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4.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slicers/slicer2.xml" ContentType="application/vnd.ms-excel.slicer+xml"/>
  <Override PartName="/xl/timelines/timeline1.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202300"/>
  <mc:AlternateContent xmlns:mc="http://schemas.openxmlformats.org/markup-compatibility/2006">
    <mc:Choice Requires="x15">
      <x15ac:absPath xmlns:x15ac="http://schemas.microsoft.com/office/spreadsheetml/2010/11/ac" url="C:\Users\okeog\Downloads\"/>
    </mc:Choice>
  </mc:AlternateContent>
  <xr:revisionPtr revIDLastSave="0" documentId="13_ncr:1_{3057F50F-C1C7-4C13-9183-3D1F0BB2DD27}" xr6:coauthVersionLast="47" xr6:coauthVersionMax="47" xr10:uidLastSave="{00000000-0000-0000-0000-000000000000}"/>
  <bookViews>
    <workbookView showVerticalScroll="0" xWindow="-120" yWindow="-120" windowWidth="29040" windowHeight="15720" firstSheet="1" activeTab="8" xr2:uid="{7F244C45-A6FC-4D15-90C3-9191022C5906}"/>
  </bookViews>
  <sheets>
    <sheet name="ExpenseBreakdown" sheetId="2" r:id="rId1"/>
    <sheet name="Variance" sheetId="5" r:id="rId2"/>
    <sheet name="OverSpent" sheetId="6" r:id="rId3"/>
    <sheet name="SpendingTrend" sheetId="12" r:id="rId4"/>
    <sheet name="MasterData" sheetId="1" r:id="rId5"/>
    <sheet name="3MonthMovingAverage" sheetId="8" r:id="rId6"/>
    <sheet name="TrendForecast" sheetId="9" r:id="rId7"/>
    <sheet name="CreditCardSpending" sheetId="7" r:id="rId8"/>
    <sheet name="DashBoard" sheetId="10" r:id="rId9"/>
  </sheets>
  <definedNames>
    <definedName name="_xlnm._FilterDatabase" localSheetId="4" hidden="1">MasterData!$A$1:$F$3817</definedName>
    <definedName name="NativeTimeline_Date">#N/A</definedName>
    <definedName name="Slicer_Category">#N/A</definedName>
    <definedName name="Slicer_Month">#N/A</definedName>
    <definedName name="Slicer_Month_Year">#N/A</definedName>
    <definedName name="Slicer_Months__Month_Year">#N/A</definedName>
  </definedNames>
  <calcPr calcId="191029"/>
  <pivotCaches>
    <pivotCache cacheId="4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46BE6895-7355-4a93-B00E-2C351335B9C9}">
      <x15:slicerCaches xmlns:x14="http://schemas.microsoft.com/office/spreadsheetml/2009/9/main">
        <x14:slicerCache r:id="rId14"/>
        <x14:slicerCache r:id="rId1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9" i="9" l="1" a="1"/>
  <c r="D49" i="9" s="1"/>
  <c r="D48" i="9" a="1"/>
  <c r="D48" i="9" s="1"/>
  <c r="D47" i="9" a="1"/>
  <c r="D47" i="9" s="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B3" i="7" s="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B10" i="7" s="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2" i="1"/>
  <c r="C3660" i="1"/>
  <c r="I3660" i="1" s="1"/>
  <c r="E33" i="5"/>
  <c r="E41" i="5"/>
  <c r="E46" i="5"/>
  <c r="D4" i="5"/>
  <c r="E4" i="5" s="1"/>
  <c r="D5" i="5"/>
  <c r="E5" i="5" s="1"/>
  <c r="D6" i="5"/>
  <c r="E6" i="5" s="1"/>
  <c r="D7" i="5"/>
  <c r="E7" i="5" s="1"/>
  <c r="D8" i="5"/>
  <c r="E8" i="5" s="1"/>
  <c r="D10" i="5"/>
  <c r="E10" i="5" s="1"/>
  <c r="D11" i="5"/>
  <c r="E11" i="5" s="1"/>
  <c r="D12" i="5"/>
  <c r="E12" i="5" s="1"/>
  <c r="D13" i="5"/>
  <c r="E13" i="5" s="1"/>
  <c r="D14" i="5"/>
  <c r="E14" i="5" s="1"/>
  <c r="D15" i="5"/>
  <c r="E15" i="5" s="1"/>
  <c r="D16" i="5"/>
  <c r="E16" i="5" s="1"/>
  <c r="D17" i="5"/>
  <c r="E17" i="5" s="1"/>
  <c r="D18" i="5"/>
  <c r="E18" i="5" s="1"/>
  <c r="D19" i="5"/>
  <c r="E19" i="5" s="1"/>
  <c r="D20" i="5"/>
  <c r="E20" i="5" s="1"/>
  <c r="D21" i="5"/>
  <c r="E21" i="5" s="1"/>
  <c r="D23" i="5"/>
  <c r="E23" i="5" s="1"/>
  <c r="D24" i="5"/>
  <c r="E24" i="5" s="1"/>
  <c r="D25" i="5"/>
  <c r="E25" i="5" s="1"/>
  <c r="D26" i="5"/>
  <c r="E26" i="5" s="1"/>
  <c r="D27" i="5"/>
  <c r="E27" i="5" s="1"/>
  <c r="D28" i="5"/>
  <c r="E28" i="5" s="1"/>
  <c r="D29" i="5"/>
  <c r="E29" i="5" s="1"/>
  <c r="D30" i="5"/>
  <c r="E30" i="5" s="1"/>
  <c r="D31" i="5"/>
  <c r="E31" i="5" s="1"/>
  <c r="D32" i="5"/>
  <c r="E32" i="5" s="1"/>
  <c r="D33" i="5"/>
  <c r="D34" i="5"/>
  <c r="E34" i="5" s="1"/>
  <c r="D36" i="5"/>
  <c r="E36" i="5" s="1"/>
  <c r="D37" i="5"/>
  <c r="E37" i="5" s="1"/>
  <c r="D38" i="5"/>
  <c r="E38" i="5" s="1"/>
  <c r="D39" i="5"/>
  <c r="E39" i="5" s="1"/>
  <c r="D40" i="5"/>
  <c r="E40" i="5" s="1"/>
  <c r="D41" i="5"/>
  <c r="D42" i="5"/>
  <c r="E42" i="5" s="1"/>
  <c r="D43" i="5"/>
  <c r="E43" i="5" s="1"/>
  <c r="D44" i="5"/>
  <c r="E44" i="5" s="1"/>
  <c r="D45" i="5"/>
  <c r="E45" i="5" s="1"/>
  <c r="D46" i="5"/>
  <c r="D47" i="5"/>
  <c r="E47" i="5" s="1"/>
  <c r="D49" i="5"/>
  <c r="E49" i="5" s="1"/>
  <c r="D50" i="5"/>
  <c r="E50" i="5" s="1"/>
  <c r="D51" i="5"/>
  <c r="E51" i="5" s="1"/>
  <c r="D3" i="5"/>
  <c r="E3" i="5" s="1"/>
  <c r="G2" i="1"/>
  <c r="C2" i="8" s="1"/>
  <c r="G3" i="1"/>
  <c r="C3" i="8" s="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8" i="1"/>
  <c r="G521" i="1"/>
  <c r="G522" i="1"/>
  <c r="G523" i="1"/>
  <c r="G524" i="1"/>
  <c r="G525" i="1"/>
  <c r="G526" i="1"/>
  <c r="G528" i="1"/>
  <c r="G529" i="1"/>
  <c r="G530" i="1"/>
  <c r="G532" i="1"/>
  <c r="G533" i="1"/>
  <c r="G534" i="1"/>
  <c r="G535" i="1"/>
  <c r="G536" i="1"/>
  <c r="G538" i="1"/>
  <c r="G539" i="1"/>
  <c r="G540" i="1"/>
  <c r="G542" i="1"/>
  <c r="G543" i="1"/>
  <c r="G544" i="1"/>
  <c r="G545" i="1"/>
  <c r="G546" i="1"/>
  <c r="G547" i="1"/>
  <c r="G548" i="1"/>
  <c r="G549" i="1"/>
  <c r="G550" i="1"/>
  <c r="G552" i="1"/>
  <c r="G553" i="1"/>
  <c r="G554" i="1"/>
  <c r="G555" i="1"/>
  <c r="G556" i="1"/>
  <c r="G557" i="1"/>
  <c r="G558" i="1"/>
  <c r="G559" i="1"/>
  <c r="G560" i="1"/>
  <c r="G561" i="1"/>
  <c r="G562" i="1"/>
  <c r="G564" i="1"/>
  <c r="G565" i="1"/>
  <c r="G566" i="1"/>
  <c r="G567" i="1"/>
  <c r="G568" i="1"/>
  <c r="G569" i="1"/>
  <c r="G570" i="1"/>
  <c r="G572" i="1"/>
  <c r="G573" i="1"/>
  <c r="G574" i="1"/>
  <c r="G575" i="1"/>
  <c r="G576" i="1"/>
  <c r="G577" i="1"/>
  <c r="G580" i="1"/>
  <c r="G581" i="1"/>
  <c r="G582" i="1"/>
  <c r="G584" i="1"/>
  <c r="G585" i="1"/>
  <c r="G586" i="1"/>
  <c r="G587" i="1"/>
  <c r="G588" i="1"/>
  <c r="G589" i="1"/>
  <c r="G590" i="1"/>
  <c r="G592" i="1"/>
  <c r="G593" i="1"/>
  <c r="G594" i="1"/>
  <c r="G598" i="1"/>
  <c r="G599" i="1"/>
  <c r="G600" i="1"/>
  <c r="G601" i="1"/>
  <c r="G602" i="1"/>
  <c r="G603" i="1"/>
  <c r="G604" i="1"/>
  <c r="G605" i="1"/>
  <c r="G606" i="1"/>
  <c r="G607" i="1"/>
  <c r="G608" i="1"/>
  <c r="G609" i="1"/>
  <c r="G610" i="1"/>
  <c r="G611" i="1"/>
  <c r="G613" i="1"/>
  <c r="G614" i="1"/>
  <c r="G615" i="1"/>
  <c r="G616" i="1"/>
  <c r="G618" i="1"/>
  <c r="G621" i="1"/>
  <c r="G622" i="1"/>
  <c r="G623" i="1"/>
  <c r="G624" i="1"/>
  <c r="G627" i="1"/>
  <c r="G628" i="1"/>
  <c r="G629" i="1"/>
  <c r="G631" i="1"/>
  <c r="G632" i="1"/>
  <c r="G633" i="1"/>
  <c r="G634" i="1"/>
  <c r="G635" i="1"/>
  <c r="G636" i="1"/>
  <c r="G637" i="1"/>
  <c r="G639" i="1"/>
  <c r="G640" i="1"/>
  <c r="G641" i="1"/>
  <c r="G643" i="1"/>
  <c r="G644" i="1"/>
  <c r="G645" i="1"/>
  <c r="G646" i="1"/>
  <c r="G647" i="1"/>
  <c r="G648" i="1"/>
  <c r="G649" i="1"/>
  <c r="G650"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C42" i="8" s="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7" i="1"/>
  <c r="G3748" i="1"/>
  <c r="G3749" i="1"/>
  <c r="G3750" i="1"/>
  <c r="G3751" i="1"/>
  <c r="G3752" i="1"/>
  <c r="G3753" i="1"/>
  <c r="G3754" i="1"/>
  <c r="G3755" i="1"/>
  <c r="G3756" i="1"/>
  <c r="G3757" i="1"/>
  <c r="G3758" i="1"/>
  <c r="G3759" i="1"/>
  <c r="G3761" i="1"/>
  <c r="G3762" i="1"/>
  <c r="G3765" i="1"/>
  <c r="C46" i="8" s="1"/>
  <c r="G3766" i="1"/>
  <c r="G3767" i="1"/>
  <c r="G3768" i="1"/>
  <c r="G3769" i="1"/>
  <c r="G3770" i="1"/>
  <c r="G3771" i="1"/>
  <c r="G3772" i="1"/>
  <c r="G3773" i="1"/>
  <c r="G3774" i="1"/>
  <c r="G3776" i="1"/>
  <c r="G3777" i="1"/>
  <c r="G3778" i="1"/>
  <c r="G3779" i="1"/>
  <c r="G3780" i="1"/>
  <c r="G3781" i="1"/>
  <c r="G3782" i="1"/>
  <c r="G3783" i="1"/>
  <c r="G3784" i="1"/>
  <c r="G3786" i="1"/>
  <c r="G3787" i="1"/>
  <c r="G3788" i="1"/>
  <c r="G3790" i="1"/>
  <c r="G3791" i="1"/>
  <c r="G3792" i="1"/>
  <c r="G3793" i="1"/>
  <c r="G3794" i="1"/>
  <c r="G3795" i="1"/>
  <c r="G3797" i="1"/>
  <c r="G3798" i="1"/>
  <c r="G3799" i="1"/>
  <c r="G3800" i="1"/>
  <c r="G3801" i="1"/>
  <c r="G3802" i="1"/>
  <c r="G3803" i="1"/>
  <c r="G3804" i="1"/>
  <c r="G3805" i="1"/>
  <c r="G3806" i="1"/>
  <c r="G3807" i="1"/>
  <c r="G3808" i="1"/>
  <c r="G3809" i="1"/>
  <c r="G3810" i="1"/>
  <c r="G3811" i="1"/>
  <c r="G3812" i="1"/>
  <c r="G3813" i="1"/>
  <c r="G3814" i="1"/>
  <c r="G3815" i="1"/>
  <c r="G3816" i="1"/>
  <c r="G3817" i="1"/>
  <c r="G630" i="1"/>
  <c r="G638" i="1"/>
  <c r="G3775" i="1"/>
  <c r="G642" i="1"/>
  <c r="G517" i="1"/>
  <c r="G519" i="1"/>
  <c r="G520" i="1"/>
  <c r="G3785" i="1"/>
  <c r="G527" i="1"/>
  <c r="G3789" i="1"/>
  <c r="G651" i="1"/>
  <c r="G652" i="1"/>
  <c r="G531" i="1"/>
  <c r="G537" i="1"/>
  <c r="G541" i="1"/>
  <c r="G551" i="1"/>
  <c r="G3796" i="1"/>
  <c r="G563" i="1"/>
  <c r="G571" i="1"/>
  <c r="G578" i="1"/>
  <c r="G579" i="1"/>
  <c r="G583" i="1"/>
  <c r="G591" i="1"/>
  <c r="G595" i="1"/>
  <c r="G596" i="1"/>
  <c r="G597" i="1"/>
  <c r="G3746" i="1"/>
  <c r="G3760" i="1"/>
  <c r="G612" i="1"/>
  <c r="G3763" i="1"/>
  <c r="G3764" i="1"/>
  <c r="G617" i="1"/>
  <c r="G619" i="1"/>
  <c r="G620" i="1"/>
  <c r="G625" i="1"/>
  <c r="G626" i="1"/>
  <c r="C2" i="1"/>
  <c r="C3" i="1"/>
  <c r="C4" i="1"/>
  <c r="I4" i="1" s="1"/>
  <c r="C5" i="1"/>
  <c r="I5" i="1" s="1"/>
  <c r="C6" i="1"/>
  <c r="I6" i="1" s="1"/>
  <c r="C7" i="1"/>
  <c r="I7" i="1" s="1"/>
  <c r="C8" i="1"/>
  <c r="I8" i="1" s="1"/>
  <c r="C9" i="1"/>
  <c r="I9" i="1" s="1"/>
  <c r="C10" i="1"/>
  <c r="I10" i="1" s="1"/>
  <c r="C11" i="1"/>
  <c r="I11" i="1" s="1"/>
  <c r="C12" i="1"/>
  <c r="I12" i="1" s="1"/>
  <c r="C13" i="1"/>
  <c r="I13" i="1" s="1"/>
  <c r="C14" i="1"/>
  <c r="I14" i="1" s="1"/>
  <c r="C15" i="1"/>
  <c r="I15" i="1" s="1"/>
  <c r="C16" i="1"/>
  <c r="I16" i="1" s="1"/>
  <c r="C17" i="1"/>
  <c r="I17" i="1" s="1"/>
  <c r="C18" i="1"/>
  <c r="I18" i="1" s="1"/>
  <c r="C19" i="1"/>
  <c r="I19" i="1" s="1"/>
  <c r="C20" i="1"/>
  <c r="I20" i="1" s="1"/>
  <c r="C21" i="1"/>
  <c r="I21" i="1" s="1"/>
  <c r="C22" i="1"/>
  <c r="I22" i="1" s="1"/>
  <c r="C23" i="1"/>
  <c r="I23" i="1" s="1"/>
  <c r="C24" i="1"/>
  <c r="I24" i="1" s="1"/>
  <c r="C25" i="1"/>
  <c r="I25" i="1" s="1"/>
  <c r="C26" i="1"/>
  <c r="I26" i="1" s="1"/>
  <c r="C27" i="1"/>
  <c r="I27" i="1" s="1"/>
  <c r="C28" i="1"/>
  <c r="I28" i="1" s="1"/>
  <c r="C29" i="1"/>
  <c r="I29" i="1" s="1"/>
  <c r="C30" i="1"/>
  <c r="I30" i="1" s="1"/>
  <c r="C31" i="1"/>
  <c r="I31" i="1" s="1"/>
  <c r="C32" i="1"/>
  <c r="I32" i="1" s="1"/>
  <c r="C33" i="1"/>
  <c r="I33" i="1" s="1"/>
  <c r="C34" i="1"/>
  <c r="I34" i="1" s="1"/>
  <c r="C35" i="1"/>
  <c r="I35" i="1" s="1"/>
  <c r="C36" i="1"/>
  <c r="I36" i="1" s="1"/>
  <c r="C37" i="1"/>
  <c r="I37" i="1" s="1"/>
  <c r="C38" i="1"/>
  <c r="I38" i="1" s="1"/>
  <c r="C39" i="1"/>
  <c r="I39" i="1" s="1"/>
  <c r="C40" i="1"/>
  <c r="I40" i="1" s="1"/>
  <c r="C41" i="1"/>
  <c r="I41" i="1" s="1"/>
  <c r="C42" i="1"/>
  <c r="I42" i="1" s="1"/>
  <c r="C43" i="1"/>
  <c r="I43" i="1" s="1"/>
  <c r="C44" i="1"/>
  <c r="I44" i="1" s="1"/>
  <c r="C45" i="1"/>
  <c r="I45" i="1" s="1"/>
  <c r="C46" i="1"/>
  <c r="I46" i="1" s="1"/>
  <c r="C47" i="1"/>
  <c r="I47" i="1" s="1"/>
  <c r="C48" i="1"/>
  <c r="I48" i="1" s="1"/>
  <c r="C49" i="1"/>
  <c r="I49" i="1" s="1"/>
  <c r="C50" i="1"/>
  <c r="I50" i="1" s="1"/>
  <c r="C51" i="1"/>
  <c r="I51" i="1" s="1"/>
  <c r="C52" i="1"/>
  <c r="I52" i="1" s="1"/>
  <c r="C53" i="1"/>
  <c r="I53" i="1" s="1"/>
  <c r="C54" i="1"/>
  <c r="I54" i="1" s="1"/>
  <c r="C55" i="1"/>
  <c r="I55" i="1" s="1"/>
  <c r="C56" i="1"/>
  <c r="I56" i="1" s="1"/>
  <c r="C57" i="1"/>
  <c r="I57" i="1" s="1"/>
  <c r="C58" i="1"/>
  <c r="I58" i="1" s="1"/>
  <c r="C59" i="1"/>
  <c r="I59" i="1" s="1"/>
  <c r="C60" i="1"/>
  <c r="I60" i="1" s="1"/>
  <c r="C61" i="1"/>
  <c r="I61" i="1" s="1"/>
  <c r="C62" i="1"/>
  <c r="I62" i="1" s="1"/>
  <c r="C63" i="1"/>
  <c r="I63" i="1" s="1"/>
  <c r="C64" i="1"/>
  <c r="I64" i="1" s="1"/>
  <c r="C65" i="1"/>
  <c r="I65" i="1" s="1"/>
  <c r="C66" i="1"/>
  <c r="I66" i="1" s="1"/>
  <c r="C67" i="1"/>
  <c r="I67" i="1" s="1"/>
  <c r="C68" i="1"/>
  <c r="I68" i="1" s="1"/>
  <c r="C69" i="1"/>
  <c r="I69" i="1" s="1"/>
  <c r="C70" i="1"/>
  <c r="I70" i="1" s="1"/>
  <c r="C71" i="1"/>
  <c r="I71" i="1" s="1"/>
  <c r="C72" i="1"/>
  <c r="I72" i="1" s="1"/>
  <c r="C73" i="1"/>
  <c r="I73" i="1" s="1"/>
  <c r="C74" i="1"/>
  <c r="I74" i="1" s="1"/>
  <c r="C75" i="1"/>
  <c r="I75" i="1" s="1"/>
  <c r="C76" i="1"/>
  <c r="I76" i="1" s="1"/>
  <c r="C77" i="1"/>
  <c r="I77" i="1" s="1"/>
  <c r="C78" i="1"/>
  <c r="I78" i="1" s="1"/>
  <c r="C79" i="1"/>
  <c r="I79" i="1" s="1"/>
  <c r="C80" i="1"/>
  <c r="I80" i="1" s="1"/>
  <c r="C81" i="1"/>
  <c r="I81" i="1" s="1"/>
  <c r="C82" i="1"/>
  <c r="I82" i="1" s="1"/>
  <c r="C83" i="1"/>
  <c r="I83" i="1" s="1"/>
  <c r="C84" i="1"/>
  <c r="I84" i="1" s="1"/>
  <c r="C85" i="1"/>
  <c r="I85" i="1" s="1"/>
  <c r="C86" i="1"/>
  <c r="I86" i="1" s="1"/>
  <c r="C87" i="1"/>
  <c r="I87" i="1" s="1"/>
  <c r="C88" i="1"/>
  <c r="I88" i="1" s="1"/>
  <c r="C89" i="1"/>
  <c r="I89" i="1" s="1"/>
  <c r="C90" i="1"/>
  <c r="I90" i="1" s="1"/>
  <c r="C91" i="1"/>
  <c r="I91" i="1" s="1"/>
  <c r="C92" i="1"/>
  <c r="I92" i="1" s="1"/>
  <c r="C93" i="1"/>
  <c r="I93" i="1" s="1"/>
  <c r="C94" i="1"/>
  <c r="I94" i="1" s="1"/>
  <c r="C95" i="1"/>
  <c r="I95" i="1" s="1"/>
  <c r="C96" i="1"/>
  <c r="I96" i="1" s="1"/>
  <c r="C97" i="1"/>
  <c r="I97" i="1" s="1"/>
  <c r="C98" i="1"/>
  <c r="I98" i="1" s="1"/>
  <c r="C99" i="1"/>
  <c r="I99" i="1" s="1"/>
  <c r="C100" i="1"/>
  <c r="I100" i="1" s="1"/>
  <c r="C101" i="1"/>
  <c r="I101" i="1" s="1"/>
  <c r="C102" i="1"/>
  <c r="I102" i="1" s="1"/>
  <c r="C103" i="1"/>
  <c r="I103" i="1" s="1"/>
  <c r="C104" i="1"/>
  <c r="I104" i="1" s="1"/>
  <c r="C105" i="1"/>
  <c r="I105" i="1" s="1"/>
  <c r="C106" i="1"/>
  <c r="I106" i="1" s="1"/>
  <c r="C107" i="1"/>
  <c r="I107" i="1" s="1"/>
  <c r="C108" i="1"/>
  <c r="I108" i="1" s="1"/>
  <c r="C109" i="1"/>
  <c r="I109" i="1" s="1"/>
  <c r="C110" i="1"/>
  <c r="I110" i="1" s="1"/>
  <c r="C111" i="1"/>
  <c r="I111" i="1" s="1"/>
  <c r="C112" i="1"/>
  <c r="I112" i="1" s="1"/>
  <c r="C113" i="1"/>
  <c r="I113" i="1" s="1"/>
  <c r="C114" i="1"/>
  <c r="I114" i="1" s="1"/>
  <c r="C115" i="1"/>
  <c r="I115" i="1" s="1"/>
  <c r="C116" i="1"/>
  <c r="I116" i="1" s="1"/>
  <c r="C117" i="1"/>
  <c r="I117" i="1" s="1"/>
  <c r="C118" i="1"/>
  <c r="I118" i="1" s="1"/>
  <c r="C119" i="1"/>
  <c r="I119" i="1" s="1"/>
  <c r="C120" i="1"/>
  <c r="I120" i="1" s="1"/>
  <c r="C121" i="1"/>
  <c r="I121" i="1" s="1"/>
  <c r="C122" i="1"/>
  <c r="I122" i="1" s="1"/>
  <c r="C123" i="1"/>
  <c r="I123" i="1" s="1"/>
  <c r="C124" i="1"/>
  <c r="I124" i="1" s="1"/>
  <c r="C125" i="1"/>
  <c r="I125" i="1" s="1"/>
  <c r="C126" i="1"/>
  <c r="I126" i="1" s="1"/>
  <c r="C127" i="1"/>
  <c r="I127" i="1" s="1"/>
  <c r="C128" i="1"/>
  <c r="I128" i="1" s="1"/>
  <c r="C129" i="1"/>
  <c r="I129" i="1" s="1"/>
  <c r="C130" i="1"/>
  <c r="I130" i="1" s="1"/>
  <c r="C131" i="1"/>
  <c r="I131" i="1" s="1"/>
  <c r="C132" i="1"/>
  <c r="I132" i="1" s="1"/>
  <c r="C133" i="1"/>
  <c r="I133" i="1" s="1"/>
  <c r="C134" i="1"/>
  <c r="I134" i="1" s="1"/>
  <c r="C135" i="1"/>
  <c r="I135" i="1" s="1"/>
  <c r="C136" i="1"/>
  <c r="I136" i="1" s="1"/>
  <c r="C137" i="1"/>
  <c r="I137" i="1" s="1"/>
  <c r="C138" i="1"/>
  <c r="I138" i="1" s="1"/>
  <c r="C139" i="1"/>
  <c r="I139" i="1" s="1"/>
  <c r="C140" i="1"/>
  <c r="I140" i="1" s="1"/>
  <c r="C141" i="1"/>
  <c r="I141" i="1" s="1"/>
  <c r="C142" i="1"/>
  <c r="I142" i="1" s="1"/>
  <c r="C143" i="1"/>
  <c r="I143" i="1" s="1"/>
  <c r="C144" i="1"/>
  <c r="I144" i="1" s="1"/>
  <c r="C145" i="1"/>
  <c r="I145" i="1" s="1"/>
  <c r="C146" i="1"/>
  <c r="I146" i="1" s="1"/>
  <c r="C147" i="1"/>
  <c r="I147" i="1" s="1"/>
  <c r="C148" i="1"/>
  <c r="I148" i="1" s="1"/>
  <c r="C149" i="1"/>
  <c r="I149" i="1" s="1"/>
  <c r="C150" i="1"/>
  <c r="I150" i="1" s="1"/>
  <c r="C151" i="1"/>
  <c r="I151" i="1" s="1"/>
  <c r="C152" i="1"/>
  <c r="I152" i="1" s="1"/>
  <c r="C153" i="1"/>
  <c r="I153" i="1" s="1"/>
  <c r="C154" i="1"/>
  <c r="I154" i="1" s="1"/>
  <c r="C155" i="1"/>
  <c r="I155" i="1" s="1"/>
  <c r="C156" i="1"/>
  <c r="I156" i="1" s="1"/>
  <c r="C157" i="1"/>
  <c r="I157" i="1" s="1"/>
  <c r="C158" i="1"/>
  <c r="I158" i="1" s="1"/>
  <c r="C159" i="1"/>
  <c r="I159" i="1" s="1"/>
  <c r="C160" i="1"/>
  <c r="I160" i="1" s="1"/>
  <c r="C161" i="1"/>
  <c r="I161" i="1" s="1"/>
  <c r="C162" i="1"/>
  <c r="I162" i="1" s="1"/>
  <c r="C163" i="1"/>
  <c r="I163" i="1" s="1"/>
  <c r="C164" i="1"/>
  <c r="I164" i="1" s="1"/>
  <c r="C165" i="1"/>
  <c r="I165" i="1" s="1"/>
  <c r="C166" i="1"/>
  <c r="I166" i="1" s="1"/>
  <c r="C167" i="1"/>
  <c r="I167" i="1" s="1"/>
  <c r="C168" i="1"/>
  <c r="I168" i="1" s="1"/>
  <c r="C169" i="1"/>
  <c r="I169" i="1" s="1"/>
  <c r="C170" i="1"/>
  <c r="I170" i="1" s="1"/>
  <c r="C171" i="1"/>
  <c r="I171" i="1" s="1"/>
  <c r="C172" i="1"/>
  <c r="I172" i="1" s="1"/>
  <c r="C173" i="1"/>
  <c r="I173" i="1" s="1"/>
  <c r="C174" i="1"/>
  <c r="I174" i="1" s="1"/>
  <c r="C175" i="1"/>
  <c r="I175" i="1" s="1"/>
  <c r="C176" i="1"/>
  <c r="I176" i="1" s="1"/>
  <c r="C177" i="1"/>
  <c r="I177" i="1" s="1"/>
  <c r="C178" i="1"/>
  <c r="I178" i="1" s="1"/>
  <c r="C179" i="1"/>
  <c r="I179" i="1" s="1"/>
  <c r="C180" i="1"/>
  <c r="I180" i="1" s="1"/>
  <c r="C181" i="1"/>
  <c r="I181" i="1" s="1"/>
  <c r="C182" i="1"/>
  <c r="I182" i="1" s="1"/>
  <c r="C183" i="1"/>
  <c r="I183" i="1" s="1"/>
  <c r="C184" i="1"/>
  <c r="I184" i="1" s="1"/>
  <c r="C185" i="1"/>
  <c r="I185" i="1" s="1"/>
  <c r="C186" i="1"/>
  <c r="I186" i="1" s="1"/>
  <c r="C187" i="1"/>
  <c r="I187" i="1" s="1"/>
  <c r="C188" i="1"/>
  <c r="I188" i="1" s="1"/>
  <c r="C189" i="1"/>
  <c r="I189" i="1" s="1"/>
  <c r="C190" i="1"/>
  <c r="I190" i="1" s="1"/>
  <c r="C191" i="1"/>
  <c r="I191" i="1" s="1"/>
  <c r="C192" i="1"/>
  <c r="I192" i="1" s="1"/>
  <c r="C193" i="1"/>
  <c r="I193" i="1" s="1"/>
  <c r="C194" i="1"/>
  <c r="I194" i="1" s="1"/>
  <c r="C195" i="1"/>
  <c r="I195" i="1" s="1"/>
  <c r="C196" i="1"/>
  <c r="I196" i="1" s="1"/>
  <c r="C197" i="1"/>
  <c r="I197" i="1" s="1"/>
  <c r="C198" i="1"/>
  <c r="I198" i="1" s="1"/>
  <c r="C199" i="1"/>
  <c r="I199" i="1" s="1"/>
  <c r="C200" i="1"/>
  <c r="I200" i="1" s="1"/>
  <c r="C201" i="1"/>
  <c r="I201" i="1" s="1"/>
  <c r="C202" i="1"/>
  <c r="I202" i="1" s="1"/>
  <c r="C203" i="1"/>
  <c r="I203" i="1" s="1"/>
  <c r="C204" i="1"/>
  <c r="I204" i="1" s="1"/>
  <c r="C205" i="1"/>
  <c r="I205" i="1" s="1"/>
  <c r="C206" i="1"/>
  <c r="I206" i="1" s="1"/>
  <c r="C207" i="1"/>
  <c r="I207" i="1" s="1"/>
  <c r="C208" i="1"/>
  <c r="I208" i="1" s="1"/>
  <c r="C209" i="1"/>
  <c r="I209" i="1" s="1"/>
  <c r="C210" i="1"/>
  <c r="I210" i="1" s="1"/>
  <c r="C211" i="1"/>
  <c r="I211" i="1" s="1"/>
  <c r="C212" i="1"/>
  <c r="I212" i="1" s="1"/>
  <c r="C213" i="1"/>
  <c r="I213" i="1" s="1"/>
  <c r="C214" i="1"/>
  <c r="I214" i="1" s="1"/>
  <c r="C215" i="1"/>
  <c r="I215" i="1" s="1"/>
  <c r="C216" i="1"/>
  <c r="I216" i="1" s="1"/>
  <c r="C217" i="1"/>
  <c r="I217" i="1" s="1"/>
  <c r="C218" i="1"/>
  <c r="I218" i="1" s="1"/>
  <c r="C219" i="1"/>
  <c r="I219" i="1" s="1"/>
  <c r="C220" i="1"/>
  <c r="I220" i="1" s="1"/>
  <c r="C221" i="1"/>
  <c r="I221" i="1" s="1"/>
  <c r="C222" i="1"/>
  <c r="I222" i="1" s="1"/>
  <c r="C223" i="1"/>
  <c r="I223" i="1" s="1"/>
  <c r="C224" i="1"/>
  <c r="I224" i="1" s="1"/>
  <c r="C225" i="1"/>
  <c r="I225" i="1" s="1"/>
  <c r="C226" i="1"/>
  <c r="I226" i="1" s="1"/>
  <c r="C227" i="1"/>
  <c r="I227" i="1" s="1"/>
  <c r="C228" i="1"/>
  <c r="I228" i="1" s="1"/>
  <c r="C229" i="1"/>
  <c r="I229" i="1" s="1"/>
  <c r="C230" i="1"/>
  <c r="I230" i="1" s="1"/>
  <c r="C231" i="1"/>
  <c r="I231" i="1" s="1"/>
  <c r="C232" i="1"/>
  <c r="I232" i="1" s="1"/>
  <c r="C233" i="1"/>
  <c r="I233" i="1" s="1"/>
  <c r="C234" i="1"/>
  <c r="I234" i="1" s="1"/>
  <c r="C235" i="1"/>
  <c r="I235" i="1" s="1"/>
  <c r="C236" i="1"/>
  <c r="I236" i="1" s="1"/>
  <c r="C237" i="1"/>
  <c r="I237" i="1" s="1"/>
  <c r="C238" i="1"/>
  <c r="I238" i="1" s="1"/>
  <c r="C239" i="1"/>
  <c r="I239" i="1" s="1"/>
  <c r="C240" i="1"/>
  <c r="I240" i="1" s="1"/>
  <c r="C241" i="1"/>
  <c r="I241" i="1" s="1"/>
  <c r="C242" i="1"/>
  <c r="I242" i="1" s="1"/>
  <c r="C243" i="1"/>
  <c r="I243" i="1" s="1"/>
  <c r="C244" i="1"/>
  <c r="I244" i="1" s="1"/>
  <c r="C245" i="1"/>
  <c r="I245" i="1" s="1"/>
  <c r="C246" i="1"/>
  <c r="I246" i="1" s="1"/>
  <c r="C247" i="1"/>
  <c r="I247" i="1" s="1"/>
  <c r="C248" i="1"/>
  <c r="I248" i="1" s="1"/>
  <c r="C249" i="1"/>
  <c r="I249" i="1" s="1"/>
  <c r="C250" i="1"/>
  <c r="I250" i="1" s="1"/>
  <c r="C251" i="1"/>
  <c r="I251" i="1" s="1"/>
  <c r="C252" i="1"/>
  <c r="I252" i="1" s="1"/>
  <c r="C253" i="1"/>
  <c r="I253" i="1" s="1"/>
  <c r="C254" i="1"/>
  <c r="I254" i="1" s="1"/>
  <c r="C255" i="1"/>
  <c r="I255" i="1" s="1"/>
  <c r="C256" i="1"/>
  <c r="I256" i="1" s="1"/>
  <c r="C257" i="1"/>
  <c r="I257" i="1" s="1"/>
  <c r="C258" i="1"/>
  <c r="I258" i="1" s="1"/>
  <c r="C259" i="1"/>
  <c r="I259" i="1" s="1"/>
  <c r="C260" i="1"/>
  <c r="I260" i="1" s="1"/>
  <c r="C261" i="1"/>
  <c r="I261" i="1" s="1"/>
  <c r="C262" i="1"/>
  <c r="I262" i="1" s="1"/>
  <c r="C263" i="1"/>
  <c r="I263" i="1" s="1"/>
  <c r="C264" i="1"/>
  <c r="I264" i="1" s="1"/>
  <c r="C265" i="1"/>
  <c r="I265" i="1" s="1"/>
  <c r="C266" i="1"/>
  <c r="I266" i="1" s="1"/>
  <c r="C267" i="1"/>
  <c r="I267" i="1" s="1"/>
  <c r="C268" i="1"/>
  <c r="I268" i="1" s="1"/>
  <c r="C269" i="1"/>
  <c r="I269" i="1" s="1"/>
  <c r="C270" i="1"/>
  <c r="I270" i="1" s="1"/>
  <c r="C271" i="1"/>
  <c r="I271" i="1" s="1"/>
  <c r="C272" i="1"/>
  <c r="I272" i="1" s="1"/>
  <c r="C273" i="1"/>
  <c r="I273" i="1" s="1"/>
  <c r="C274" i="1"/>
  <c r="I274" i="1" s="1"/>
  <c r="C275" i="1"/>
  <c r="I275" i="1" s="1"/>
  <c r="C276" i="1"/>
  <c r="I276" i="1" s="1"/>
  <c r="C277" i="1"/>
  <c r="I277" i="1" s="1"/>
  <c r="C278" i="1"/>
  <c r="I278" i="1" s="1"/>
  <c r="C279" i="1"/>
  <c r="I279" i="1" s="1"/>
  <c r="C280" i="1"/>
  <c r="I280" i="1" s="1"/>
  <c r="C281" i="1"/>
  <c r="I281" i="1" s="1"/>
  <c r="C282" i="1"/>
  <c r="I282" i="1" s="1"/>
  <c r="C283" i="1"/>
  <c r="I283" i="1" s="1"/>
  <c r="C284" i="1"/>
  <c r="I284" i="1" s="1"/>
  <c r="C285" i="1"/>
  <c r="I285" i="1" s="1"/>
  <c r="C286" i="1"/>
  <c r="I286" i="1" s="1"/>
  <c r="C287" i="1"/>
  <c r="I287" i="1" s="1"/>
  <c r="C288" i="1"/>
  <c r="I288" i="1" s="1"/>
  <c r="C289" i="1"/>
  <c r="I289" i="1" s="1"/>
  <c r="C290" i="1"/>
  <c r="I290" i="1" s="1"/>
  <c r="C291" i="1"/>
  <c r="I291" i="1" s="1"/>
  <c r="C292" i="1"/>
  <c r="I292" i="1" s="1"/>
  <c r="C293" i="1"/>
  <c r="I293" i="1" s="1"/>
  <c r="C294" i="1"/>
  <c r="I294" i="1" s="1"/>
  <c r="C295" i="1"/>
  <c r="I295" i="1" s="1"/>
  <c r="C296" i="1"/>
  <c r="I296" i="1" s="1"/>
  <c r="C297" i="1"/>
  <c r="I297" i="1" s="1"/>
  <c r="C298" i="1"/>
  <c r="I298" i="1" s="1"/>
  <c r="C299" i="1"/>
  <c r="I299" i="1" s="1"/>
  <c r="C300" i="1"/>
  <c r="I300" i="1" s="1"/>
  <c r="C301" i="1"/>
  <c r="I301" i="1" s="1"/>
  <c r="C302" i="1"/>
  <c r="I302" i="1" s="1"/>
  <c r="C303" i="1"/>
  <c r="I303" i="1" s="1"/>
  <c r="C304" i="1"/>
  <c r="I304" i="1" s="1"/>
  <c r="C305" i="1"/>
  <c r="I305" i="1" s="1"/>
  <c r="C306" i="1"/>
  <c r="I306" i="1" s="1"/>
  <c r="C307" i="1"/>
  <c r="I307" i="1" s="1"/>
  <c r="C308" i="1"/>
  <c r="I308" i="1" s="1"/>
  <c r="C309" i="1"/>
  <c r="I309" i="1" s="1"/>
  <c r="C310" i="1"/>
  <c r="I310" i="1" s="1"/>
  <c r="C311" i="1"/>
  <c r="I311" i="1" s="1"/>
  <c r="C312" i="1"/>
  <c r="I312" i="1" s="1"/>
  <c r="C313" i="1"/>
  <c r="I313" i="1" s="1"/>
  <c r="C314" i="1"/>
  <c r="I314" i="1" s="1"/>
  <c r="C315" i="1"/>
  <c r="I315" i="1" s="1"/>
  <c r="C316" i="1"/>
  <c r="I316" i="1" s="1"/>
  <c r="C317" i="1"/>
  <c r="I317" i="1" s="1"/>
  <c r="C318" i="1"/>
  <c r="I318" i="1" s="1"/>
  <c r="C319" i="1"/>
  <c r="I319" i="1" s="1"/>
  <c r="C320" i="1"/>
  <c r="I320" i="1" s="1"/>
  <c r="C321" i="1"/>
  <c r="I321" i="1" s="1"/>
  <c r="C322" i="1"/>
  <c r="I322" i="1" s="1"/>
  <c r="C323" i="1"/>
  <c r="I323" i="1" s="1"/>
  <c r="C324" i="1"/>
  <c r="I324" i="1" s="1"/>
  <c r="C325" i="1"/>
  <c r="I325" i="1" s="1"/>
  <c r="C326" i="1"/>
  <c r="I326" i="1" s="1"/>
  <c r="C327" i="1"/>
  <c r="I327" i="1" s="1"/>
  <c r="C328" i="1"/>
  <c r="I328" i="1" s="1"/>
  <c r="C329" i="1"/>
  <c r="I329" i="1" s="1"/>
  <c r="C330" i="1"/>
  <c r="I330" i="1" s="1"/>
  <c r="C331" i="1"/>
  <c r="I331" i="1" s="1"/>
  <c r="C332" i="1"/>
  <c r="I332" i="1" s="1"/>
  <c r="C333" i="1"/>
  <c r="I333" i="1" s="1"/>
  <c r="C334" i="1"/>
  <c r="I334" i="1" s="1"/>
  <c r="C335" i="1"/>
  <c r="I335" i="1" s="1"/>
  <c r="C336" i="1"/>
  <c r="I336" i="1" s="1"/>
  <c r="C337" i="1"/>
  <c r="I337" i="1" s="1"/>
  <c r="C338" i="1"/>
  <c r="I338" i="1" s="1"/>
  <c r="C339" i="1"/>
  <c r="I339" i="1" s="1"/>
  <c r="C340" i="1"/>
  <c r="I340" i="1" s="1"/>
  <c r="C341" i="1"/>
  <c r="I341" i="1" s="1"/>
  <c r="C342" i="1"/>
  <c r="I342" i="1" s="1"/>
  <c r="C343" i="1"/>
  <c r="I343" i="1" s="1"/>
  <c r="C344" i="1"/>
  <c r="I344" i="1" s="1"/>
  <c r="C345" i="1"/>
  <c r="I345" i="1" s="1"/>
  <c r="C346" i="1"/>
  <c r="I346" i="1" s="1"/>
  <c r="C347" i="1"/>
  <c r="I347" i="1" s="1"/>
  <c r="C348" i="1"/>
  <c r="I348" i="1" s="1"/>
  <c r="C349" i="1"/>
  <c r="I349" i="1" s="1"/>
  <c r="C350" i="1"/>
  <c r="I350" i="1" s="1"/>
  <c r="C351" i="1"/>
  <c r="I351" i="1" s="1"/>
  <c r="C352" i="1"/>
  <c r="I352" i="1" s="1"/>
  <c r="C353" i="1"/>
  <c r="I353" i="1" s="1"/>
  <c r="C354" i="1"/>
  <c r="I354" i="1" s="1"/>
  <c r="C355" i="1"/>
  <c r="I355" i="1" s="1"/>
  <c r="C356" i="1"/>
  <c r="I356" i="1" s="1"/>
  <c r="C357" i="1"/>
  <c r="I357" i="1" s="1"/>
  <c r="C358" i="1"/>
  <c r="I358" i="1" s="1"/>
  <c r="C359" i="1"/>
  <c r="I359" i="1" s="1"/>
  <c r="C360" i="1"/>
  <c r="I360" i="1" s="1"/>
  <c r="C361" i="1"/>
  <c r="I361" i="1" s="1"/>
  <c r="C362" i="1"/>
  <c r="I362" i="1" s="1"/>
  <c r="C363" i="1"/>
  <c r="I363" i="1" s="1"/>
  <c r="C364" i="1"/>
  <c r="I364" i="1" s="1"/>
  <c r="C365" i="1"/>
  <c r="I365" i="1" s="1"/>
  <c r="C366" i="1"/>
  <c r="I366" i="1" s="1"/>
  <c r="C367" i="1"/>
  <c r="I367" i="1" s="1"/>
  <c r="C368" i="1"/>
  <c r="I368" i="1" s="1"/>
  <c r="C369" i="1"/>
  <c r="I369" i="1" s="1"/>
  <c r="C370" i="1"/>
  <c r="I370" i="1" s="1"/>
  <c r="C371" i="1"/>
  <c r="I371" i="1" s="1"/>
  <c r="C372" i="1"/>
  <c r="I372" i="1" s="1"/>
  <c r="C373" i="1"/>
  <c r="I373" i="1" s="1"/>
  <c r="C374" i="1"/>
  <c r="I374" i="1" s="1"/>
  <c r="C375" i="1"/>
  <c r="I375" i="1" s="1"/>
  <c r="C376" i="1"/>
  <c r="I376" i="1" s="1"/>
  <c r="C377" i="1"/>
  <c r="I377" i="1" s="1"/>
  <c r="C378" i="1"/>
  <c r="I378" i="1" s="1"/>
  <c r="C379" i="1"/>
  <c r="I379" i="1" s="1"/>
  <c r="C380" i="1"/>
  <c r="I380" i="1" s="1"/>
  <c r="C381" i="1"/>
  <c r="I381" i="1" s="1"/>
  <c r="C382" i="1"/>
  <c r="I382" i="1" s="1"/>
  <c r="C383" i="1"/>
  <c r="I383" i="1" s="1"/>
  <c r="C384" i="1"/>
  <c r="I384" i="1" s="1"/>
  <c r="C385" i="1"/>
  <c r="I385" i="1" s="1"/>
  <c r="C386" i="1"/>
  <c r="I386" i="1" s="1"/>
  <c r="C387" i="1"/>
  <c r="I387" i="1" s="1"/>
  <c r="C388" i="1"/>
  <c r="I388" i="1" s="1"/>
  <c r="C389" i="1"/>
  <c r="I389" i="1" s="1"/>
  <c r="C390" i="1"/>
  <c r="I390" i="1" s="1"/>
  <c r="C391" i="1"/>
  <c r="I391" i="1" s="1"/>
  <c r="C392" i="1"/>
  <c r="I392" i="1" s="1"/>
  <c r="C393" i="1"/>
  <c r="I393" i="1" s="1"/>
  <c r="C394" i="1"/>
  <c r="I394" i="1" s="1"/>
  <c r="C395" i="1"/>
  <c r="I395" i="1" s="1"/>
  <c r="C396" i="1"/>
  <c r="I396" i="1" s="1"/>
  <c r="C397" i="1"/>
  <c r="I397" i="1" s="1"/>
  <c r="C398" i="1"/>
  <c r="I398" i="1" s="1"/>
  <c r="C399" i="1"/>
  <c r="I399" i="1" s="1"/>
  <c r="C400" i="1"/>
  <c r="I400" i="1" s="1"/>
  <c r="C401" i="1"/>
  <c r="I401" i="1" s="1"/>
  <c r="C402" i="1"/>
  <c r="I402" i="1" s="1"/>
  <c r="C403" i="1"/>
  <c r="I403" i="1" s="1"/>
  <c r="C404" i="1"/>
  <c r="I404" i="1" s="1"/>
  <c r="C405" i="1"/>
  <c r="I405" i="1" s="1"/>
  <c r="C406" i="1"/>
  <c r="I406" i="1" s="1"/>
  <c r="C407" i="1"/>
  <c r="I407" i="1" s="1"/>
  <c r="C408" i="1"/>
  <c r="I408" i="1" s="1"/>
  <c r="C409" i="1"/>
  <c r="I409" i="1" s="1"/>
  <c r="C410" i="1"/>
  <c r="I410" i="1" s="1"/>
  <c r="C411" i="1"/>
  <c r="I411" i="1" s="1"/>
  <c r="C412" i="1"/>
  <c r="I412" i="1" s="1"/>
  <c r="C413" i="1"/>
  <c r="I413" i="1" s="1"/>
  <c r="C414" i="1"/>
  <c r="I414" i="1" s="1"/>
  <c r="C415" i="1"/>
  <c r="I415" i="1" s="1"/>
  <c r="C416" i="1"/>
  <c r="I416" i="1" s="1"/>
  <c r="C417" i="1"/>
  <c r="I417" i="1" s="1"/>
  <c r="C418" i="1"/>
  <c r="I418" i="1" s="1"/>
  <c r="C419" i="1"/>
  <c r="I419" i="1" s="1"/>
  <c r="C420" i="1"/>
  <c r="I420" i="1" s="1"/>
  <c r="C421" i="1"/>
  <c r="I421" i="1" s="1"/>
  <c r="C422" i="1"/>
  <c r="I422" i="1" s="1"/>
  <c r="C423" i="1"/>
  <c r="I423" i="1" s="1"/>
  <c r="C424" i="1"/>
  <c r="I424" i="1" s="1"/>
  <c r="C425" i="1"/>
  <c r="I425" i="1" s="1"/>
  <c r="C426" i="1"/>
  <c r="I426" i="1" s="1"/>
  <c r="C427" i="1"/>
  <c r="I427" i="1" s="1"/>
  <c r="C428" i="1"/>
  <c r="I428" i="1" s="1"/>
  <c r="C429" i="1"/>
  <c r="I429" i="1" s="1"/>
  <c r="C430" i="1"/>
  <c r="I430" i="1" s="1"/>
  <c r="C431" i="1"/>
  <c r="I431" i="1" s="1"/>
  <c r="C432" i="1"/>
  <c r="I432" i="1" s="1"/>
  <c r="C433" i="1"/>
  <c r="I433" i="1" s="1"/>
  <c r="C434" i="1"/>
  <c r="I434" i="1" s="1"/>
  <c r="C435" i="1"/>
  <c r="I435" i="1" s="1"/>
  <c r="C436" i="1"/>
  <c r="I436" i="1" s="1"/>
  <c r="C437" i="1"/>
  <c r="I437" i="1" s="1"/>
  <c r="C438" i="1"/>
  <c r="I438" i="1" s="1"/>
  <c r="C439" i="1"/>
  <c r="I439" i="1" s="1"/>
  <c r="C440" i="1"/>
  <c r="I440" i="1" s="1"/>
  <c r="C441" i="1"/>
  <c r="I441" i="1" s="1"/>
  <c r="C442" i="1"/>
  <c r="I442" i="1" s="1"/>
  <c r="C443" i="1"/>
  <c r="I443" i="1" s="1"/>
  <c r="C444" i="1"/>
  <c r="I444" i="1" s="1"/>
  <c r="C445" i="1"/>
  <c r="I445" i="1" s="1"/>
  <c r="C446" i="1"/>
  <c r="I446" i="1" s="1"/>
  <c r="C447" i="1"/>
  <c r="I447" i="1" s="1"/>
  <c r="C448" i="1"/>
  <c r="I448" i="1" s="1"/>
  <c r="C449" i="1"/>
  <c r="I449" i="1" s="1"/>
  <c r="C450" i="1"/>
  <c r="I450" i="1" s="1"/>
  <c r="C451" i="1"/>
  <c r="I451" i="1" s="1"/>
  <c r="C452" i="1"/>
  <c r="I452" i="1" s="1"/>
  <c r="C453" i="1"/>
  <c r="I453" i="1" s="1"/>
  <c r="C454" i="1"/>
  <c r="I454" i="1" s="1"/>
  <c r="C455" i="1"/>
  <c r="I455" i="1" s="1"/>
  <c r="C456" i="1"/>
  <c r="I456" i="1" s="1"/>
  <c r="C457" i="1"/>
  <c r="I457" i="1" s="1"/>
  <c r="C458" i="1"/>
  <c r="I458" i="1" s="1"/>
  <c r="C459" i="1"/>
  <c r="I459" i="1" s="1"/>
  <c r="C460" i="1"/>
  <c r="I460" i="1" s="1"/>
  <c r="C461" i="1"/>
  <c r="I461" i="1" s="1"/>
  <c r="C462" i="1"/>
  <c r="I462" i="1" s="1"/>
  <c r="C463" i="1"/>
  <c r="I463" i="1" s="1"/>
  <c r="C464" i="1"/>
  <c r="I464" i="1" s="1"/>
  <c r="C465" i="1"/>
  <c r="I465" i="1" s="1"/>
  <c r="C466" i="1"/>
  <c r="I466" i="1" s="1"/>
  <c r="C467" i="1"/>
  <c r="I467" i="1" s="1"/>
  <c r="C468" i="1"/>
  <c r="I468" i="1" s="1"/>
  <c r="C469" i="1"/>
  <c r="I469" i="1" s="1"/>
  <c r="C470" i="1"/>
  <c r="I470" i="1" s="1"/>
  <c r="C471" i="1"/>
  <c r="I471" i="1" s="1"/>
  <c r="C472" i="1"/>
  <c r="I472" i="1" s="1"/>
  <c r="C473" i="1"/>
  <c r="I473" i="1" s="1"/>
  <c r="C474" i="1"/>
  <c r="I474" i="1" s="1"/>
  <c r="C475" i="1"/>
  <c r="I475" i="1" s="1"/>
  <c r="C476" i="1"/>
  <c r="I476" i="1" s="1"/>
  <c r="C477" i="1"/>
  <c r="I477" i="1" s="1"/>
  <c r="C478" i="1"/>
  <c r="I478" i="1" s="1"/>
  <c r="C479" i="1"/>
  <c r="I479" i="1" s="1"/>
  <c r="C480" i="1"/>
  <c r="I480" i="1" s="1"/>
  <c r="C481" i="1"/>
  <c r="I481" i="1" s="1"/>
  <c r="C482" i="1"/>
  <c r="I482" i="1" s="1"/>
  <c r="C483" i="1"/>
  <c r="I483" i="1" s="1"/>
  <c r="C484" i="1"/>
  <c r="I484" i="1" s="1"/>
  <c r="C485" i="1"/>
  <c r="I485" i="1" s="1"/>
  <c r="C486" i="1"/>
  <c r="I486" i="1" s="1"/>
  <c r="C487" i="1"/>
  <c r="I487" i="1" s="1"/>
  <c r="C488" i="1"/>
  <c r="I488" i="1" s="1"/>
  <c r="C489" i="1"/>
  <c r="I489" i="1" s="1"/>
  <c r="C490" i="1"/>
  <c r="I490" i="1" s="1"/>
  <c r="C491" i="1"/>
  <c r="I491" i="1" s="1"/>
  <c r="C492" i="1"/>
  <c r="I492" i="1" s="1"/>
  <c r="C493" i="1"/>
  <c r="I493" i="1" s="1"/>
  <c r="C494" i="1"/>
  <c r="I494" i="1" s="1"/>
  <c r="C495" i="1"/>
  <c r="I495" i="1" s="1"/>
  <c r="C496" i="1"/>
  <c r="I496" i="1" s="1"/>
  <c r="C497" i="1"/>
  <c r="I497" i="1" s="1"/>
  <c r="C498" i="1"/>
  <c r="I498" i="1" s="1"/>
  <c r="C499" i="1"/>
  <c r="I499" i="1" s="1"/>
  <c r="C500" i="1"/>
  <c r="I500" i="1" s="1"/>
  <c r="C501" i="1"/>
  <c r="I501" i="1" s="1"/>
  <c r="C502" i="1"/>
  <c r="I502" i="1" s="1"/>
  <c r="C503" i="1"/>
  <c r="I503" i="1" s="1"/>
  <c r="C504" i="1"/>
  <c r="I504" i="1" s="1"/>
  <c r="C505" i="1"/>
  <c r="I505" i="1" s="1"/>
  <c r="C506" i="1"/>
  <c r="I506" i="1" s="1"/>
  <c r="C507" i="1"/>
  <c r="I507" i="1" s="1"/>
  <c r="C508" i="1"/>
  <c r="I508" i="1" s="1"/>
  <c r="C509" i="1"/>
  <c r="I509" i="1" s="1"/>
  <c r="C510" i="1"/>
  <c r="I510" i="1" s="1"/>
  <c r="C511" i="1"/>
  <c r="I511" i="1" s="1"/>
  <c r="C512" i="1"/>
  <c r="I512" i="1" s="1"/>
  <c r="C513" i="1"/>
  <c r="I513" i="1" s="1"/>
  <c r="C514" i="1"/>
  <c r="I514" i="1" s="1"/>
  <c r="C515" i="1"/>
  <c r="I515" i="1" s="1"/>
  <c r="C516" i="1"/>
  <c r="I516" i="1" s="1"/>
  <c r="C518" i="1"/>
  <c r="I518" i="1" s="1"/>
  <c r="C521" i="1"/>
  <c r="I521" i="1" s="1"/>
  <c r="C522" i="1"/>
  <c r="I522" i="1" s="1"/>
  <c r="C523" i="1"/>
  <c r="I523" i="1" s="1"/>
  <c r="C524" i="1"/>
  <c r="I524" i="1" s="1"/>
  <c r="C525" i="1"/>
  <c r="I525" i="1" s="1"/>
  <c r="C526" i="1"/>
  <c r="I526" i="1" s="1"/>
  <c r="C528" i="1"/>
  <c r="I528" i="1" s="1"/>
  <c r="C529" i="1"/>
  <c r="I529" i="1" s="1"/>
  <c r="C530" i="1"/>
  <c r="I530" i="1" s="1"/>
  <c r="C532" i="1"/>
  <c r="I532" i="1" s="1"/>
  <c r="C533" i="1"/>
  <c r="I533" i="1" s="1"/>
  <c r="C534" i="1"/>
  <c r="I534" i="1" s="1"/>
  <c r="C535" i="1"/>
  <c r="I535" i="1" s="1"/>
  <c r="C536" i="1"/>
  <c r="I536" i="1" s="1"/>
  <c r="C538" i="1"/>
  <c r="I538" i="1" s="1"/>
  <c r="C539" i="1"/>
  <c r="I539" i="1" s="1"/>
  <c r="C540" i="1"/>
  <c r="I540" i="1" s="1"/>
  <c r="C542" i="1"/>
  <c r="I542" i="1" s="1"/>
  <c r="C543" i="1"/>
  <c r="I543" i="1" s="1"/>
  <c r="C544" i="1"/>
  <c r="I544" i="1" s="1"/>
  <c r="C545" i="1"/>
  <c r="I545" i="1" s="1"/>
  <c r="C546" i="1"/>
  <c r="I546" i="1" s="1"/>
  <c r="C547" i="1"/>
  <c r="I547" i="1" s="1"/>
  <c r="C548" i="1"/>
  <c r="I548" i="1" s="1"/>
  <c r="C549" i="1"/>
  <c r="I549" i="1" s="1"/>
  <c r="C550" i="1"/>
  <c r="I550" i="1" s="1"/>
  <c r="C552" i="1"/>
  <c r="I552" i="1" s="1"/>
  <c r="C553" i="1"/>
  <c r="I553" i="1" s="1"/>
  <c r="C554" i="1"/>
  <c r="I554" i="1" s="1"/>
  <c r="C555" i="1"/>
  <c r="I555" i="1" s="1"/>
  <c r="C556" i="1"/>
  <c r="I556" i="1" s="1"/>
  <c r="C557" i="1"/>
  <c r="I557" i="1" s="1"/>
  <c r="C558" i="1"/>
  <c r="I558" i="1" s="1"/>
  <c r="C559" i="1"/>
  <c r="I559" i="1" s="1"/>
  <c r="C560" i="1"/>
  <c r="I560" i="1" s="1"/>
  <c r="C561" i="1"/>
  <c r="I561" i="1" s="1"/>
  <c r="C562" i="1"/>
  <c r="I562" i="1" s="1"/>
  <c r="C564" i="1"/>
  <c r="I564" i="1" s="1"/>
  <c r="C565" i="1"/>
  <c r="I565" i="1" s="1"/>
  <c r="C566" i="1"/>
  <c r="I566" i="1" s="1"/>
  <c r="C567" i="1"/>
  <c r="I567" i="1" s="1"/>
  <c r="C568" i="1"/>
  <c r="I568" i="1" s="1"/>
  <c r="C569" i="1"/>
  <c r="I569" i="1" s="1"/>
  <c r="C570" i="1"/>
  <c r="I570" i="1" s="1"/>
  <c r="C572" i="1"/>
  <c r="I572" i="1" s="1"/>
  <c r="C573" i="1"/>
  <c r="I573" i="1" s="1"/>
  <c r="C574" i="1"/>
  <c r="I574" i="1" s="1"/>
  <c r="C575" i="1"/>
  <c r="I575" i="1" s="1"/>
  <c r="C576" i="1"/>
  <c r="I576" i="1" s="1"/>
  <c r="C577" i="1"/>
  <c r="I577" i="1" s="1"/>
  <c r="C580" i="1"/>
  <c r="I580" i="1" s="1"/>
  <c r="C581" i="1"/>
  <c r="I581" i="1" s="1"/>
  <c r="C582" i="1"/>
  <c r="I582" i="1" s="1"/>
  <c r="C584" i="1"/>
  <c r="I584" i="1" s="1"/>
  <c r="C585" i="1"/>
  <c r="I585" i="1" s="1"/>
  <c r="C586" i="1"/>
  <c r="I586" i="1" s="1"/>
  <c r="C587" i="1"/>
  <c r="I587" i="1" s="1"/>
  <c r="C588" i="1"/>
  <c r="I588" i="1" s="1"/>
  <c r="C589" i="1"/>
  <c r="I589" i="1" s="1"/>
  <c r="C590" i="1"/>
  <c r="I590" i="1" s="1"/>
  <c r="C592" i="1"/>
  <c r="I592" i="1" s="1"/>
  <c r="C593" i="1"/>
  <c r="I593" i="1" s="1"/>
  <c r="C594" i="1"/>
  <c r="I594" i="1" s="1"/>
  <c r="C598" i="1"/>
  <c r="I598" i="1" s="1"/>
  <c r="C599" i="1"/>
  <c r="I599" i="1" s="1"/>
  <c r="C600" i="1"/>
  <c r="I600" i="1" s="1"/>
  <c r="C601" i="1"/>
  <c r="I601" i="1" s="1"/>
  <c r="C602" i="1"/>
  <c r="I602" i="1" s="1"/>
  <c r="C603" i="1"/>
  <c r="I603" i="1" s="1"/>
  <c r="C604" i="1"/>
  <c r="I604" i="1" s="1"/>
  <c r="C605" i="1"/>
  <c r="I605" i="1" s="1"/>
  <c r="C606" i="1"/>
  <c r="I606" i="1" s="1"/>
  <c r="C607" i="1"/>
  <c r="I607" i="1" s="1"/>
  <c r="C608" i="1"/>
  <c r="I608" i="1" s="1"/>
  <c r="C609" i="1"/>
  <c r="I609" i="1" s="1"/>
  <c r="C610" i="1"/>
  <c r="I610" i="1" s="1"/>
  <c r="C611" i="1"/>
  <c r="I611" i="1" s="1"/>
  <c r="C613" i="1"/>
  <c r="I613" i="1" s="1"/>
  <c r="C614" i="1"/>
  <c r="I614" i="1" s="1"/>
  <c r="C615" i="1"/>
  <c r="I615" i="1" s="1"/>
  <c r="C616" i="1"/>
  <c r="I616" i="1" s="1"/>
  <c r="C618" i="1"/>
  <c r="I618" i="1" s="1"/>
  <c r="C621" i="1"/>
  <c r="I621" i="1" s="1"/>
  <c r="C622" i="1"/>
  <c r="I622" i="1" s="1"/>
  <c r="C623" i="1"/>
  <c r="I623" i="1" s="1"/>
  <c r="C624" i="1"/>
  <c r="I624" i="1" s="1"/>
  <c r="C627" i="1"/>
  <c r="I627" i="1" s="1"/>
  <c r="C628" i="1"/>
  <c r="I628" i="1" s="1"/>
  <c r="C629" i="1"/>
  <c r="I629" i="1" s="1"/>
  <c r="C631" i="1"/>
  <c r="I631" i="1" s="1"/>
  <c r="C632" i="1"/>
  <c r="I632" i="1" s="1"/>
  <c r="C633" i="1"/>
  <c r="I633" i="1" s="1"/>
  <c r="C634" i="1"/>
  <c r="I634" i="1" s="1"/>
  <c r="C635" i="1"/>
  <c r="I635" i="1" s="1"/>
  <c r="C636" i="1"/>
  <c r="I636" i="1" s="1"/>
  <c r="C637" i="1"/>
  <c r="I637" i="1" s="1"/>
  <c r="C639" i="1"/>
  <c r="I639" i="1" s="1"/>
  <c r="C640" i="1"/>
  <c r="I640" i="1" s="1"/>
  <c r="C641" i="1"/>
  <c r="I641" i="1" s="1"/>
  <c r="C643" i="1"/>
  <c r="I643" i="1" s="1"/>
  <c r="C644" i="1"/>
  <c r="I644" i="1" s="1"/>
  <c r="C645" i="1"/>
  <c r="I645" i="1" s="1"/>
  <c r="C646" i="1"/>
  <c r="I646" i="1" s="1"/>
  <c r="C647" i="1"/>
  <c r="I647" i="1" s="1"/>
  <c r="C648" i="1"/>
  <c r="I648" i="1" s="1"/>
  <c r="C649" i="1"/>
  <c r="I649" i="1" s="1"/>
  <c r="C650" i="1"/>
  <c r="I650" i="1" s="1"/>
  <c r="C653" i="1"/>
  <c r="I653" i="1" s="1"/>
  <c r="C654" i="1"/>
  <c r="I654" i="1" s="1"/>
  <c r="C655" i="1"/>
  <c r="I655" i="1" s="1"/>
  <c r="C656" i="1"/>
  <c r="I656" i="1" s="1"/>
  <c r="C657" i="1"/>
  <c r="I657" i="1" s="1"/>
  <c r="C658" i="1"/>
  <c r="I658" i="1" s="1"/>
  <c r="C659" i="1"/>
  <c r="I659" i="1" s="1"/>
  <c r="C660" i="1"/>
  <c r="I660" i="1" s="1"/>
  <c r="C661" i="1"/>
  <c r="I661" i="1" s="1"/>
  <c r="C662" i="1"/>
  <c r="I662" i="1" s="1"/>
  <c r="C663" i="1"/>
  <c r="I663" i="1" s="1"/>
  <c r="C664" i="1"/>
  <c r="I664" i="1" s="1"/>
  <c r="C665" i="1"/>
  <c r="I665" i="1" s="1"/>
  <c r="C666" i="1"/>
  <c r="I666" i="1" s="1"/>
  <c r="C667" i="1"/>
  <c r="I667" i="1" s="1"/>
  <c r="C668" i="1"/>
  <c r="I668" i="1" s="1"/>
  <c r="C669" i="1"/>
  <c r="I669" i="1" s="1"/>
  <c r="C670" i="1"/>
  <c r="I670" i="1" s="1"/>
  <c r="C671" i="1"/>
  <c r="I671" i="1" s="1"/>
  <c r="C672" i="1"/>
  <c r="I672" i="1" s="1"/>
  <c r="C673" i="1"/>
  <c r="I673" i="1" s="1"/>
  <c r="C674" i="1"/>
  <c r="I674" i="1" s="1"/>
  <c r="C675" i="1"/>
  <c r="I675" i="1" s="1"/>
  <c r="C676" i="1"/>
  <c r="I676" i="1" s="1"/>
  <c r="C677" i="1"/>
  <c r="I677" i="1" s="1"/>
  <c r="C678" i="1"/>
  <c r="I678" i="1" s="1"/>
  <c r="C679" i="1"/>
  <c r="I679" i="1" s="1"/>
  <c r="C680" i="1"/>
  <c r="I680" i="1" s="1"/>
  <c r="C681" i="1"/>
  <c r="I681" i="1" s="1"/>
  <c r="C682" i="1"/>
  <c r="I682" i="1" s="1"/>
  <c r="C683" i="1"/>
  <c r="I683" i="1" s="1"/>
  <c r="C684" i="1"/>
  <c r="I684" i="1" s="1"/>
  <c r="C685" i="1"/>
  <c r="I685" i="1" s="1"/>
  <c r="C686" i="1"/>
  <c r="I686" i="1" s="1"/>
  <c r="C687" i="1"/>
  <c r="I687" i="1" s="1"/>
  <c r="C688" i="1"/>
  <c r="I688" i="1" s="1"/>
  <c r="C689" i="1"/>
  <c r="I689" i="1" s="1"/>
  <c r="C690" i="1"/>
  <c r="I690" i="1" s="1"/>
  <c r="C691" i="1"/>
  <c r="I691" i="1" s="1"/>
  <c r="C692" i="1"/>
  <c r="I692" i="1" s="1"/>
  <c r="C693" i="1"/>
  <c r="I693" i="1" s="1"/>
  <c r="C694" i="1"/>
  <c r="I694" i="1" s="1"/>
  <c r="C695" i="1"/>
  <c r="I695" i="1" s="1"/>
  <c r="C696" i="1"/>
  <c r="I696" i="1" s="1"/>
  <c r="C697" i="1"/>
  <c r="I697" i="1" s="1"/>
  <c r="C698" i="1"/>
  <c r="I698" i="1" s="1"/>
  <c r="C699" i="1"/>
  <c r="I699" i="1" s="1"/>
  <c r="C700" i="1"/>
  <c r="I700" i="1" s="1"/>
  <c r="C701" i="1"/>
  <c r="I701" i="1" s="1"/>
  <c r="C702" i="1"/>
  <c r="I702" i="1" s="1"/>
  <c r="C703" i="1"/>
  <c r="I703" i="1" s="1"/>
  <c r="C704" i="1"/>
  <c r="I704" i="1" s="1"/>
  <c r="C705" i="1"/>
  <c r="I705" i="1" s="1"/>
  <c r="C706" i="1"/>
  <c r="I706" i="1" s="1"/>
  <c r="C707" i="1"/>
  <c r="I707" i="1" s="1"/>
  <c r="C708" i="1"/>
  <c r="I708" i="1" s="1"/>
  <c r="C709" i="1"/>
  <c r="I709" i="1" s="1"/>
  <c r="C710" i="1"/>
  <c r="I710" i="1" s="1"/>
  <c r="C711" i="1"/>
  <c r="I711" i="1" s="1"/>
  <c r="C712" i="1"/>
  <c r="I712" i="1" s="1"/>
  <c r="C713" i="1"/>
  <c r="I713" i="1" s="1"/>
  <c r="C714" i="1"/>
  <c r="I714" i="1" s="1"/>
  <c r="C715" i="1"/>
  <c r="I715" i="1" s="1"/>
  <c r="C716" i="1"/>
  <c r="I716" i="1" s="1"/>
  <c r="C717" i="1"/>
  <c r="I717" i="1" s="1"/>
  <c r="C718" i="1"/>
  <c r="I718" i="1" s="1"/>
  <c r="C719" i="1"/>
  <c r="I719" i="1" s="1"/>
  <c r="C720" i="1"/>
  <c r="I720" i="1" s="1"/>
  <c r="C721" i="1"/>
  <c r="I721" i="1" s="1"/>
  <c r="C722" i="1"/>
  <c r="I722" i="1" s="1"/>
  <c r="C723" i="1"/>
  <c r="I723" i="1" s="1"/>
  <c r="C724" i="1"/>
  <c r="I724" i="1" s="1"/>
  <c r="C725" i="1"/>
  <c r="I725" i="1" s="1"/>
  <c r="C726" i="1"/>
  <c r="I726" i="1" s="1"/>
  <c r="C727" i="1"/>
  <c r="I727" i="1" s="1"/>
  <c r="C728" i="1"/>
  <c r="I728" i="1" s="1"/>
  <c r="C729" i="1"/>
  <c r="I729" i="1" s="1"/>
  <c r="C730" i="1"/>
  <c r="I730" i="1" s="1"/>
  <c r="C731" i="1"/>
  <c r="I731" i="1" s="1"/>
  <c r="C732" i="1"/>
  <c r="I732" i="1" s="1"/>
  <c r="C733" i="1"/>
  <c r="I733" i="1" s="1"/>
  <c r="C734" i="1"/>
  <c r="I734" i="1" s="1"/>
  <c r="C735" i="1"/>
  <c r="I735" i="1" s="1"/>
  <c r="C736" i="1"/>
  <c r="I736" i="1" s="1"/>
  <c r="C737" i="1"/>
  <c r="I737" i="1" s="1"/>
  <c r="C738" i="1"/>
  <c r="I738" i="1" s="1"/>
  <c r="C739" i="1"/>
  <c r="I739" i="1" s="1"/>
  <c r="C740" i="1"/>
  <c r="I740" i="1" s="1"/>
  <c r="C741" i="1"/>
  <c r="I741" i="1" s="1"/>
  <c r="C742" i="1"/>
  <c r="I742" i="1" s="1"/>
  <c r="C743" i="1"/>
  <c r="I743" i="1" s="1"/>
  <c r="C744" i="1"/>
  <c r="I744" i="1" s="1"/>
  <c r="C745" i="1"/>
  <c r="I745" i="1" s="1"/>
  <c r="C746" i="1"/>
  <c r="I746" i="1" s="1"/>
  <c r="C747" i="1"/>
  <c r="I747" i="1" s="1"/>
  <c r="C748" i="1"/>
  <c r="I748" i="1" s="1"/>
  <c r="C749" i="1"/>
  <c r="I749" i="1" s="1"/>
  <c r="C750" i="1"/>
  <c r="I750" i="1" s="1"/>
  <c r="C751" i="1"/>
  <c r="I751" i="1" s="1"/>
  <c r="C752" i="1"/>
  <c r="I752" i="1" s="1"/>
  <c r="C753" i="1"/>
  <c r="I753" i="1" s="1"/>
  <c r="C754" i="1"/>
  <c r="I754" i="1" s="1"/>
  <c r="C755" i="1"/>
  <c r="I755" i="1" s="1"/>
  <c r="C756" i="1"/>
  <c r="I756" i="1" s="1"/>
  <c r="C757" i="1"/>
  <c r="I757" i="1" s="1"/>
  <c r="C758" i="1"/>
  <c r="I758" i="1" s="1"/>
  <c r="C759" i="1"/>
  <c r="I759" i="1" s="1"/>
  <c r="C760" i="1"/>
  <c r="I760" i="1" s="1"/>
  <c r="C761" i="1"/>
  <c r="I761" i="1" s="1"/>
  <c r="C762" i="1"/>
  <c r="I762" i="1" s="1"/>
  <c r="C763" i="1"/>
  <c r="I763" i="1" s="1"/>
  <c r="C764" i="1"/>
  <c r="I764" i="1" s="1"/>
  <c r="C765" i="1"/>
  <c r="I765" i="1" s="1"/>
  <c r="C766" i="1"/>
  <c r="I766" i="1" s="1"/>
  <c r="C767" i="1"/>
  <c r="I767" i="1" s="1"/>
  <c r="C768" i="1"/>
  <c r="I768" i="1" s="1"/>
  <c r="C769" i="1"/>
  <c r="I769" i="1" s="1"/>
  <c r="C770" i="1"/>
  <c r="I770" i="1" s="1"/>
  <c r="C771" i="1"/>
  <c r="I771" i="1" s="1"/>
  <c r="C772" i="1"/>
  <c r="I772" i="1" s="1"/>
  <c r="C773" i="1"/>
  <c r="I773" i="1" s="1"/>
  <c r="C774" i="1"/>
  <c r="I774" i="1" s="1"/>
  <c r="C775" i="1"/>
  <c r="I775" i="1" s="1"/>
  <c r="C776" i="1"/>
  <c r="I776" i="1" s="1"/>
  <c r="C777" i="1"/>
  <c r="I777" i="1" s="1"/>
  <c r="C778" i="1"/>
  <c r="I778" i="1" s="1"/>
  <c r="C779" i="1"/>
  <c r="I779" i="1" s="1"/>
  <c r="C780" i="1"/>
  <c r="I780" i="1" s="1"/>
  <c r="C781" i="1"/>
  <c r="I781" i="1" s="1"/>
  <c r="C782" i="1"/>
  <c r="I782" i="1" s="1"/>
  <c r="C783" i="1"/>
  <c r="I783" i="1" s="1"/>
  <c r="C784" i="1"/>
  <c r="I784" i="1" s="1"/>
  <c r="C785" i="1"/>
  <c r="I785" i="1" s="1"/>
  <c r="C786" i="1"/>
  <c r="I786" i="1" s="1"/>
  <c r="C787" i="1"/>
  <c r="I787" i="1" s="1"/>
  <c r="C788" i="1"/>
  <c r="I788" i="1" s="1"/>
  <c r="C789" i="1"/>
  <c r="I789" i="1" s="1"/>
  <c r="C790" i="1"/>
  <c r="I790" i="1" s="1"/>
  <c r="C791" i="1"/>
  <c r="I791" i="1" s="1"/>
  <c r="C792" i="1"/>
  <c r="I792" i="1" s="1"/>
  <c r="C793" i="1"/>
  <c r="I793" i="1" s="1"/>
  <c r="C794" i="1"/>
  <c r="I794" i="1" s="1"/>
  <c r="C795" i="1"/>
  <c r="I795" i="1" s="1"/>
  <c r="C796" i="1"/>
  <c r="I796" i="1" s="1"/>
  <c r="C797" i="1"/>
  <c r="I797" i="1" s="1"/>
  <c r="C798" i="1"/>
  <c r="I798" i="1" s="1"/>
  <c r="C799" i="1"/>
  <c r="I799" i="1" s="1"/>
  <c r="C800" i="1"/>
  <c r="I800" i="1" s="1"/>
  <c r="C801" i="1"/>
  <c r="I801" i="1" s="1"/>
  <c r="C802" i="1"/>
  <c r="I802" i="1" s="1"/>
  <c r="C803" i="1"/>
  <c r="I803" i="1" s="1"/>
  <c r="C804" i="1"/>
  <c r="I804" i="1" s="1"/>
  <c r="C805" i="1"/>
  <c r="I805" i="1" s="1"/>
  <c r="C806" i="1"/>
  <c r="I806" i="1" s="1"/>
  <c r="C807" i="1"/>
  <c r="I807" i="1" s="1"/>
  <c r="C808" i="1"/>
  <c r="I808" i="1" s="1"/>
  <c r="C809" i="1"/>
  <c r="I809" i="1" s="1"/>
  <c r="C810" i="1"/>
  <c r="I810" i="1" s="1"/>
  <c r="C811" i="1"/>
  <c r="I811" i="1" s="1"/>
  <c r="C812" i="1"/>
  <c r="I812" i="1" s="1"/>
  <c r="C813" i="1"/>
  <c r="I813" i="1" s="1"/>
  <c r="C814" i="1"/>
  <c r="I814" i="1" s="1"/>
  <c r="C815" i="1"/>
  <c r="I815" i="1" s="1"/>
  <c r="C816" i="1"/>
  <c r="I816" i="1" s="1"/>
  <c r="C817" i="1"/>
  <c r="I817" i="1" s="1"/>
  <c r="C818" i="1"/>
  <c r="I818" i="1" s="1"/>
  <c r="C819" i="1"/>
  <c r="I819" i="1" s="1"/>
  <c r="C820" i="1"/>
  <c r="I820" i="1" s="1"/>
  <c r="C821" i="1"/>
  <c r="I821" i="1" s="1"/>
  <c r="C822" i="1"/>
  <c r="I822" i="1" s="1"/>
  <c r="C823" i="1"/>
  <c r="I823" i="1" s="1"/>
  <c r="C824" i="1"/>
  <c r="I824" i="1" s="1"/>
  <c r="C825" i="1"/>
  <c r="I825" i="1" s="1"/>
  <c r="C826" i="1"/>
  <c r="I826" i="1" s="1"/>
  <c r="C827" i="1"/>
  <c r="I827" i="1" s="1"/>
  <c r="C828" i="1"/>
  <c r="I828" i="1" s="1"/>
  <c r="C829" i="1"/>
  <c r="I829" i="1" s="1"/>
  <c r="C830" i="1"/>
  <c r="I830" i="1" s="1"/>
  <c r="C831" i="1"/>
  <c r="I831" i="1" s="1"/>
  <c r="C832" i="1"/>
  <c r="I832" i="1" s="1"/>
  <c r="C833" i="1"/>
  <c r="I833" i="1" s="1"/>
  <c r="C834" i="1"/>
  <c r="I834" i="1" s="1"/>
  <c r="C835" i="1"/>
  <c r="I835" i="1" s="1"/>
  <c r="C836" i="1"/>
  <c r="I836" i="1" s="1"/>
  <c r="C837" i="1"/>
  <c r="I837" i="1" s="1"/>
  <c r="C838" i="1"/>
  <c r="I838" i="1" s="1"/>
  <c r="C839" i="1"/>
  <c r="I839" i="1" s="1"/>
  <c r="C840" i="1"/>
  <c r="I840" i="1" s="1"/>
  <c r="C841" i="1"/>
  <c r="I841" i="1" s="1"/>
  <c r="C842" i="1"/>
  <c r="I842" i="1" s="1"/>
  <c r="C843" i="1"/>
  <c r="I843" i="1" s="1"/>
  <c r="C844" i="1"/>
  <c r="I844" i="1" s="1"/>
  <c r="C845" i="1"/>
  <c r="I845" i="1" s="1"/>
  <c r="C846" i="1"/>
  <c r="I846" i="1" s="1"/>
  <c r="C847" i="1"/>
  <c r="I847" i="1" s="1"/>
  <c r="C848" i="1"/>
  <c r="I848" i="1" s="1"/>
  <c r="C849" i="1"/>
  <c r="I849" i="1" s="1"/>
  <c r="C850" i="1"/>
  <c r="I850" i="1" s="1"/>
  <c r="C851" i="1"/>
  <c r="I851" i="1" s="1"/>
  <c r="C852" i="1"/>
  <c r="I852" i="1" s="1"/>
  <c r="C853" i="1"/>
  <c r="I853" i="1" s="1"/>
  <c r="C854" i="1"/>
  <c r="I854" i="1" s="1"/>
  <c r="C855" i="1"/>
  <c r="I855" i="1" s="1"/>
  <c r="C856" i="1"/>
  <c r="I856" i="1" s="1"/>
  <c r="C857" i="1"/>
  <c r="I857" i="1" s="1"/>
  <c r="C858" i="1"/>
  <c r="I858" i="1" s="1"/>
  <c r="C859" i="1"/>
  <c r="I859" i="1" s="1"/>
  <c r="C860" i="1"/>
  <c r="I860" i="1" s="1"/>
  <c r="C861" i="1"/>
  <c r="I861" i="1" s="1"/>
  <c r="C862" i="1"/>
  <c r="I862" i="1" s="1"/>
  <c r="C863" i="1"/>
  <c r="I863" i="1" s="1"/>
  <c r="C864" i="1"/>
  <c r="I864" i="1" s="1"/>
  <c r="C865" i="1"/>
  <c r="I865" i="1" s="1"/>
  <c r="C866" i="1"/>
  <c r="I866" i="1" s="1"/>
  <c r="C867" i="1"/>
  <c r="I867" i="1" s="1"/>
  <c r="C868" i="1"/>
  <c r="I868" i="1" s="1"/>
  <c r="C869" i="1"/>
  <c r="I869" i="1" s="1"/>
  <c r="C870" i="1"/>
  <c r="I870" i="1" s="1"/>
  <c r="C871" i="1"/>
  <c r="I871" i="1" s="1"/>
  <c r="C872" i="1"/>
  <c r="I872" i="1" s="1"/>
  <c r="C873" i="1"/>
  <c r="I873" i="1" s="1"/>
  <c r="C874" i="1"/>
  <c r="I874" i="1" s="1"/>
  <c r="C875" i="1"/>
  <c r="I875" i="1" s="1"/>
  <c r="C876" i="1"/>
  <c r="I876" i="1" s="1"/>
  <c r="C877" i="1"/>
  <c r="I877" i="1" s="1"/>
  <c r="C878" i="1"/>
  <c r="I878" i="1" s="1"/>
  <c r="C879" i="1"/>
  <c r="I879" i="1" s="1"/>
  <c r="C880" i="1"/>
  <c r="I880" i="1" s="1"/>
  <c r="C881" i="1"/>
  <c r="I881" i="1" s="1"/>
  <c r="C882" i="1"/>
  <c r="I882" i="1" s="1"/>
  <c r="C883" i="1"/>
  <c r="I883" i="1" s="1"/>
  <c r="C884" i="1"/>
  <c r="I884" i="1" s="1"/>
  <c r="C885" i="1"/>
  <c r="I885" i="1" s="1"/>
  <c r="C886" i="1"/>
  <c r="I886" i="1" s="1"/>
  <c r="C887" i="1"/>
  <c r="I887" i="1" s="1"/>
  <c r="C888" i="1"/>
  <c r="I888" i="1" s="1"/>
  <c r="C889" i="1"/>
  <c r="I889" i="1" s="1"/>
  <c r="C890" i="1"/>
  <c r="I890" i="1" s="1"/>
  <c r="C891" i="1"/>
  <c r="I891" i="1" s="1"/>
  <c r="C892" i="1"/>
  <c r="I892" i="1" s="1"/>
  <c r="C893" i="1"/>
  <c r="I893" i="1" s="1"/>
  <c r="C894" i="1"/>
  <c r="I894" i="1" s="1"/>
  <c r="C895" i="1"/>
  <c r="I895" i="1" s="1"/>
  <c r="C896" i="1"/>
  <c r="I896" i="1" s="1"/>
  <c r="C897" i="1"/>
  <c r="I897" i="1" s="1"/>
  <c r="C898" i="1"/>
  <c r="I898" i="1" s="1"/>
  <c r="C899" i="1"/>
  <c r="I899" i="1" s="1"/>
  <c r="C900" i="1"/>
  <c r="I900" i="1" s="1"/>
  <c r="C901" i="1"/>
  <c r="I901" i="1" s="1"/>
  <c r="C902" i="1"/>
  <c r="I902" i="1" s="1"/>
  <c r="C903" i="1"/>
  <c r="I903" i="1" s="1"/>
  <c r="C904" i="1"/>
  <c r="I904" i="1" s="1"/>
  <c r="C905" i="1"/>
  <c r="I905" i="1" s="1"/>
  <c r="C906" i="1"/>
  <c r="I906" i="1" s="1"/>
  <c r="C907" i="1"/>
  <c r="I907" i="1" s="1"/>
  <c r="C908" i="1"/>
  <c r="I908" i="1" s="1"/>
  <c r="C909" i="1"/>
  <c r="I909" i="1" s="1"/>
  <c r="C910" i="1"/>
  <c r="I910" i="1" s="1"/>
  <c r="C911" i="1"/>
  <c r="I911" i="1" s="1"/>
  <c r="C912" i="1"/>
  <c r="I912" i="1" s="1"/>
  <c r="C913" i="1"/>
  <c r="I913" i="1" s="1"/>
  <c r="C914" i="1"/>
  <c r="I914" i="1" s="1"/>
  <c r="C915" i="1"/>
  <c r="I915" i="1" s="1"/>
  <c r="C916" i="1"/>
  <c r="I916" i="1" s="1"/>
  <c r="C917" i="1"/>
  <c r="I917" i="1" s="1"/>
  <c r="C918" i="1"/>
  <c r="I918" i="1" s="1"/>
  <c r="C919" i="1"/>
  <c r="I919" i="1" s="1"/>
  <c r="C920" i="1"/>
  <c r="I920" i="1" s="1"/>
  <c r="C921" i="1"/>
  <c r="I921" i="1" s="1"/>
  <c r="C922" i="1"/>
  <c r="I922" i="1" s="1"/>
  <c r="C923" i="1"/>
  <c r="I923" i="1" s="1"/>
  <c r="C924" i="1"/>
  <c r="I924" i="1" s="1"/>
  <c r="C925" i="1"/>
  <c r="I925" i="1" s="1"/>
  <c r="C926" i="1"/>
  <c r="I926" i="1" s="1"/>
  <c r="C927" i="1"/>
  <c r="I927" i="1" s="1"/>
  <c r="C928" i="1"/>
  <c r="I928" i="1" s="1"/>
  <c r="C929" i="1"/>
  <c r="I929" i="1" s="1"/>
  <c r="C930" i="1"/>
  <c r="I930" i="1" s="1"/>
  <c r="C931" i="1"/>
  <c r="I931" i="1" s="1"/>
  <c r="C932" i="1"/>
  <c r="I932" i="1" s="1"/>
  <c r="C933" i="1"/>
  <c r="I933" i="1" s="1"/>
  <c r="C934" i="1"/>
  <c r="I934" i="1" s="1"/>
  <c r="C935" i="1"/>
  <c r="I935" i="1" s="1"/>
  <c r="C936" i="1"/>
  <c r="I936" i="1" s="1"/>
  <c r="C937" i="1"/>
  <c r="I937" i="1" s="1"/>
  <c r="C938" i="1"/>
  <c r="I938" i="1" s="1"/>
  <c r="C939" i="1"/>
  <c r="I939" i="1" s="1"/>
  <c r="C940" i="1"/>
  <c r="I940" i="1" s="1"/>
  <c r="C941" i="1"/>
  <c r="I941" i="1" s="1"/>
  <c r="C942" i="1"/>
  <c r="I942" i="1" s="1"/>
  <c r="C943" i="1"/>
  <c r="I943" i="1" s="1"/>
  <c r="C944" i="1"/>
  <c r="I944" i="1" s="1"/>
  <c r="C945" i="1"/>
  <c r="I945" i="1" s="1"/>
  <c r="C946" i="1"/>
  <c r="I946" i="1" s="1"/>
  <c r="C947" i="1"/>
  <c r="I947" i="1" s="1"/>
  <c r="C948" i="1"/>
  <c r="I948" i="1" s="1"/>
  <c r="C949" i="1"/>
  <c r="I949" i="1" s="1"/>
  <c r="C950" i="1"/>
  <c r="I950" i="1" s="1"/>
  <c r="C951" i="1"/>
  <c r="I951" i="1" s="1"/>
  <c r="C952" i="1"/>
  <c r="I952" i="1" s="1"/>
  <c r="C953" i="1"/>
  <c r="I953" i="1" s="1"/>
  <c r="C954" i="1"/>
  <c r="I954" i="1" s="1"/>
  <c r="C955" i="1"/>
  <c r="I955" i="1" s="1"/>
  <c r="C956" i="1"/>
  <c r="I956" i="1" s="1"/>
  <c r="C957" i="1"/>
  <c r="I957" i="1" s="1"/>
  <c r="C958" i="1"/>
  <c r="I958" i="1" s="1"/>
  <c r="C959" i="1"/>
  <c r="I959" i="1" s="1"/>
  <c r="C960" i="1"/>
  <c r="I960" i="1" s="1"/>
  <c r="C961" i="1"/>
  <c r="I961" i="1" s="1"/>
  <c r="C962" i="1"/>
  <c r="I962" i="1" s="1"/>
  <c r="C963" i="1"/>
  <c r="I963" i="1" s="1"/>
  <c r="C964" i="1"/>
  <c r="I964" i="1" s="1"/>
  <c r="C965" i="1"/>
  <c r="I965" i="1" s="1"/>
  <c r="C966" i="1"/>
  <c r="I966" i="1" s="1"/>
  <c r="C967" i="1"/>
  <c r="I967" i="1" s="1"/>
  <c r="C968" i="1"/>
  <c r="I968" i="1" s="1"/>
  <c r="C969" i="1"/>
  <c r="I969" i="1" s="1"/>
  <c r="C970" i="1"/>
  <c r="I970" i="1" s="1"/>
  <c r="C971" i="1"/>
  <c r="I971" i="1" s="1"/>
  <c r="C972" i="1"/>
  <c r="I972" i="1" s="1"/>
  <c r="C973" i="1"/>
  <c r="I973" i="1" s="1"/>
  <c r="C974" i="1"/>
  <c r="I974" i="1" s="1"/>
  <c r="C975" i="1"/>
  <c r="I975" i="1" s="1"/>
  <c r="C976" i="1"/>
  <c r="I976" i="1" s="1"/>
  <c r="C977" i="1"/>
  <c r="I977" i="1" s="1"/>
  <c r="C978" i="1"/>
  <c r="I978" i="1" s="1"/>
  <c r="C979" i="1"/>
  <c r="I979" i="1" s="1"/>
  <c r="C980" i="1"/>
  <c r="I980" i="1" s="1"/>
  <c r="C981" i="1"/>
  <c r="I981" i="1" s="1"/>
  <c r="C982" i="1"/>
  <c r="I982" i="1" s="1"/>
  <c r="C983" i="1"/>
  <c r="I983" i="1" s="1"/>
  <c r="C984" i="1"/>
  <c r="I984" i="1" s="1"/>
  <c r="C985" i="1"/>
  <c r="I985" i="1" s="1"/>
  <c r="C986" i="1"/>
  <c r="I986" i="1" s="1"/>
  <c r="C987" i="1"/>
  <c r="I987" i="1" s="1"/>
  <c r="C988" i="1"/>
  <c r="I988" i="1" s="1"/>
  <c r="C989" i="1"/>
  <c r="I989" i="1" s="1"/>
  <c r="C990" i="1"/>
  <c r="I990" i="1" s="1"/>
  <c r="C991" i="1"/>
  <c r="I991" i="1" s="1"/>
  <c r="C992" i="1"/>
  <c r="I992" i="1" s="1"/>
  <c r="C993" i="1"/>
  <c r="I993" i="1" s="1"/>
  <c r="C994" i="1"/>
  <c r="I994" i="1" s="1"/>
  <c r="C995" i="1"/>
  <c r="I995" i="1" s="1"/>
  <c r="C996" i="1"/>
  <c r="I996" i="1" s="1"/>
  <c r="C997" i="1"/>
  <c r="I997" i="1" s="1"/>
  <c r="C998" i="1"/>
  <c r="I998" i="1" s="1"/>
  <c r="C999" i="1"/>
  <c r="I999" i="1" s="1"/>
  <c r="C1000" i="1"/>
  <c r="I1000" i="1" s="1"/>
  <c r="C1001" i="1"/>
  <c r="I1001" i="1" s="1"/>
  <c r="C1002" i="1"/>
  <c r="I1002" i="1" s="1"/>
  <c r="C1003" i="1"/>
  <c r="I1003" i="1" s="1"/>
  <c r="C1004" i="1"/>
  <c r="I1004" i="1" s="1"/>
  <c r="C1005" i="1"/>
  <c r="I1005" i="1" s="1"/>
  <c r="C1006" i="1"/>
  <c r="I1006" i="1" s="1"/>
  <c r="C1007" i="1"/>
  <c r="I1007" i="1" s="1"/>
  <c r="C1008" i="1"/>
  <c r="I1008" i="1" s="1"/>
  <c r="C1009" i="1"/>
  <c r="I1009" i="1" s="1"/>
  <c r="C1010" i="1"/>
  <c r="I1010" i="1" s="1"/>
  <c r="C1011" i="1"/>
  <c r="I1011" i="1" s="1"/>
  <c r="C1012" i="1"/>
  <c r="I1012" i="1" s="1"/>
  <c r="C1013" i="1"/>
  <c r="I1013" i="1" s="1"/>
  <c r="C1014" i="1"/>
  <c r="I1014" i="1" s="1"/>
  <c r="C1015" i="1"/>
  <c r="I1015" i="1" s="1"/>
  <c r="C1016" i="1"/>
  <c r="I1016" i="1" s="1"/>
  <c r="C1017" i="1"/>
  <c r="I1017" i="1" s="1"/>
  <c r="C1018" i="1"/>
  <c r="I1018" i="1" s="1"/>
  <c r="C1019" i="1"/>
  <c r="I1019" i="1" s="1"/>
  <c r="C1020" i="1"/>
  <c r="I1020" i="1" s="1"/>
  <c r="C1021" i="1"/>
  <c r="I1021" i="1" s="1"/>
  <c r="C1022" i="1"/>
  <c r="I1022" i="1" s="1"/>
  <c r="C1023" i="1"/>
  <c r="I1023" i="1" s="1"/>
  <c r="C1024" i="1"/>
  <c r="I1024" i="1" s="1"/>
  <c r="C1025" i="1"/>
  <c r="I1025" i="1" s="1"/>
  <c r="C1026" i="1"/>
  <c r="I1026" i="1" s="1"/>
  <c r="C1027" i="1"/>
  <c r="I1027" i="1" s="1"/>
  <c r="C1028" i="1"/>
  <c r="I1028" i="1" s="1"/>
  <c r="C1029" i="1"/>
  <c r="I1029" i="1" s="1"/>
  <c r="C1030" i="1"/>
  <c r="I1030" i="1" s="1"/>
  <c r="C1031" i="1"/>
  <c r="I1031" i="1" s="1"/>
  <c r="C1032" i="1"/>
  <c r="I1032" i="1" s="1"/>
  <c r="C1033" i="1"/>
  <c r="I1033" i="1" s="1"/>
  <c r="C1034" i="1"/>
  <c r="I1034" i="1" s="1"/>
  <c r="C1035" i="1"/>
  <c r="I1035" i="1" s="1"/>
  <c r="C1036" i="1"/>
  <c r="I1036" i="1" s="1"/>
  <c r="C1037" i="1"/>
  <c r="I1037" i="1" s="1"/>
  <c r="C1038" i="1"/>
  <c r="I1038" i="1" s="1"/>
  <c r="C1039" i="1"/>
  <c r="I1039" i="1" s="1"/>
  <c r="C1040" i="1"/>
  <c r="I1040" i="1" s="1"/>
  <c r="C1041" i="1"/>
  <c r="I1041" i="1" s="1"/>
  <c r="C1042" i="1"/>
  <c r="I1042" i="1" s="1"/>
  <c r="C1043" i="1"/>
  <c r="I1043" i="1" s="1"/>
  <c r="C1044" i="1"/>
  <c r="I1044" i="1" s="1"/>
  <c r="C1045" i="1"/>
  <c r="I1045" i="1" s="1"/>
  <c r="C1046" i="1"/>
  <c r="I1046" i="1" s="1"/>
  <c r="C1047" i="1"/>
  <c r="I1047" i="1" s="1"/>
  <c r="C1048" i="1"/>
  <c r="I1048" i="1" s="1"/>
  <c r="C1049" i="1"/>
  <c r="I1049" i="1" s="1"/>
  <c r="C1050" i="1"/>
  <c r="I1050" i="1" s="1"/>
  <c r="C1051" i="1"/>
  <c r="I1051" i="1" s="1"/>
  <c r="C1052" i="1"/>
  <c r="I1052" i="1" s="1"/>
  <c r="C1053" i="1"/>
  <c r="I1053" i="1" s="1"/>
  <c r="C1054" i="1"/>
  <c r="I1054" i="1" s="1"/>
  <c r="C1055" i="1"/>
  <c r="I1055" i="1" s="1"/>
  <c r="C1056" i="1"/>
  <c r="I1056" i="1" s="1"/>
  <c r="C1057" i="1"/>
  <c r="I1057" i="1" s="1"/>
  <c r="C1058" i="1"/>
  <c r="I1058" i="1" s="1"/>
  <c r="C1059" i="1"/>
  <c r="I1059" i="1" s="1"/>
  <c r="C1060" i="1"/>
  <c r="I1060" i="1" s="1"/>
  <c r="C1061" i="1"/>
  <c r="I1061" i="1" s="1"/>
  <c r="C1062" i="1"/>
  <c r="I1062" i="1" s="1"/>
  <c r="C1063" i="1"/>
  <c r="I1063" i="1" s="1"/>
  <c r="C1064" i="1"/>
  <c r="I1064" i="1" s="1"/>
  <c r="C1065" i="1"/>
  <c r="I1065" i="1" s="1"/>
  <c r="C1066" i="1"/>
  <c r="I1066" i="1" s="1"/>
  <c r="C1067" i="1"/>
  <c r="I1067" i="1" s="1"/>
  <c r="C1068" i="1"/>
  <c r="I1068" i="1" s="1"/>
  <c r="C1069" i="1"/>
  <c r="I1069" i="1" s="1"/>
  <c r="C1070" i="1"/>
  <c r="I1070" i="1" s="1"/>
  <c r="C1071" i="1"/>
  <c r="I1071" i="1" s="1"/>
  <c r="C1072" i="1"/>
  <c r="I1072" i="1" s="1"/>
  <c r="C1073" i="1"/>
  <c r="I1073" i="1" s="1"/>
  <c r="C1074" i="1"/>
  <c r="I1074" i="1" s="1"/>
  <c r="C1075" i="1"/>
  <c r="I1075" i="1" s="1"/>
  <c r="C1076" i="1"/>
  <c r="I1076" i="1" s="1"/>
  <c r="C1077" i="1"/>
  <c r="I1077" i="1" s="1"/>
  <c r="C1078" i="1"/>
  <c r="I1078" i="1" s="1"/>
  <c r="C1079" i="1"/>
  <c r="I1079" i="1" s="1"/>
  <c r="C1080" i="1"/>
  <c r="I1080" i="1" s="1"/>
  <c r="C1081" i="1"/>
  <c r="I1081" i="1" s="1"/>
  <c r="C1082" i="1"/>
  <c r="I1082" i="1" s="1"/>
  <c r="C1083" i="1"/>
  <c r="I1083" i="1" s="1"/>
  <c r="C1084" i="1"/>
  <c r="I1084" i="1" s="1"/>
  <c r="C1085" i="1"/>
  <c r="I1085" i="1" s="1"/>
  <c r="C1086" i="1"/>
  <c r="I1086" i="1" s="1"/>
  <c r="C1087" i="1"/>
  <c r="I1087" i="1" s="1"/>
  <c r="C1088" i="1"/>
  <c r="I1088" i="1" s="1"/>
  <c r="C1089" i="1"/>
  <c r="I1089" i="1" s="1"/>
  <c r="C1090" i="1"/>
  <c r="I1090" i="1" s="1"/>
  <c r="C1091" i="1"/>
  <c r="I1091" i="1" s="1"/>
  <c r="C1092" i="1"/>
  <c r="I1092" i="1" s="1"/>
  <c r="C1093" i="1"/>
  <c r="I1093" i="1" s="1"/>
  <c r="C1094" i="1"/>
  <c r="I1094" i="1" s="1"/>
  <c r="C1095" i="1"/>
  <c r="I1095" i="1" s="1"/>
  <c r="C1096" i="1"/>
  <c r="I1096" i="1" s="1"/>
  <c r="C1097" i="1"/>
  <c r="I1097" i="1" s="1"/>
  <c r="C1098" i="1"/>
  <c r="I1098" i="1" s="1"/>
  <c r="C1099" i="1"/>
  <c r="I1099" i="1" s="1"/>
  <c r="C1100" i="1"/>
  <c r="I1100" i="1" s="1"/>
  <c r="C1101" i="1"/>
  <c r="I1101" i="1" s="1"/>
  <c r="C1102" i="1"/>
  <c r="I1102" i="1" s="1"/>
  <c r="C1103" i="1"/>
  <c r="I1103" i="1" s="1"/>
  <c r="C1104" i="1"/>
  <c r="I1104" i="1" s="1"/>
  <c r="C1105" i="1"/>
  <c r="I1105" i="1" s="1"/>
  <c r="C1106" i="1"/>
  <c r="I1106" i="1" s="1"/>
  <c r="C1107" i="1"/>
  <c r="I1107" i="1" s="1"/>
  <c r="C1108" i="1"/>
  <c r="I1108" i="1" s="1"/>
  <c r="C1109" i="1"/>
  <c r="I1109" i="1" s="1"/>
  <c r="C1110" i="1"/>
  <c r="I1110" i="1" s="1"/>
  <c r="C1111" i="1"/>
  <c r="I1111" i="1" s="1"/>
  <c r="C1112" i="1"/>
  <c r="I1112" i="1" s="1"/>
  <c r="C1113" i="1"/>
  <c r="I1113" i="1" s="1"/>
  <c r="C1114" i="1"/>
  <c r="I1114" i="1" s="1"/>
  <c r="C1115" i="1"/>
  <c r="I1115" i="1" s="1"/>
  <c r="C1116" i="1"/>
  <c r="I1116" i="1" s="1"/>
  <c r="C1117" i="1"/>
  <c r="I1117" i="1" s="1"/>
  <c r="C1118" i="1"/>
  <c r="I1118" i="1" s="1"/>
  <c r="C1119" i="1"/>
  <c r="I1119" i="1" s="1"/>
  <c r="C1120" i="1"/>
  <c r="I1120" i="1" s="1"/>
  <c r="C1121" i="1"/>
  <c r="I1121" i="1" s="1"/>
  <c r="C1122" i="1"/>
  <c r="I1122" i="1" s="1"/>
  <c r="C1123" i="1"/>
  <c r="I1123" i="1" s="1"/>
  <c r="C1124" i="1"/>
  <c r="I1124" i="1" s="1"/>
  <c r="C1125" i="1"/>
  <c r="I1125" i="1" s="1"/>
  <c r="C1126" i="1"/>
  <c r="I1126" i="1" s="1"/>
  <c r="C1127" i="1"/>
  <c r="I1127" i="1" s="1"/>
  <c r="C1128" i="1"/>
  <c r="I1128" i="1" s="1"/>
  <c r="C1129" i="1"/>
  <c r="I1129" i="1" s="1"/>
  <c r="C1130" i="1"/>
  <c r="I1130" i="1" s="1"/>
  <c r="C1131" i="1"/>
  <c r="I1131" i="1" s="1"/>
  <c r="C1132" i="1"/>
  <c r="I1132" i="1" s="1"/>
  <c r="C1133" i="1"/>
  <c r="I1133" i="1" s="1"/>
  <c r="C1134" i="1"/>
  <c r="I1134" i="1" s="1"/>
  <c r="C1135" i="1"/>
  <c r="I1135" i="1" s="1"/>
  <c r="C1136" i="1"/>
  <c r="I1136" i="1" s="1"/>
  <c r="C1137" i="1"/>
  <c r="I1137" i="1" s="1"/>
  <c r="C1138" i="1"/>
  <c r="I1138" i="1" s="1"/>
  <c r="C1139" i="1"/>
  <c r="I1139" i="1" s="1"/>
  <c r="C1140" i="1"/>
  <c r="I1140" i="1" s="1"/>
  <c r="C1141" i="1"/>
  <c r="I1141" i="1" s="1"/>
  <c r="C1142" i="1"/>
  <c r="I1142" i="1" s="1"/>
  <c r="C1143" i="1"/>
  <c r="I1143" i="1" s="1"/>
  <c r="C1144" i="1"/>
  <c r="I1144" i="1" s="1"/>
  <c r="C1145" i="1"/>
  <c r="I1145" i="1" s="1"/>
  <c r="C1146" i="1"/>
  <c r="I1146" i="1" s="1"/>
  <c r="C1147" i="1"/>
  <c r="I1147" i="1" s="1"/>
  <c r="C1148" i="1"/>
  <c r="I1148" i="1" s="1"/>
  <c r="C1149" i="1"/>
  <c r="I1149" i="1" s="1"/>
  <c r="C1150" i="1"/>
  <c r="I1150" i="1" s="1"/>
  <c r="C1151" i="1"/>
  <c r="I1151" i="1" s="1"/>
  <c r="C1152" i="1"/>
  <c r="I1152" i="1" s="1"/>
  <c r="C1153" i="1"/>
  <c r="I1153" i="1" s="1"/>
  <c r="C1154" i="1"/>
  <c r="I1154" i="1" s="1"/>
  <c r="C1155" i="1"/>
  <c r="I1155" i="1" s="1"/>
  <c r="C1156" i="1"/>
  <c r="I1156" i="1" s="1"/>
  <c r="C1157" i="1"/>
  <c r="I1157" i="1" s="1"/>
  <c r="C1158" i="1"/>
  <c r="I1158" i="1" s="1"/>
  <c r="C1159" i="1"/>
  <c r="I1159" i="1" s="1"/>
  <c r="C1160" i="1"/>
  <c r="I1160" i="1" s="1"/>
  <c r="C1161" i="1"/>
  <c r="I1161" i="1" s="1"/>
  <c r="C1162" i="1"/>
  <c r="I1162" i="1" s="1"/>
  <c r="C1163" i="1"/>
  <c r="I1163" i="1" s="1"/>
  <c r="C1164" i="1"/>
  <c r="I1164" i="1" s="1"/>
  <c r="C1165" i="1"/>
  <c r="I1165" i="1" s="1"/>
  <c r="C1166" i="1"/>
  <c r="I1166" i="1" s="1"/>
  <c r="C1167" i="1"/>
  <c r="I1167" i="1" s="1"/>
  <c r="C1168" i="1"/>
  <c r="I1168" i="1" s="1"/>
  <c r="C1169" i="1"/>
  <c r="I1169" i="1" s="1"/>
  <c r="C1170" i="1"/>
  <c r="I1170" i="1" s="1"/>
  <c r="C1171" i="1"/>
  <c r="I1171" i="1" s="1"/>
  <c r="C1172" i="1"/>
  <c r="I1172" i="1" s="1"/>
  <c r="C1173" i="1"/>
  <c r="I1173" i="1" s="1"/>
  <c r="C1174" i="1"/>
  <c r="I1174" i="1" s="1"/>
  <c r="C1175" i="1"/>
  <c r="I1175" i="1" s="1"/>
  <c r="C1176" i="1"/>
  <c r="I1176" i="1" s="1"/>
  <c r="C1177" i="1"/>
  <c r="I1177" i="1" s="1"/>
  <c r="C1178" i="1"/>
  <c r="I1178" i="1" s="1"/>
  <c r="C1179" i="1"/>
  <c r="I1179" i="1" s="1"/>
  <c r="C1180" i="1"/>
  <c r="I1180" i="1" s="1"/>
  <c r="C1181" i="1"/>
  <c r="I1181" i="1" s="1"/>
  <c r="C1182" i="1"/>
  <c r="I1182" i="1" s="1"/>
  <c r="C1183" i="1"/>
  <c r="I1183" i="1" s="1"/>
  <c r="C1184" i="1"/>
  <c r="I1184" i="1" s="1"/>
  <c r="C1185" i="1"/>
  <c r="I1185" i="1" s="1"/>
  <c r="C1186" i="1"/>
  <c r="I1186" i="1" s="1"/>
  <c r="C1187" i="1"/>
  <c r="I1187" i="1" s="1"/>
  <c r="C1188" i="1"/>
  <c r="I1188" i="1" s="1"/>
  <c r="C1189" i="1"/>
  <c r="I1189" i="1" s="1"/>
  <c r="C1190" i="1"/>
  <c r="I1190" i="1" s="1"/>
  <c r="C1191" i="1"/>
  <c r="I1191" i="1" s="1"/>
  <c r="C1192" i="1"/>
  <c r="I1192" i="1" s="1"/>
  <c r="C1193" i="1"/>
  <c r="I1193" i="1" s="1"/>
  <c r="C1194" i="1"/>
  <c r="I1194" i="1" s="1"/>
  <c r="C1195" i="1"/>
  <c r="I1195" i="1" s="1"/>
  <c r="C1196" i="1"/>
  <c r="I1196" i="1" s="1"/>
  <c r="C1197" i="1"/>
  <c r="I1197" i="1" s="1"/>
  <c r="C1198" i="1"/>
  <c r="I1198" i="1" s="1"/>
  <c r="C1199" i="1"/>
  <c r="I1199" i="1" s="1"/>
  <c r="C1200" i="1"/>
  <c r="I1200" i="1" s="1"/>
  <c r="C1201" i="1"/>
  <c r="I1201" i="1" s="1"/>
  <c r="C1202" i="1"/>
  <c r="I1202" i="1" s="1"/>
  <c r="C1203" i="1"/>
  <c r="I1203" i="1" s="1"/>
  <c r="C1204" i="1"/>
  <c r="I1204" i="1" s="1"/>
  <c r="C1205" i="1"/>
  <c r="I1205" i="1" s="1"/>
  <c r="C1206" i="1"/>
  <c r="I1206" i="1" s="1"/>
  <c r="C1207" i="1"/>
  <c r="I1207" i="1" s="1"/>
  <c r="C1208" i="1"/>
  <c r="I1208" i="1" s="1"/>
  <c r="C1209" i="1"/>
  <c r="I1209" i="1" s="1"/>
  <c r="C1210" i="1"/>
  <c r="I1210" i="1" s="1"/>
  <c r="C1211" i="1"/>
  <c r="I1211" i="1" s="1"/>
  <c r="C1212" i="1"/>
  <c r="I1212" i="1" s="1"/>
  <c r="C1213" i="1"/>
  <c r="I1213" i="1" s="1"/>
  <c r="C1214" i="1"/>
  <c r="I1214" i="1" s="1"/>
  <c r="C1215" i="1"/>
  <c r="I1215" i="1" s="1"/>
  <c r="C1216" i="1"/>
  <c r="I1216" i="1" s="1"/>
  <c r="C1217" i="1"/>
  <c r="I1217" i="1" s="1"/>
  <c r="C1218" i="1"/>
  <c r="I1218" i="1" s="1"/>
  <c r="C1219" i="1"/>
  <c r="I1219" i="1" s="1"/>
  <c r="C1220" i="1"/>
  <c r="I1220" i="1" s="1"/>
  <c r="C1221" i="1"/>
  <c r="I1221" i="1" s="1"/>
  <c r="C1222" i="1"/>
  <c r="I1222" i="1" s="1"/>
  <c r="C1223" i="1"/>
  <c r="I1223" i="1" s="1"/>
  <c r="C1224" i="1"/>
  <c r="I1224" i="1" s="1"/>
  <c r="C1225" i="1"/>
  <c r="I1225" i="1" s="1"/>
  <c r="C1226" i="1"/>
  <c r="I1226" i="1" s="1"/>
  <c r="C1227" i="1"/>
  <c r="I1227" i="1" s="1"/>
  <c r="C1228" i="1"/>
  <c r="I1228" i="1" s="1"/>
  <c r="C1229" i="1"/>
  <c r="I1229" i="1" s="1"/>
  <c r="C1230" i="1"/>
  <c r="I1230" i="1" s="1"/>
  <c r="C1231" i="1"/>
  <c r="I1231" i="1" s="1"/>
  <c r="C1232" i="1"/>
  <c r="I1232" i="1" s="1"/>
  <c r="C1233" i="1"/>
  <c r="I1233" i="1" s="1"/>
  <c r="C1234" i="1"/>
  <c r="I1234" i="1" s="1"/>
  <c r="C1235" i="1"/>
  <c r="I1235" i="1" s="1"/>
  <c r="C1236" i="1"/>
  <c r="I1236" i="1" s="1"/>
  <c r="C1237" i="1"/>
  <c r="I1237" i="1" s="1"/>
  <c r="C1238" i="1"/>
  <c r="I1238" i="1" s="1"/>
  <c r="C1239" i="1"/>
  <c r="I1239" i="1" s="1"/>
  <c r="C1240" i="1"/>
  <c r="I1240" i="1" s="1"/>
  <c r="C1241" i="1"/>
  <c r="I1241" i="1" s="1"/>
  <c r="C1242" i="1"/>
  <c r="I1242" i="1" s="1"/>
  <c r="C1243" i="1"/>
  <c r="I1243" i="1" s="1"/>
  <c r="C1244" i="1"/>
  <c r="I1244" i="1" s="1"/>
  <c r="C1245" i="1"/>
  <c r="I1245" i="1" s="1"/>
  <c r="C1246" i="1"/>
  <c r="I1246" i="1" s="1"/>
  <c r="C1247" i="1"/>
  <c r="I1247" i="1" s="1"/>
  <c r="C1248" i="1"/>
  <c r="I1248" i="1" s="1"/>
  <c r="C1249" i="1"/>
  <c r="I1249" i="1" s="1"/>
  <c r="C1250" i="1"/>
  <c r="I1250" i="1" s="1"/>
  <c r="C1251" i="1"/>
  <c r="I1251" i="1" s="1"/>
  <c r="C1252" i="1"/>
  <c r="I1252" i="1" s="1"/>
  <c r="C1253" i="1"/>
  <c r="I1253" i="1" s="1"/>
  <c r="C1254" i="1"/>
  <c r="I1254" i="1" s="1"/>
  <c r="C1255" i="1"/>
  <c r="I1255" i="1" s="1"/>
  <c r="C1256" i="1"/>
  <c r="I1256" i="1" s="1"/>
  <c r="C1257" i="1"/>
  <c r="I1257" i="1" s="1"/>
  <c r="C1258" i="1"/>
  <c r="I1258" i="1" s="1"/>
  <c r="C1259" i="1"/>
  <c r="I1259" i="1" s="1"/>
  <c r="C1260" i="1"/>
  <c r="I1260" i="1" s="1"/>
  <c r="C1261" i="1"/>
  <c r="I1261" i="1" s="1"/>
  <c r="C1262" i="1"/>
  <c r="I1262" i="1" s="1"/>
  <c r="C1263" i="1"/>
  <c r="I1263" i="1" s="1"/>
  <c r="C1264" i="1"/>
  <c r="I1264" i="1" s="1"/>
  <c r="C1265" i="1"/>
  <c r="I1265" i="1" s="1"/>
  <c r="C1266" i="1"/>
  <c r="I1266" i="1" s="1"/>
  <c r="C1267" i="1"/>
  <c r="I1267" i="1" s="1"/>
  <c r="C1268" i="1"/>
  <c r="I1268" i="1" s="1"/>
  <c r="C1269" i="1"/>
  <c r="I1269" i="1" s="1"/>
  <c r="C1270" i="1"/>
  <c r="I1270" i="1" s="1"/>
  <c r="C1271" i="1"/>
  <c r="I1271" i="1" s="1"/>
  <c r="C1272" i="1"/>
  <c r="I1272" i="1" s="1"/>
  <c r="C1273" i="1"/>
  <c r="I1273" i="1" s="1"/>
  <c r="C1274" i="1"/>
  <c r="I1274" i="1" s="1"/>
  <c r="C1275" i="1"/>
  <c r="I1275" i="1" s="1"/>
  <c r="C1276" i="1"/>
  <c r="I1276" i="1" s="1"/>
  <c r="C1277" i="1"/>
  <c r="I1277" i="1" s="1"/>
  <c r="C1278" i="1"/>
  <c r="I1278" i="1" s="1"/>
  <c r="C1279" i="1"/>
  <c r="I1279" i="1" s="1"/>
  <c r="C1280" i="1"/>
  <c r="I1280" i="1" s="1"/>
  <c r="C1281" i="1"/>
  <c r="I1281" i="1" s="1"/>
  <c r="C1282" i="1"/>
  <c r="I1282" i="1" s="1"/>
  <c r="C1283" i="1"/>
  <c r="I1283" i="1" s="1"/>
  <c r="C1284" i="1"/>
  <c r="I1284" i="1" s="1"/>
  <c r="C1285" i="1"/>
  <c r="I1285" i="1" s="1"/>
  <c r="C1286" i="1"/>
  <c r="I1286" i="1" s="1"/>
  <c r="C1287" i="1"/>
  <c r="I1287" i="1" s="1"/>
  <c r="C1288" i="1"/>
  <c r="I1288" i="1" s="1"/>
  <c r="C1289" i="1"/>
  <c r="I1289" i="1" s="1"/>
  <c r="C1290" i="1"/>
  <c r="I1290" i="1" s="1"/>
  <c r="C1291" i="1"/>
  <c r="I1291" i="1" s="1"/>
  <c r="C1292" i="1"/>
  <c r="I1292" i="1" s="1"/>
  <c r="C1293" i="1"/>
  <c r="I1293" i="1" s="1"/>
  <c r="C1294" i="1"/>
  <c r="I1294" i="1" s="1"/>
  <c r="C1295" i="1"/>
  <c r="I1295" i="1" s="1"/>
  <c r="C1296" i="1"/>
  <c r="I1296" i="1" s="1"/>
  <c r="C1297" i="1"/>
  <c r="I1297" i="1" s="1"/>
  <c r="C1298" i="1"/>
  <c r="I1298" i="1" s="1"/>
  <c r="C1299" i="1"/>
  <c r="I1299" i="1" s="1"/>
  <c r="C1300" i="1"/>
  <c r="I1300" i="1" s="1"/>
  <c r="C1301" i="1"/>
  <c r="I1301" i="1" s="1"/>
  <c r="C1302" i="1"/>
  <c r="I1302" i="1" s="1"/>
  <c r="C1303" i="1"/>
  <c r="I1303" i="1" s="1"/>
  <c r="C1304" i="1"/>
  <c r="I1304" i="1" s="1"/>
  <c r="C1305" i="1"/>
  <c r="I1305" i="1" s="1"/>
  <c r="C1306" i="1"/>
  <c r="I1306" i="1" s="1"/>
  <c r="C1307" i="1"/>
  <c r="I1307" i="1" s="1"/>
  <c r="C1308" i="1"/>
  <c r="I1308" i="1" s="1"/>
  <c r="C1309" i="1"/>
  <c r="I1309" i="1" s="1"/>
  <c r="C1310" i="1"/>
  <c r="I1310" i="1" s="1"/>
  <c r="C1311" i="1"/>
  <c r="I1311" i="1" s="1"/>
  <c r="C1312" i="1"/>
  <c r="I1312" i="1" s="1"/>
  <c r="C1313" i="1"/>
  <c r="I1313" i="1" s="1"/>
  <c r="C1314" i="1"/>
  <c r="I1314" i="1" s="1"/>
  <c r="C1315" i="1"/>
  <c r="I1315" i="1" s="1"/>
  <c r="C1316" i="1"/>
  <c r="I1316" i="1" s="1"/>
  <c r="C1317" i="1"/>
  <c r="I1317" i="1" s="1"/>
  <c r="C1318" i="1"/>
  <c r="I1318" i="1" s="1"/>
  <c r="C1319" i="1"/>
  <c r="I1319" i="1" s="1"/>
  <c r="C1320" i="1"/>
  <c r="I1320" i="1" s="1"/>
  <c r="C1321" i="1"/>
  <c r="I1321" i="1" s="1"/>
  <c r="C1322" i="1"/>
  <c r="I1322" i="1" s="1"/>
  <c r="C1323" i="1"/>
  <c r="I1323" i="1" s="1"/>
  <c r="C1324" i="1"/>
  <c r="I1324" i="1" s="1"/>
  <c r="C1325" i="1"/>
  <c r="I1325" i="1" s="1"/>
  <c r="C1326" i="1"/>
  <c r="I1326" i="1" s="1"/>
  <c r="C1327" i="1"/>
  <c r="I1327" i="1" s="1"/>
  <c r="C1328" i="1"/>
  <c r="I1328" i="1" s="1"/>
  <c r="C1329" i="1"/>
  <c r="I1329" i="1" s="1"/>
  <c r="C1330" i="1"/>
  <c r="I1330" i="1" s="1"/>
  <c r="C1331" i="1"/>
  <c r="I1331" i="1" s="1"/>
  <c r="C1332" i="1"/>
  <c r="I1332" i="1" s="1"/>
  <c r="C1333" i="1"/>
  <c r="I1333" i="1" s="1"/>
  <c r="C1334" i="1"/>
  <c r="I1334" i="1" s="1"/>
  <c r="C1335" i="1"/>
  <c r="I1335" i="1" s="1"/>
  <c r="C1336" i="1"/>
  <c r="I1336" i="1" s="1"/>
  <c r="C1337" i="1"/>
  <c r="I1337" i="1" s="1"/>
  <c r="C1338" i="1"/>
  <c r="I1338" i="1" s="1"/>
  <c r="C1339" i="1"/>
  <c r="I1339" i="1" s="1"/>
  <c r="C1340" i="1"/>
  <c r="I1340" i="1" s="1"/>
  <c r="C1341" i="1"/>
  <c r="I1341" i="1" s="1"/>
  <c r="C1342" i="1"/>
  <c r="I1342" i="1" s="1"/>
  <c r="C1343" i="1"/>
  <c r="I1343" i="1" s="1"/>
  <c r="C1344" i="1"/>
  <c r="I1344" i="1" s="1"/>
  <c r="C1345" i="1"/>
  <c r="I1345" i="1" s="1"/>
  <c r="C1346" i="1"/>
  <c r="I1346" i="1" s="1"/>
  <c r="C1347" i="1"/>
  <c r="I1347" i="1" s="1"/>
  <c r="C1348" i="1"/>
  <c r="I1348" i="1" s="1"/>
  <c r="C1349" i="1"/>
  <c r="I1349" i="1" s="1"/>
  <c r="C1350" i="1"/>
  <c r="I1350" i="1" s="1"/>
  <c r="C1351" i="1"/>
  <c r="I1351" i="1" s="1"/>
  <c r="C1352" i="1"/>
  <c r="I1352" i="1" s="1"/>
  <c r="C1353" i="1"/>
  <c r="I1353" i="1" s="1"/>
  <c r="C1354" i="1"/>
  <c r="I1354" i="1" s="1"/>
  <c r="C1355" i="1"/>
  <c r="I1355" i="1" s="1"/>
  <c r="C1356" i="1"/>
  <c r="I1356" i="1" s="1"/>
  <c r="C1357" i="1"/>
  <c r="I1357" i="1" s="1"/>
  <c r="C1358" i="1"/>
  <c r="I1358" i="1" s="1"/>
  <c r="C1359" i="1"/>
  <c r="I1359" i="1" s="1"/>
  <c r="C1360" i="1"/>
  <c r="I1360" i="1" s="1"/>
  <c r="C1361" i="1"/>
  <c r="I1361" i="1" s="1"/>
  <c r="C1362" i="1"/>
  <c r="I1362" i="1" s="1"/>
  <c r="C1363" i="1"/>
  <c r="I1363" i="1" s="1"/>
  <c r="C1364" i="1"/>
  <c r="I1364" i="1" s="1"/>
  <c r="C1365" i="1"/>
  <c r="I1365" i="1" s="1"/>
  <c r="C1366" i="1"/>
  <c r="I1366" i="1" s="1"/>
  <c r="C1367" i="1"/>
  <c r="I1367" i="1" s="1"/>
  <c r="C1368" i="1"/>
  <c r="I1368" i="1" s="1"/>
  <c r="C1369" i="1"/>
  <c r="I1369" i="1" s="1"/>
  <c r="C1370" i="1"/>
  <c r="I1370" i="1" s="1"/>
  <c r="C1371" i="1"/>
  <c r="I1371" i="1" s="1"/>
  <c r="C1372" i="1"/>
  <c r="I1372" i="1" s="1"/>
  <c r="C1373" i="1"/>
  <c r="I1373" i="1" s="1"/>
  <c r="C1374" i="1"/>
  <c r="I1374" i="1" s="1"/>
  <c r="C1375" i="1"/>
  <c r="I1375" i="1" s="1"/>
  <c r="C1376" i="1"/>
  <c r="I1376" i="1" s="1"/>
  <c r="C1377" i="1"/>
  <c r="I1377" i="1" s="1"/>
  <c r="C1378" i="1"/>
  <c r="I1378" i="1" s="1"/>
  <c r="C1379" i="1"/>
  <c r="I1379" i="1" s="1"/>
  <c r="C1380" i="1"/>
  <c r="I1380" i="1" s="1"/>
  <c r="C1381" i="1"/>
  <c r="I1381" i="1" s="1"/>
  <c r="C1382" i="1"/>
  <c r="I1382" i="1" s="1"/>
  <c r="C1383" i="1"/>
  <c r="I1383" i="1" s="1"/>
  <c r="C1384" i="1"/>
  <c r="I1384" i="1" s="1"/>
  <c r="C1385" i="1"/>
  <c r="I1385" i="1" s="1"/>
  <c r="C1386" i="1"/>
  <c r="I1386" i="1" s="1"/>
  <c r="C1387" i="1"/>
  <c r="I1387" i="1" s="1"/>
  <c r="C1388" i="1"/>
  <c r="I1388" i="1" s="1"/>
  <c r="C1389" i="1"/>
  <c r="I1389" i="1" s="1"/>
  <c r="C1390" i="1"/>
  <c r="I1390" i="1" s="1"/>
  <c r="C1391" i="1"/>
  <c r="I1391" i="1" s="1"/>
  <c r="C1392" i="1"/>
  <c r="I1392" i="1" s="1"/>
  <c r="C1393" i="1"/>
  <c r="I1393" i="1" s="1"/>
  <c r="C1394" i="1"/>
  <c r="I1394" i="1" s="1"/>
  <c r="C1395" i="1"/>
  <c r="I1395" i="1" s="1"/>
  <c r="C1396" i="1"/>
  <c r="I1396" i="1" s="1"/>
  <c r="C1397" i="1"/>
  <c r="I1397" i="1" s="1"/>
  <c r="C1398" i="1"/>
  <c r="I1398" i="1" s="1"/>
  <c r="C1399" i="1"/>
  <c r="I1399" i="1" s="1"/>
  <c r="C1400" i="1"/>
  <c r="I1400" i="1" s="1"/>
  <c r="C1401" i="1"/>
  <c r="I1401" i="1" s="1"/>
  <c r="C1402" i="1"/>
  <c r="I1402" i="1" s="1"/>
  <c r="C1403" i="1"/>
  <c r="I1403" i="1" s="1"/>
  <c r="C1404" i="1"/>
  <c r="I1404" i="1" s="1"/>
  <c r="C1405" i="1"/>
  <c r="I1405" i="1" s="1"/>
  <c r="C1406" i="1"/>
  <c r="I1406" i="1" s="1"/>
  <c r="C1407" i="1"/>
  <c r="I1407" i="1" s="1"/>
  <c r="C1408" i="1"/>
  <c r="I1408" i="1" s="1"/>
  <c r="C1409" i="1"/>
  <c r="I1409" i="1" s="1"/>
  <c r="C1410" i="1"/>
  <c r="I1410" i="1" s="1"/>
  <c r="C1411" i="1"/>
  <c r="I1411" i="1" s="1"/>
  <c r="C1412" i="1"/>
  <c r="I1412" i="1" s="1"/>
  <c r="C1413" i="1"/>
  <c r="I1413" i="1" s="1"/>
  <c r="C1414" i="1"/>
  <c r="I1414" i="1" s="1"/>
  <c r="C1415" i="1"/>
  <c r="I1415" i="1" s="1"/>
  <c r="C1416" i="1"/>
  <c r="I1416" i="1" s="1"/>
  <c r="C1417" i="1"/>
  <c r="I1417" i="1" s="1"/>
  <c r="C1418" i="1"/>
  <c r="I1418" i="1" s="1"/>
  <c r="C1419" i="1"/>
  <c r="I1419" i="1" s="1"/>
  <c r="C1420" i="1"/>
  <c r="I1420" i="1" s="1"/>
  <c r="C1421" i="1"/>
  <c r="I1421" i="1" s="1"/>
  <c r="C1422" i="1"/>
  <c r="I1422" i="1" s="1"/>
  <c r="C1423" i="1"/>
  <c r="I1423" i="1" s="1"/>
  <c r="C1424" i="1"/>
  <c r="I1424" i="1" s="1"/>
  <c r="C1425" i="1"/>
  <c r="I1425" i="1" s="1"/>
  <c r="C1426" i="1"/>
  <c r="I1426" i="1" s="1"/>
  <c r="C1427" i="1"/>
  <c r="I1427" i="1" s="1"/>
  <c r="C1428" i="1"/>
  <c r="I1428" i="1" s="1"/>
  <c r="C1429" i="1"/>
  <c r="I1429" i="1" s="1"/>
  <c r="C1430" i="1"/>
  <c r="I1430" i="1" s="1"/>
  <c r="C1431" i="1"/>
  <c r="I1431" i="1" s="1"/>
  <c r="C1432" i="1"/>
  <c r="I1432" i="1" s="1"/>
  <c r="C1433" i="1"/>
  <c r="I1433" i="1" s="1"/>
  <c r="C1434" i="1"/>
  <c r="I1434" i="1" s="1"/>
  <c r="C1435" i="1"/>
  <c r="I1435" i="1" s="1"/>
  <c r="C1436" i="1"/>
  <c r="I1436" i="1" s="1"/>
  <c r="C1437" i="1"/>
  <c r="I1437" i="1" s="1"/>
  <c r="C1438" i="1"/>
  <c r="I1438" i="1" s="1"/>
  <c r="C1439" i="1"/>
  <c r="I1439" i="1" s="1"/>
  <c r="C1440" i="1"/>
  <c r="I1440" i="1" s="1"/>
  <c r="C1441" i="1"/>
  <c r="I1441" i="1" s="1"/>
  <c r="C1442" i="1"/>
  <c r="I1442" i="1" s="1"/>
  <c r="C1443" i="1"/>
  <c r="I1443" i="1" s="1"/>
  <c r="C1444" i="1"/>
  <c r="I1444" i="1" s="1"/>
  <c r="C1445" i="1"/>
  <c r="I1445" i="1" s="1"/>
  <c r="C1446" i="1"/>
  <c r="I1446" i="1" s="1"/>
  <c r="C1447" i="1"/>
  <c r="I1447" i="1" s="1"/>
  <c r="C1448" i="1"/>
  <c r="I1448" i="1" s="1"/>
  <c r="C1449" i="1"/>
  <c r="I1449" i="1" s="1"/>
  <c r="C1450" i="1"/>
  <c r="I1450" i="1" s="1"/>
  <c r="C1451" i="1"/>
  <c r="I1451" i="1" s="1"/>
  <c r="C1452" i="1"/>
  <c r="I1452" i="1" s="1"/>
  <c r="C1453" i="1"/>
  <c r="I1453" i="1" s="1"/>
  <c r="C1454" i="1"/>
  <c r="I1454" i="1" s="1"/>
  <c r="C1455" i="1"/>
  <c r="I1455" i="1" s="1"/>
  <c r="C1456" i="1"/>
  <c r="I1456" i="1" s="1"/>
  <c r="C1457" i="1"/>
  <c r="I1457" i="1" s="1"/>
  <c r="C1458" i="1"/>
  <c r="I1458" i="1" s="1"/>
  <c r="C1459" i="1"/>
  <c r="I1459" i="1" s="1"/>
  <c r="C1460" i="1"/>
  <c r="I1460" i="1" s="1"/>
  <c r="C1461" i="1"/>
  <c r="I1461" i="1" s="1"/>
  <c r="C1462" i="1"/>
  <c r="I1462" i="1" s="1"/>
  <c r="C1463" i="1"/>
  <c r="I1463" i="1" s="1"/>
  <c r="C1464" i="1"/>
  <c r="I1464" i="1" s="1"/>
  <c r="C1465" i="1"/>
  <c r="I1465" i="1" s="1"/>
  <c r="C1466" i="1"/>
  <c r="I1466" i="1" s="1"/>
  <c r="C1467" i="1"/>
  <c r="I1467" i="1" s="1"/>
  <c r="C1468" i="1"/>
  <c r="I1468" i="1" s="1"/>
  <c r="C1469" i="1"/>
  <c r="I1469" i="1" s="1"/>
  <c r="C1470" i="1"/>
  <c r="I1470" i="1" s="1"/>
  <c r="C1471" i="1"/>
  <c r="I1471" i="1" s="1"/>
  <c r="C1472" i="1"/>
  <c r="I1472" i="1" s="1"/>
  <c r="C1473" i="1"/>
  <c r="I1473" i="1" s="1"/>
  <c r="C1474" i="1"/>
  <c r="I1474" i="1" s="1"/>
  <c r="C1475" i="1"/>
  <c r="I1475" i="1" s="1"/>
  <c r="C1476" i="1"/>
  <c r="I1476" i="1" s="1"/>
  <c r="C1477" i="1"/>
  <c r="I1477" i="1" s="1"/>
  <c r="C1478" i="1"/>
  <c r="I1478" i="1" s="1"/>
  <c r="C1479" i="1"/>
  <c r="I1479" i="1" s="1"/>
  <c r="C1480" i="1"/>
  <c r="I1480" i="1" s="1"/>
  <c r="C1481" i="1"/>
  <c r="I1481" i="1" s="1"/>
  <c r="C1482" i="1"/>
  <c r="I1482" i="1" s="1"/>
  <c r="C1483" i="1"/>
  <c r="I1483" i="1" s="1"/>
  <c r="C1484" i="1"/>
  <c r="I1484" i="1" s="1"/>
  <c r="C1485" i="1"/>
  <c r="I1485" i="1" s="1"/>
  <c r="C1486" i="1"/>
  <c r="I1486" i="1" s="1"/>
  <c r="C1487" i="1"/>
  <c r="I1487" i="1" s="1"/>
  <c r="C1488" i="1"/>
  <c r="I1488" i="1" s="1"/>
  <c r="C1489" i="1"/>
  <c r="I1489" i="1" s="1"/>
  <c r="C1490" i="1"/>
  <c r="I1490" i="1" s="1"/>
  <c r="C1491" i="1"/>
  <c r="I1491" i="1" s="1"/>
  <c r="C1492" i="1"/>
  <c r="I1492" i="1" s="1"/>
  <c r="C1493" i="1"/>
  <c r="I1493" i="1" s="1"/>
  <c r="C1494" i="1"/>
  <c r="I1494" i="1" s="1"/>
  <c r="C1495" i="1"/>
  <c r="I1495" i="1" s="1"/>
  <c r="C1496" i="1"/>
  <c r="I1496" i="1" s="1"/>
  <c r="C1497" i="1"/>
  <c r="I1497" i="1" s="1"/>
  <c r="C1498" i="1"/>
  <c r="I1498" i="1" s="1"/>
  <c r="C1499" i="1"/>
  <c r="I1499" i="1" s="1"/>
  <c r="C1500" i="1"/>
  <c r="I1500" i="1" s="1"/>
  <c r="C1501" i="1"/>
  <c r="I1501" i="1" s="1"/>
  <c r="C1502" i="1"/>
  <c r="I1502" i="1" s="1"/>
  <c r="C1503" i="1"/>
  <c r="I1503" i="1" s="1"/>
  <c r="C1504" i="1"/>
  <c r="I1504" i="1" s="1"/>
  <c r="C1505" i="1"/>
  <c r="I1505" i="1" s="1"/>
  <c r="C1506" i="1"/>
  <c r="I1506" i="1" s="1"/>
  <c r="C1507" i="1"/>
  <c r="I1507" i="1" s="1"/>
  <c r="C1508" i="1"/>
  <c r="I1508" i="1" s="1"/>
  <c r="C1509" i="1"/>
  <c r="I1509" i="1" s="1"/>
  <c r="C1510" i="1"/>
  <c r="I1510" i="1" s="1"/>
  <c r="C1511" i="1"/>
  <c r="I1511" i="1" s="1"/>
  <c r="C1512" i="1"/>
  <c r="I1512" i="1" s="1"/>
  <c r="C1513" i="1"/>
  <c r="I1513" i="1" s="1"/>
  <c r="C1514" i="1"/>
  <c r="I1514" i="1" s="1"/>
  <c r="C1515" i="1"/>
  <c r="I1515" i="1" s="1"/>
  <c r="C1516" i="1"/>
  <c r="I1516" i="1" s="1"/>
  <c r="C1517" i="1"/>
  <c r="I1517" i="1" s="1"/>
  <c r="C1518" i="1"/>
  <c r="I1518" i="1" s="1"/>
  <c r="C1519" i="1"/>
  <c r="I1519" i="1" s="1"/>
  <c r="C1520" i="1"/>
  <c r="I1520" i="1" s="1"/>
  <c r="C1521" i="1"/>
  <c r="I1521" i="1" s="1"/>
  <c r="C1522" i="1"/>
  <c r="I1522" i="1" s="1"/>
  <c r="C1523" i="1"/>
  <c r="I1523" i="1" s="1"/>
  <c r="C1524" i="1"/>
  <c r="I1524" i="1" s="1"/>
  <c r="C1525" i="1"/>
  <c r="I1525" i="1" s="1"/>
  <c r="C1526" i="1"/>
  <c r="I1526" i="1" s="1"/>
  <c r="C1527" i="1"/>
  <c r="I1527" i="1" s="1"/>
  <c r="C1528" i="1"/>
  <c r="I1528" i="1" s="1"/>
  <c r="C1529" i="1"/>
  <c r="I1529" i="1" s="1"/>
  <c r="C1530" i="1"/>
  <c r="I1530" i="1" s="1"/>
  <c r="C1531" i="1"/>
  <c r="I1531" i="1" s="1"/>
  <c r="C1532" i="1"/>
  <c r="I1532" i="1" s="1"/>
  <c r="C1533" i="1"/>
  <c r="I1533" i="1" s="1"/>
  <c r="C1534" i="1"/>
  <c r="I1534" i="1" s="1"/>
  <c r="C1535" i="1"/>
  <c r="I1535" i="1" s="1"/>
  <c r="C1536" i="1"/>
  <c r="I1536" i="1" s="1"/>
  <c r="C1537" i="1"/>
  <c r="I1537" i="1" s="1"/>
  <c r="C1538" i="1"/>
  <c r="I1538" i="1" s="1"/>
  <c r="C1539" i="1"/>
  <c r="I1539" i="1" s="1"/>
  <c r="C1540" i="1"/>
  <c r="I1540" i="1" s="1"/>
  <c r="C1541" i="1"/>
  <c r="I1541" i="1" s="1"/>
  <c r="C1542" i="1"/>
  <c r="I1542" i="1" s="1"/>
  <c r="C1543" i="1"/>
  <c r="I1543" i="1" s="1"/>
  <c r="C1544" i="1"/>
  <c r="I1544" i="1" s="1"/>
  <c r="C1545" i="1"/>
  <c r="I1545" i="1" s="1"/>
  <c r="C1546" i="1"/>
  <c r="I1546" i="1" s="1"/>
  <c r="C1547" i="1"/>
  <c r="I1547" i="1" s="1"/>
  <c r="C1548" i="1"/>
  <c r="I1548" i="1" s="1"/>
  <c r="C1549" i="1"/>
  <c r="I1549" i="1" s="1"/>
  <c r="C1550" i="1"/>
  <c r="I1550" i="1" s="1"/>
  <c r="C1551" i="1"/>
  <c r="I1551" i="1" s="1"/>
  <c r="C1552" i="1"/>
  <c r="I1552" i="1" s="1"/>
  <c r="C1553" i="1"/>
  <c r="I1553" i="1" s="1"/>
  <c r="C1554" i="1"/>
  <c r="I1554" i="1" s="1"/>
  <c r="C1555" i="1"/>
  <c r="I1555" i="1" s="1"/>
  <c r="C1556" i="1"/>
  <c r="I1556" i="1" s="1"/>
  <c r="C1557" i="1"/>
  <c r="I1557" i="1" s="1"/>
  <c r="C1558" i="1"/>
  <c r="I1558" i="1" s="1"/>
  <c r="C1559" i="1"/>
  <c r="I1559" i="1" s="1"/>
  <c r="C1560" i="1"/>
  <c r="I1560" i="1" s="1"/>
  <c r="C1561" i="1"/>
  <c r="I1561" i="1" s="1"/>
  <c r="C1562" i="1"/>
  <c r="I1562" i="1" s="1"/>
  <c r="C1563" i="1"/>
  <c r="I1563" i="1" s="1"/>
  <c r="C1564" i="1"/>
  <c r="I1564" i="1" s="1"/>
  <c r="C1565" i="1"/>
  <c r="I1565" i="1" s="1"/>
  <c r="C1566" i="1"/>
  <c r="I1566" i="1" s="1"/>
  <c r="C1567" i="1"/>
  <c r="I1567" i="1" s="1"/>
  <c r="C1568" i="1"/>
  <c r="I1568" i="1" s="1"/>
  <c r="C1569" i="1"/>
  <c r="I1569" i="1" s="1"/>
  <c r="C1570" i="1"/>
  <c r="I1570" i="1" s="1"/>
  <c r="C1571" i="1"/>
  <c r="I1571" i="1" s="1"/>
  <c r="C1572" i="1"/>
  <c r="I1572" i="1" s="1"/>
  <c r="C1573" i="1"/>
  <c r="I1573" i="1" s="1"/>
  <c r="C1574" i="1"/>
  <c r="I1574" i="1" s="1"/>
  <c r="C1575" i="1"/>
  <c r="I1575" i="1" s="1"/>
  <c r="C1576" i="1"/>
  <c r="I1576" i="1" s="1"/>
  <c r="C1577" i="1"/>
  <c r="I1577" i="1" s="1"/>
  <c r="C1578" i="1"/>
  <c r="I1578" i="1" s="1"/>
  <c r="C1579" i="1"/>
  <c r="I1579" i="1" s="1"/>
  <c r="C1580" i="1"/>
  <c r="I1580" i="1" s="1"/>
  <c r="C1581" i="1"/>
  <c r="I1581" i="1" s="1"/>
  <c r="C1582" i="1"/>
  <c r="I1582" i="1" s="1"/>
  <c r="C1583" i="1"/>
  <c r="I1583" i="1" s="1"/>
  <c r="C1584" i="1"/>
  <c r="I1584" i="1" s="1"/>
  <c r="C1585" i="1"/>
  <c r="I1585" i="1" s="1"/>
  <c r="C1586" i="1"/>
  <c r="I1586" i="1" s="1"/>
  <c r="C1587" i="1"/>
  <c r="I1587" i="1" s="1"/>
  <c r="C1588" i="1"/>
  <c r="I1588" i="1" s="1"/>
  <c r="C1589" i="1"/>
  <c r="I1589" i="1" s="1"/>
  <c r="C1590" i="1"/>
  <c r="I1590" i="1" s="1"/>
  <c r="C1591" i="1"/>
  <c r="I1591" i="1" s="1"/>
  <c r="C1592" i="1"/>
  <c r="I1592" i="1" s="1"/>
  <c r="C1593" i="1"/>
  <c r="I1593" i="1" s="1"/>
  <c r="C1594" i="1"/>
  <c r="I1594" i="1" s="1"/>
  <c r="C1595" i="1"/>
  <c r="I1595" i="1" s="1"/>
  <c r="C1596" i="1"/>
  <c r="I1596" i="1" s="1"/>
  <c r="C1597" i="1"/>
  <c r="I1597" i="1" s="1"/>
  <c r="C1598" i="1"/>
  <c r="I1598" i="1" s="1"/>
  <c r="C1599" i="1"/>
  <c r="I1599" i="1" s="1"/>
  <c r="C1600" i="1"/>
  <c r="I1600" i="1" s="1"/>
  <c r="C1601" i="1"/>
  <c r="I1601" i="1" s="1"/>
  <c r="C1602" i="1"/>
  <c r="I1602" i="1" s="1"/>
  <c r="C1603" i="1"/>
  <c r="I1603" i="1" s="1"/>
  <c r="C1604" i="1"/>
  <c r="I1604" i="1" s="1"/>
  <c r="C1605" i="1"/>
  <c r="I1605" i="1" s="1"/>
  <c r="C1606" i="1"/>
  <c r="I1606" i="1" s="1"/>
  <c r="C1607" i="1"/>
  <c r="I1607" i="1" s="1"/>
  <c r="C1608" i="1"/>
  <c r="I1608" i="1" s="1"/>
  <c r="C1609" i="1"/>
  <c r="I1609" i="1" s="1"/>
  <c r="C1610" i="1"/>
  <c r="I1610" i="1" s="1"/>
  <c r="C1611" i="1"/>
  <c r="I1611" i="1" s="1"/>
  <c r="C1612" i="1"/>
  <c r="I1612" i="1" s="1"/>
  <c r="C1613" i="1"/>
  <c r="I1613" i="1" s="1"/>
  <c r="C1614" i="1"/>
  <c r="I1614" i="1" s="1"/>
  <c r="C1615" i="1"/>
  <c r="I1615" i="1" s="1"/>
  <c r="C1616" i="1"/>
  <c r="I1616" i="1" s="1"/>
  <c r="C1617" i="1"/>
  <c r="I1617" i="1" s="1"/>
  <c r="C1618" i="1"/>
  <c r="I1618" i="1" s="1"/>
  <c r="C1619" i="1"/>
  <c r="I1619" i="1" s="1"/>
  <c r="C1620" i="1"/>
  <c r="I1620" i="1" s="1"/>
  <c r="C1621" i="1"/>
  <c r="I1621" i="1" s="1"/>
  <c r="C1622" i="1"/>
  <c r="I1622" i="1" s="1"/>
  <c r="C1623" i="1"/>
  <c r="I1623" i="1" s="1"/>
  <c r="C1624" i="1"/>
  <c r="I1624" i="1" s="1"/>
  <c r="C1625" i="1"/>
  <c r="I1625" i="1" s="1"/>
  <c r="C1626" i="1"/>
  <c r="I1626" i="1" s="1"/>
  <c r="C1627" i="1"/>
  <c r="I1627" i="1" s="1"/>
  <c r="C1628" i="1"/>
  <c r="I1628" i="1" s="1"/>
  <c r="C1629" i="1"/>
  <c r="I1629" i="1" s="1"/>
  <c r="C1630" i="1"/>
  <c r="I1630" i="1" s="1"/>
  <c r="C1631" i="1"/>
  <c r="I1631" i="1" s="1"/>
  <c r="C1632" i="1"/>
  <c r="I1632" i="1" s="1"/>
  <c r="C1633" i="1"/>
  <c r="I1633" i="1" s="1"/>
  <c r="C1634" i="1"/>
  <c r="I1634" i="1" s="1"/>
  <c r="C1635" i="1"/>
  <c r="I1635" i="1" s="1"/>
  <c r="C1636" i="1"/>
  <c r="I1636" i="1" s="1"/>
  <c r="C1637" i="1"/>
  <c r="I1637" i="1" s="1"/>
  <c r="C1638" i="1"/>
  <c r="I1638" i="1" s="1"/>
  <c r="C1639" i="1"/>
  <c r="I1639" i="1" s="1"/>
  <c r="C1640" i="1"/>
  <c r="I1640" i="1" s="1"/>
  <c r="C1641" i="1"/>
  <c r="I1641" i="1" s="1"/>
  <c r="C1642" i="1"/>
  <c r="I1642" i="1" s="1"/>
  <c r="C1643" i="1"/>
  <c r="I1643" i="1" s="1"/>
  <c r="C1644" i="1"/>
  <c r="I1644" i="1" s="1"/>
  <c r="C1645" i="1"/>
  <c r="I1645" i="1" s="1"/>
  <c r="C1646" i="1"/>
  <c r="I1646" i="1" s="1"/>
  <c r="C1647" i="1"/>
  <c r="I1647" i="1" s="1"/>
  <c r="C1648" i="1"/>
  <c r="I1648" i="1" s="1"/>
  <c r="C1649" i="1"/>
  <c r="I1649" i="1" s="1"/>
  <c r="C1650" i="1"/>
  <c r="I1650" i="1" s="1"/>
  <c r="C1651" i="1"/>
  <c r="I1651" i="1" s="1"/>
  <c r="C1652" i="1"/>
  <c r="I1652" i="1" s="1"/>
  <c r="C1653" i="1"/>
  <c r="I1653" i="1" s="1"/>
  <c r="C1654" i="1"/>
  <c r="I1654" i="1" s="1"/>
  <c r="C1655" i="1"/>
  <c r="I1655" i="1" s="1"/>
  <c r="C1656" i="1"/>
  <c r="I1656" i="1" s="1"/>
  <c r="C1657" i="1"/>
  <c r="I1657" i="1" s="1"/>
  <c r="C1658" i="1"/>
  <c r="I1658" i="1" s="1"/>
  <c r="C1659" i="1"/>
  <c r="I1659" i="1" s="1"/>
  <c r="C1660" i="1"/>
  <c r="I1660" i="1" s="1"/>
  <c r="C1661" i="1"/>
  <c r="I1661" i="1" s="1"/>
  <c r="C1662" i="1"/>
  <c r="I1662" i="1" s="1"/>
  <c r="C1663" i="1"/>
  <c r="I1663" i="1" s="1"/>
  <c r="C1664" i="1"/>
  <c r="I1664" i="1" s="1"/>
  <c r="C1665" i="1"/>
  <c r="I1665" i="1" s="1"/>
  <c r="C1666" i="1"/>
  <c r="I1666" i="1" s="1"/>
  <c r="C1667" i="1"/>
  <c r="I1667" i="1" s="1"/>
  <c r="C1668" i="1"/>
  <c r="I1668" i="1" s="1"/>
  <c r="C1669" i="1"/>
  <c r="I1669" i="1" s="1"/>
  <c r="C1670" i="1"/>
  <c r="I1670" i="1" s="1"/>
  <c r="C1671" i="1"/>
  <c r="I1671" i="1" s="1"/>
  <c r="C1672" i="1"/>
  <c r="I1672" i="1" s="1"/>
  <c r="C1673" i="1"/>
  <c r="I1673" i="1" s="1"/>
  <c r="C1674" i="1"/>
  <c r="I1674" i="1" s="1"/>
  <c r="C1675" i="1"/>
  <c r="I1675" i="1" s="1"/>
  <c r="C1676" i="1"/>
  <c r="I1676" i="1" s="1"/>
  <c r="C1677" i="1"/>
  <c r="I1677" i="1" s="1"/>
  <c r="C1678" i="1"/>
  <c r="I1678" i="1" s="1"/>
  <c r="C1679" i="1"/>
  <c r="I1679" i="1" s="1"/>
  <c r="C1680" i="1"/>
  <c r="I1680" i="1" s="1"/>
  <c r="C1681" i="1"/>
  <c r="I1681" i="1" s="1"/>
  <c r="C1682" i="1"/>
  <c r="I1682" i="1" s="1"/>
  <c r="C1683" i="1"/>
  <c r="I1683" i="1" s="1"/>
  <c r="C1684" i="1"/>
  <c r="I1684" i="1" s="1"/>
  <c r="C1685" i="1"/>
  <c r="I1685" i="1" s="1"/>
  <c r="C1686" i="1"/>
  <c r="I1686" i="1" s="1"/>
  <c r="C1687" i="1"/>
  <c r="I1687" i="1" s="1"/>
  <c r="C1688" i="1"/>
  <c r="I1688" i="1" s="1"/>
  <c r="C1689" i="1"/>
  <c r="I1689" i="1" s="1"/>
  <c r="C1690" i="1"/>
  <c r="I1690" i="1" s="1"/>
  <c r="C1691" i="1"/>
  <c r="I1691" i="1" s="1"/>
  <c r="C1692" i="1"/>
  <c r="I1692" i="1" s="1"/>
  <c r="C1693" i="1"/>
  <c r="I1693" i="1" s="1"/>
  <c r="C1694" i="1"/>
  <c r="I1694" i="1" s="1"/>
  <c r="C1695" i="1"/>
  <c r="I1695" i="1" s="1"/>
  <c r="C1696" i="1"/>
  <c r="I1696" i="1" s="1"/>
  <c r="C1697" i="1"/>
  <c r="I1697" i="1" s="1"/>
  <c r="C1698" i="1"/>
  <c r="I1698" i="1" s="1"/>
  <c r="C1699" i="1"/>
  <c r="I1699" i="1" s="1"/>
  <c r="C1700" i="1"/>
  <c r="I1700" i="1" s="1"/>
  <c r="C1701" i="1"/>
  <c r="I1701" i="1" s="1"/>
  <c r="C1702" i="1"/>
  <c r="I1702" i="1" s="1"/>
  <c r="C1703" i="1"/>
  <c r="I1703" i="1" s="1"/>
  <c r="C1704" i="1"/>
  <c r="I1704" i="1" s="1"/>
  <c r="C1705" i="1"/>
  <c r="I1705" i="1" s="1"/>
  <c r="C1706" i="1"/>
  <c r="I1706" i="1" s="1"/>
  <c r="C1707" i="1"/>
  <c r="I1707" i="1" s="1"/>
  <c r="C1708" i="1"/>
  <c r="I1708" i="1" s="1"/>
  <c r="C1709" i="1"/>
  <c r="I1709" i="1" s="1"/>
  <c r="C1710" i="1"/>
  <c r="I1710" i="1" s="1"/>
  <c r="C1711" i="1"/>
  <c r="I1711" i="1" s="1"/>
  <c r="C1712" i="1"/>
  <c r="I1712" i="1" s="1"/>
  <c r="C1713" i="1"/>
  <c r="I1713" i="1" s="1"/>
  <c r="C1714" i="1"/>
  <c r="I1714" i="1" s="1"/>
  <c r="C1715" i="1"/>
  <c r="I1715" i="1" s="1"/>
  <c r="C1716" i="1"/>
  <c r="I1716" i="1" s="1"/>
  <c r="C1717" i="1"/>
  <c r="I1717" i="1" s="1"/>
  <c r="C1718" i="1"/>
  <c r="I1718" i="1" s="1"/>
  <c r="C1719" i="1"/>
  <c r="I1719" i="1" s="1"/>
  <c r="C1720" i="1"/>
  <c r="I1720" i="1" s="1"/>
  <c r="C1721" i="1"/>
  <c r="I1721" i="1" s="1"/>
  <c r="C1722" i="1"/>
  <c r="I1722" i="1" s="1"/>
  <c r="C1723" i="1"/>
  <c r="I1723" i="1" s="1"/>
  <c r="C1724" i="1"/>
  <c r="I1724" i="1" s="1"/>
  <c r="C1725" i="1"/>
  <c r="I1725" i="1" s="1"/>
  <c r="C1726" i="1"/>
  <c r="I1726" i="1" s="1"/>
  <c r="C1727" i="1"/>
  <c r="I1727" i="1" s="1"/>
  <c r="C1728" i="1"/>
  <c r="I1728" i="1" s="1"/>
  <c r="C1729" i="1"/>
  <c r="I1729" i="1" s="1"/>
  <c r="C1730" i="1"/>
  <c r="I1730" i="1" s="1"/>
  <c r="C1731" i="1"/>
  <c r="I1731" i="1" s="1"/>
  <c r="C1732" i="1"/>
  <c r="I1732" i="1" s="1"/>
  <c r="C1733" i="1"/>
  <c r="I1733" i="1" s="1"/>
  <c r="C1734" i="1"/>
  <c r="I1734" i="1" s="1"/>
  <c r="C1735" i="1"/>
  <c r="I1735" i="1" s="1"/>
  <c r="C1736" i="1"/>
  <c r="I1736" i="1" s="1"/>
  <c r="C1737" i="1"/>
  <c r="I1737" i="1" s="1"/>
  <c r="C1738" i="1"/>
  <c r="I1738" i="1" s="1"/>
  <c r="C1739" i="1"/>
  <c r="I1739" i="1" s="1"/>
  <c r="C1740" i="1"/>
  <c r="I1740" i="1" s="1"/>
  <c r="C1741" i="1"/>
  <c r="I1741" i="1" s="1"/>
  <c r="C1742" i="1"/>
  <c r="I1742" i="1" s="1"/>
  <c r="C1743" i="1"/>
  <c r="I1743" i="1" s="1"/>
  <c r="C1744" i="1"/>
  <c r="I1744" i="1" s="1"/>
  <c r="C1745" i="1"/>
  <c r="I1745" i="1" s="1"/>
  <c r="C1746" i="1"/>
  <c r="I1746" i="1" s="1"/>
  <c r="C1747" i="1"/>
  <c r="I1747" i="1" s="1"/>
  <c r="C1748" i="1"/>
  <c r="I1748" i="1" s="1"/>
  <c r="C1749" i="1"/>
  <c r="I1749" i="1" s="1"/>
  <c r="C1750" i="1"/>
  <c r="I1750" i="1" s="1"/>
  <c r="C1751" i="1"/>
  <c r="I1751" i="1" s="1"/>
  <c r="C1752" i="1"/>
  <c r="I1752" i="1" s="1"/>
  <c r="C1753" i="1"/>
  <c r="I1753" i="1" s="1"/>
  <c r="C1754" i="1"/>
  <c r="I1754" i="1" s="1"/>
  <c r="C1755" i="1"/>
  <c r="I1755" i="1" s="1"/>
  <c r="C1756" i="1"/>
  <c r="I1756" i="1" s="1"/>
  <c r="C1757" i="1"/>
  <c r="I1757" i="1" s="1"/>
  <c r="C1758" i="1"/>
  <c r="I1758" i="1" s="1"/>
  <c r="C1759" i="1"/>
  <c r="I1759" i="1" s="1"/>
  <c r="C1760" i="1"/>
  <c r="I1760" i="1" s="1"/>
  <c r="C1761" i="1"/>
  <c r="I1761" i="1" s="1"/>
  <c r="C1762" i="1"/>
  <c r="I1762" i="1" s="1"/>
  <c r="C1763" i="1"/>
  <c r="I1763" i="1" s="1"/>
  <c r="C1764" i="1"/>
  <c r="I1764" i="1" s="1"/>
  <c r="C1765" i="1"/>
  <c r="I1765" i="1" s="1"/>
  <c r="C1766" i="1"/>
  <c r="I1766" i="1" s="1"/>
  <c r="C1767" i="1"/>
  <c r="I1767" i="1" s="1"/>
  <c r="C1768" i="1"/>
  <c r="I1768" i="1" s="1"/>
  <c r="C1769" i="1"/>
  <c r="I1769" i="1" s="1"/>
  <c r="C1770" i="1"/>
  <c r="I1770" i="1" s="1"/>
  <c r="C1771" i="1"/>
  <c r="I1771" i="1" s="1"/>
  <c r="C1772" i="1"/>
  <c r="I1772" i="1" s="1"/>
  <c r="C1773" i="1"/>
  <c r="I1773" i="1" s="1"/>
  <c r="C1774" i="1"/>
  <c r="I1774" i="1" s="1"/>
  <c r="C1775" i="1"/>
  <c r="I1775" i="1" s="1"/>
  <c r="C1776" i="1"/>
  <c r="I1776" i="1" s="1"/>
  <c r="C1777" i="1"/>
  <c r="I1777" i="1" s="1"/>
  <c r="C1778" i="1"/>
  <c r="I1778" i="1" s="1"/>
  <c r="C1779" i="1"/>
  <c r="I1779" i="1" s="1"/>
  <c r="C1780" i="1"/>
  <c r="I1780" i="1" s="1"/>
  <c r="C1781" i="1"/>
  <c r="I1781" i="1" s="1"/>
  <c r="C1782" i="1"/>
  <c r="I1782" i="1" s="1"/>
  <c r="C1783" i="1"/>
  <c r="I1783" i="1" s="1"/>
  <c r="C1784" i="1"/>
  <c r="I1784" i="1" s="1"/>
  <c r="C1785" i="1"/>
  <c r="I1785" i="1" s="1"/>
  <c r="C1786" i="1"/>
  <c r="I1786" i="1" s="1"/>
  <c r="C1787" i="1"/>
  <c r="I1787" i="1" s="1"/>
  <c r="C1788" i="1"/>
  <c r="I1788" i="1" s="1"/>
  <c r="C1789" i="1"/>
  <c r="I1789" i="1" s="1"/>
  <c r="C1790" i="1"/>
  <c r="I1790" i="1" s="1"/>
  <c r="C1791" i="1"/>
  <c r="I1791" i="1" s="1"/>
  <c r="C1792" i="1"/>
  <c r="I1792" i="1" s="1"/>
  <c r="C1793" i="1"/>
  <c r="I1793" i="1" s="1"/>
  <c r="C1794" i="1"/>
  <c r="I1794" i="1" s="1"/>
  <c r="C1795" i="1"/>
  <c r="I1795" i="1" s="1"/>
  <c r="C1796" i="1"/>
  <c r="I1796" i="1" s="1"/>
  <c r="C1797" i="1"/>
  <c r="I1797" i="1" s="1"/>
  <c r="C1798" i="1"/>
  <c r="I1798" i="1" s="1"/>
  <c r="C1799" i="1"/>
  <c r="I1799" i="1" s="1"/>
  <c r="C1800" i="1"/>
  <c r="I1800" i="1" s="1"/>
  <c r="C1801" i="1"/>
  <c r="I1801" i="1" s="1"/>
  <c r="C1802" i="1"/>
  <c r="I1802" i="1" s="1"/>
  <c r="C1803" i="1"/>
  <c r="I1803" i="1" s="1"/>
  <c r="C1804" i="1"/>
  <c r="I1804" i="1" s="1"/>
  <c r="C1805" i="1"/>
  <c r="I1805" i="1" s="1"/>
  <c r="C1806" i="1"/>
  <c r="I1806" i="1" s="1"/>
  <c r="C1807" i="1"/>
  <c r="I1807" i="1" s="1"/>
  <c r="C1808" i="1"/>
  <c r="I1808" i="1" s="1"/>
  <c r="C1809" i="1"/>
  <c r="I1809" i="1" s="1"/>
  <c r="C1810" i="1"/>
  <c r="I1810" i="1" s="1"/>
  <c r="C1811" i="1"/>
  <c r="I1811" i="1" s="1"/>
  <c r="C1812" i="1"/>
  <c r="I1812" i="1" s="1"/>
  <c r="C1813" i="1"/>
  <c r="I1813" i="1" s="1"/>
  <c r="C1814" i="1"/>
  <c r="I1814" i="1" s="1"/>
  <c r="C1815" i="1"/>
  <c r="I1815" i="1" s="1"/>
  <c r="C1816" i="1"/>
  <c r="I1816" i="1" s="1"/>
  <c r="C1817" i="1"/>
  <c r="I1817" i="1" s="1"/>
  <c r="C1818" i="1"/>
  <c r="I1818" i="1" s="1"/>
  <c r="C1819" i="1"/>
  <c r="I1819" i="1" s="1"/>
  <c r="C1820" i="1"/>
  <c r="I1820" i="1" s="1"/>
  <c r="C1821" i="1"/>
  <c r="I1821" i="1" s="1"/>
  <c r="C1822" i="1"/>
  <c r="I1822" i="1" s="1"/>
  <c r="C1823" i="1"/>
  <c r="I1823" i="1" s="1"/>
  <c r="C1824" i="1"/>
  <c r="I1824" i="1" s="1"/>
  <c r="C1825" i="1"/>
  <c r="I1825" i="1" s="1"/>
  <c r="C1826" i="1"/>
  <c r="I1826" i="1" s="1"/>
  <c r="C1827" i="1"/>
  <c r="I1827" i="1" s="1"/>
  <c r="C1828" i="1"/>
  <c r="I1828" i="1" s="1"/>
  <c r="C1829" i="1"/>
  <c r="I1829" i="1" s="1"/>
  <c r="C1830" i="1"/>
  <c r="I1830" i="1" s="1"/>
  <c r="C1831" i="1"/>
  <c r="I1831" i="1" s="1"/>
  <c r="C1832" i="1"/>
  <c r="I1832" i="1" s="1"/>
  <c r="C1833" i="1"/>
  <c r="I1833" i="1" s="1"/>
  <c r="C1834" i="1"/>
  <c r="I1834" i="1" s="1"/>
  <c r="C1835" i="1"/>
  <c r="I1835" i="1" s="1"/>
  <c r="C1836" i="1"/>
  <c r="I1836" i="1" s="1"/>
  <c r="C1837" i="1"/>
  <c r="I1837" i="1" s="1"/>
  <c r="C1838" i="1"/>
  <c r="I1838" i="1" s="1"/>
  <c r="C1839" i="1"/>
  <c r="I1839" i="1" s="1"/>
  <c r="C1840" i="1"/>
  <c r="I1840" i="1" s="1"/>
  <c r="C1841" i="1"/>
  <c r="I1841" i="1" s="1"/>
  <c r="C1842" i="1"/>
  <c r="I1842" i="1" s="1"/>
  <c r="C1843" i="1"/>
  <c r="I1843" i="1" s="1"/>
  <c r="C1844" i="1"/>
  <c r="I1844" i="1" s="1"/>
  <c r="C1845" i="1"/>
  <c r="I1845" i="1" s="1"/>
  <c r="C1846" i="1"/>
  <c r="I1846" i="1" s="1"/>
  <c r="C1847" i="1"/>
  <c r="I1847" i="1" s="1"/>
  <c r="C1848" i="1"/>
  <c r="I1848" i="1" s="1"/>
  <c r="C1849" i="1"/>
  <c r="I1849" i="1" s="1"/>
  <c r="C1850" i="1"/>
  <c r="I1850" i="1" s="1"/>
  <c r="C1851" i="1"/>
  <c r="I1851" i="1" s="1"/>
  <c r="C1852" i="1"/>
  <c r="I1852" i="1" s="1"/>
  <c r="C1853" i="1"/>
  <c r="I1853" i="1" s="1"/>
  <c r="C1854" i="1"/>
  <c r="I1854" i="1" s="1"/>
  <c r="C1855" i="1"/>
  <c r="I1855" i="1" s="1"/>
  <c r="C1856" i="1"/>
  <c r="I1856" i="1" s="1"/>
  <c r="C1857" i="1"/>
  <c r="I1857" i="1" s="1"/>
  <c r="C1858" i="1"/>
  <c r="I1858" i="1" s="1"/>
  <c r="C1859" i="1"/>
  <c r="I1859" i="1" s="1"/>
  <c r="C1860" i="1"/>
  <c r="I1860" i="1" s="1"/>
  <c r="C1861" i="1"/>
  <c r="I1861" i="1" s="1"/>
  <c r="C1862" i="1"/>
  <c r="I1862" i="1" s="1"/>
  <c r="C1863" i="1"/>
  <c r="I1863" i="1" s="1"/>
  <c r="C1864" i="1"/>
  <c r="I1864" i="1" s="1"/>
  <c r="C1865" i="1"/>
  <c r="I1865" i="1" s="1"/>
  <c r="C1866" i="1"/>
  <c r="I1866" i="1" s="1"/>
  <c r="C1867" i="1"/>
  <c r="I1867" i="1" s="1"/>
  <c r="C1868" i="1"/>
  <c r="I1868" i="1" s="1"/>
  <c r="C1869" i="1"/>
  <c r="I1869" i="1" s="1"/>
  <c r="C1870" i="1"/>
  <c r="I1870" i="1" s="1"/>
  <c r="C1871" i="1"/>
  <c r="I1871" i="1" s="1"/>
  <c r="C1872" i="1"/>
  <c r="I1872" i="1" s="1"/>
  <c r="C1873" i="1"/>
  <c r="I1873" i="1" s="1"/>
  <c r="C1874" i="1"/>
  <c r="I1874" i="1" s="1"/>
  <c r="C1875" i="1"/>
  <c r="I1875" i="1" s="1"/>
  <c r="C1876" i="1"/>
  <c r="I1876" i="1" s="1"/>
  <c r="C1877" i="1"/>
  <c r="I1877" i="1" s="1"/>
  <c r="C1878" i="1"/>
  <c r="I1878" i="1" s="1"/>
  <c r="C1879" i="1"/>
  <c r="I1879" i="1" s="1"/>
  <c r="C1880" i="1"/>
  <c r="I1880" i="1" s="1"/>
  <c r="C1881" i="1"/>
  <c r="I1881" i="1" s="1"/>
  <c r="C1882" i="1"/>
  <c r="I1882" i="1" s="1"/>
  <c r="C1883" i="1"/>
  <c r="I1883" i="1" s="1"/>
  <c r="C1884" i="1"/>
  <c r="I1884" i="1" s="1"/>
  <c r="C1885" i="1"/>
  <c r="I1885" i="1" s="1"/>
  <c r="C1886" i="1"/>
  <c r="I1886" i="1" s="1"/>
  <c r="C1887" i="1"/>
  <c r="I1887" i="1" s="1"/>
  <c r="C1888" i="1"/>
  <c r="I1888" i="1" s="1"/>
  <c r="C1889" i="1"/>
  <c r="I1889" i="1" s="1"/>
  <c r="C1890" i="1"/>
  <c r="I1890" i="1" s="1"/>
  <c r="C1891" i="1"/>
  <c r="I1891" i="1" s="1"/>
  <c r="C1892" i="1"/>
  <c r="I1892" i="1" s="1"/>
  <c r="C1893" i="1"/>
  <c r="I1893" i="1" s="1"/>
  <c r="C1894" i="1"/>
  <c r="I1894" i="1" s="1"/>
  <c r="C1895" i="1"/>
  <c r="I1895" i="1" s="1"/>
  <c r="C1896" i="1"/>
  <c r="I1896" i="1" s="1"/>
  <c r="C1897" i="1"/>
  <c r="I1897" i="1" s="1"/>
  <c r="C1898" i="1"/>
  <c r="I1898" i="1" s="1"/>
  <c r="C1899" i="1"/>
  <c r="I1899" i="1" s="1"/>
  <c r="C1900" i="1"/>
  <c r="I1900" i="1" s="1"/>
  <c r="C1901" i="1"/>
  <c r="I1901" i="1" s="1"/>
  <c r="C1902" i="1"/>
  <c r="I1902" i="1" s="1"/>
  <c r="C1903" i="1"/>
  <c r="I1903" i="1" s="1"/>
  <c r="C1904" i="1"/>
  <c r="I1904" i="1" s="1"/>
  <c r="C1905" i="1"/>
  <c r="I1905" i="1" s="1"/>
  <c r="C1906" i="1"/>
  <c r="I1906" i="1" s="1"/>
  <c r="C1907" i="1"/>
  <c r="I1907" i="1" s="1"/>
  <c r="C1908" i="1"/>
  <c r="I1908" i="1" s="1"/>
  <c r="C1909" i="1"/>
  <c r="I1909" i="1" s="1"/>
  <c r="C1910" i="1"/>
  <c r="I1910" i="1" s="1"/>
  <c r="C1911" i="1"/>
  <c r="I1911" i="1" s="1"/>
  <c r="C1912" i="1"/>
  <c r="I1912" i="1" s="1"/>
  <c r="C1913" i="1"/>
  <c r="I1913" i="1" s="1"/>
  <c r="C1914" i="1"/>
  <c r="I1914" i="1" s="1"/>
  <c r="C1915" i="1"/>
  <c r="I1915" i="1" s="1"/>
  <c r="C1916" i="1"/>
  <c r="I1916" i="1" s="1"/>
  <c r="C1917" i="1"/>
  <c r="I1917" i="1" s="1"/>
  <c r="C1918" i="1"/>
  <c r="I1918" i="1" s="1"/>
  <c r="C1919" i="1"/>
  <c r="I1919" i="1" s="1"/>
  <c r="C1920" i="1"/>
  <c r="I1920" i="1" s="1"/>
  <c r="C1921" i="1"/>
  <c r="I1921" i="1" s="1"/>
  <c r="C1922" i="1"/>
  <c r="I1922" i="1" s="1"/>
  <c r="C1923" i="1"/>
  <c r="I1923" i="1" s="1"/>
  <c r="C1924" i="1"/>
  <c r="I1924" i="1" s="1"/>
  <c r="C1925" i="1"/>
  <c r="I1925" i="1" s="1"/>
  <c r="C1926" i="1"/>
  <c r="I1926" i="1" s="1"/>
  <c r="C1927" i="1"/>
  <c r="I1927" i="1" s="1"/>
  <c r="C1928" i="1"/>
  <c r="I1928" i="1" s="1"/>
  <c r="C1929" i="1"/>
  <c r="I1929" i="1" s="1"/>
  <c r="C1930" i="1"/>
  <c r="I1930" i="1" s="1"/>
  <c r="C1931" i="1"/>
  <c r="I1931" i="1" s="1"/>
  <c r="C1932" i="1"/>
  <c r="I1932" i="1" s="1"/>
  <c r="C1933" i="1"/>
  <c r="I1933" i="1" s="1"/>
  <c r="C1934" i="1"/>
  <c r="I1934" i="1" s="1"/>
  <c r="C1935" i="1"/>
  <c r="I1935" i="1" s="1"/>
  <c r="C1936" i="1"/>
  <c r="I1936" i="1" s="1"/>
  <c r="C1937" i="1"/>
  <c r="I1937" i="1" s="1"/>
  <c r="C1938" i="1"/>
  <c r="I1938" i="1" s="1"/>
  <c r="C1939" i="1"/>
  <c r="I1939" i="1" s="1"/>
  <c r="C1940" i="1"/>
  <c r="I1940" i="1" s="1"/>
  <c r="C1941" i="1"/>
  <c r="I1941" i="1" s="1"/>
  <c r="C1942" i="1"/>
  <c r="I1942" i="1" s="1"/>
  <c r="C1943" i="1"/>
  <c r="I1943" i="1" s="1"/>
  <c r="C1944" i="1"/>
  <c r="I1944" i="1" s="1"/>
  <c r="C1945" i="1"/>
  <c r="I1945" i="1" s="1"/>
  <c r="C1946" i="1"/>
  <c r="I1946" i="1" s="1"/>
  <c r="C1947" i="1"/>
  <c r="I1947" i="1" s="1"/>
  <c r="C1948" i="1"/>
  <c r="I1948" i="1" s="1"/>
  <c r="C1949" i="1"/>
  <c r="I1949" i="1" s="1"/>
  <c r="C1950" i="1"/>
  <c r="I1950" i="1" s="1"/>
  <c r="C1951" i="1"/>
  <c r="I1951" i="1" s="1"/>
  <c r="C1952" i="1"/>
  <c r="I1952" i="1" s="1"/>
  <c r="C1953" i="1"/>
  <c r="I1953" i="1" s="1"/>
  <c r="C1954" i="1"/>
  <c r="I1954" i="1" s="1"/>
  <c r="C1955" i="1"/>
  <c r="I1955" i="1" s="1"/>
  <c r="C1956" i="1"/>
  <c r="I1956" i="1" s="1"/>
  <c r="C1957" i="1"/>
  <c r="I1957" i="1" s="1"/>
  <c r="C1958" i="1"/>
  <c r="I1958" i="1" s="1"/>
  <c r="C1959" i="1"/>
  <c r="I1959" i="1" s="1"/>
  <c r="C1960" i="1"/>
  <c r="I1960" i="1" s="1"/>
  <c r="C1961" i="1"/>
  <c r="I1961" i="1" s="1"/>
  <c r="C1962" i="1"/>
  <c r="I1962" i="1" s="1"/>
  <c r="C1963" i="1"/>
  <c r="I1963" i="1" s="1"/>
  <c r="C1964" i="1"/>
  <c r="I1964" i="1" s="1"/>
  <c r="C1965" i="1"/>
  <c r="I1965" i="1" s="1"/>
  <c r="C1966" i="1"/>
  <c r="I1966" i="1" s="1"/>
  <c r="C1967" i="1"/>
  <c r="I1967" i="1" s="1"/>
  <c r="C1968" i="1"/>
  <c r="I1968" i="1" s="1"/>
  <c r="C1969" i="1"/>
  <c r="I1969" i="1" s="1"/>
  <c r="C1970" i="1"/>
  <c r="I1970" i="1" s="1"/>
  <c r="C1971" i="1"/>
  <c r="I1971" i="1" s="1"/>
  <c r="C1972" i="1"/>
  <c r="I1972" i="1" s="1"/>
  <c r="C1973" i="1"/>
  <c r="I1973" i="1" s="1"/>
  <c r="C1974" i="1"/>
  <c r="I1974" i="1" s="1"/>
  <c r="C1975" i="1"/>
  <c r="I1975" i="1" s="1"/>
  <c r="C1976" i="1"/>
  <c r="I1976" i="1" s="1"/>
  <c r="C1977" i="1"/>
  <c r="I1977" i="1" s="1"/>
  <c r="C1978" i="1"/>
  <c r="I1978" i="1" s="1"/>
  <c r="C1979" i="1"/>
  <c r="I1979" i="1" s="1"/>
  <c r="C1980" i="1"/>
  <c r="I1980" i="1" s="1"/>
  <c r="C1981" i="1"/>
  <c r="I1981" i="1" s="1"/>
  <c r="C1982" i="1"/>
  <c r="I1982" i="1" s="1"/>
  <c r="C1983" i="1"/>
  <c r="I1983" i="1" s="1"/>
  <c r="C1984" i="1"/>
  <c r="I1984" i="1" s="1"/>
  <c r="C1985" i="1"/>
  <c r="I1985" i="1" s="1"/>
  <c r="C1986" i="1"/>
  <c r="I1986" i="1" s="1"/>
  <c r="C1987" i="1"/>
  <c r="I1987" i="1" s="1"/>
  <c r="C1988" i="1"/>
  <c r="I1988" i="1" s="1"/>
  <c r="C1989" i="1"/>
  <c r="I1989" i="1" s="1"/>
  <c r="C1990" i="1"/>
  <c r="I1990" i="1" s="1"/>
  <c r="C1991" i="1"/>
  <c r="I1991" i="1" s="1"/>
  <c r="C1992" i="1"/>
  <c r="I1992" i="1" s="1"/>
  <c r="C1993" i="1"/>
  <c r="I1993" i="1" s="1"/>
  <c r="C1994" i="1"/>
  <c r="I1994" i="1" s="1"/>
  <c r="C1995" i="1"/>
  <c r="I1995" i="1" s="1"/>
  <c r="C1996" i="1"/>
  <c r="I1996" i="1" s="1"/>
  <c r="C1997" i="1"/>
  <c r="I1997" i="1" s="1"/>
  <c r="C1998" i="1"/>
  <c r="I1998" i="1" s="1"/>
  <c r="C1999" i="1"/>
  <c r="I1999" i="1" s="1"/>
  <c r="C2000" i="1"/>
  <c r="I2000" i="1" s="1"/>
  <c r="C2001" i="1"/>
  <c r="I2001" i="1" s="1"/>
  <c r="C2002" i="1"/>
  <c r="I2002" i="1" s="1"/>
  <c r="C2003" i="1"/>
  <c r="I2003" i="1" s="1"/>
  <c r="C2004" i="1"/>
  <c r="I2004" i="1" s="1"/>
  <c r="C2005" i="1"/>
  <c r="I2005" i="1" s="1"/>
  <c r="C2006" i="1"/>
  <c r="I2006" i="1" s="1"/>
  <c r="C2007" i="1"/>
  <c r="I2007" i="1" s="1"/>
  <c r="C2008" i="1"/>
  <c r="I2008" i="1" s="1"/>
  <c r="C2009" i="1"/>
  <c r="I2009" i="1" s="1"/>
  <c r="C2010" i="1"/>
  <c r="I2010" i="1" s="1"/>
  <c r="C2011" i="1"/>
  <c r="I2011" i="1" s="1"/>
  <c r="C2012" i="1"/>
  <c r="I2012" i="1" s="1"/>
  <c r="C2013" i="1"/>
  <c r="I2013" i="1" s="1"/>
  <c r="C2014" i="1"/>
  <c r="I2014" i="1" s="1"/>
  <c r="C2015" i="1"/>
  <c r="I2015" i="1" s="1"/>
  <c r="C2016" i="1"/>
  <c r="I2016" i="1" s="1"/>
  <c r="C2017" i="1"/>
  <c r="I2017" i="1" s="1"/>
  <c r="C2018" i="1"/>
  <c r="I2018" i="1" s="1"/>
  <c r="C2019" i="1"/>
  <c r="I2019" i="1" s="1"/>
  <c r="C2020" i="1"/>
  <c r="I2020" i="1" s="1"/>
  <c r="C2021" i="1"/>
  <c r="I2021" i="1" s="1"/>
  <c r="C2022" i="1"/>
  <c r="I2022" i="1" s="1"/>
  <c r="C2023" i="1"/>
  <c r="I2023" i="1" s="1"/>
  <c r="C2024" i="1"/>
  <c r="I2024" i="1" s="1"/>
  <c r="C2025" i="1"/>
  <c r="I2025" i="1" s="1"/>
  <c r="C2026" i="1"/>
  <c r="I2026" i="1" s="1"/>
  <c r="C2027" i="1"/>
  <c r="I2027" i="1" s="1"/>
  <c r="C2028" i="1"/>
  <c r="I2028" i="1" s="1"/>
  <c r="C2029" i="1"/>
  <c r="I2029" i="1" s="1"/>
  <c r="C2030" i="1"/>
  <c r="I2030" i="1" s="1"/>
  <c r="C2031" i="1"/>
  <c r="I2031" i="1" s="1"/>
  <c r="C2032" i="1"/>
  <c r="I2032" i="1" s="1"/>
  <c r="C2033" i="1"/>
  <c r="I2033" i="1" s="1"/>
  <c r="C2034" i="1"/>
  <c r="I2034" i="1" s="1"/>
  <c r="C2035" i="1"/>
  <c r="I2035" i="1" s="1"/>
  <c r="C2036" i="1"/>
  <c r="I2036" i="1" s="1"/>
  <c r="C2037" i="1"/>
  <c r="I2037" i="1" s="1"/>
  <c r="C2038" i="1"/>
  <c r="I2038" i="1" s="1"/>
  <c r="C2039" i="1"/>
  <c r="I2039" i="1" s="1"/>
  <c r="C2040" i="1"/>
  <c r="I2040" i="1" s="1"/>
  <c r="C2041" i="1"/>
  <c r="I2041" i="1" s="1"/>
  <c r="C2042" i="1"/>
  <c r="I2042" i="1" s="1"/>
  <c r="C2043" i="1"/>
  <c r="I2043" i="1" s="1"/>
  <c r="C2044" i="1"/>
  <c r="I2044" i="1" s="1"/>
  <c r="C2045" i="1"/>
  <c r="I2045" i="1" s="1"/>
  <c r="C2046" i="1"/>
  <c r="I2046" i="1" s="1"/>
  <c r="C2047" i="1"/>
  <c r="I2047" i="1" s="1"/>
  <c r="C2048" i="1"/>
  <c r="I2048" i="1" s="1"/>
  <c r="C2049" i="1"/>
  <c r="I2049" i="1" s="1"/>
  <c r="C2050" i="1"/>
  <c r="I2050" i="1" s="1"/>
  <c r="C2051" i="1"/>
  <c r="I2051" i="1" s="1"/>
  <c r="C2052" i="1"/>
  <c r="I2052" i="1" s="1"/>
  <c r="C2053" i="1"/>
  <c r="I2053" i="1" s="1"/>
  <c r="C2054" i="1"/>
  <c r="I2054" i="1" s="1"/>
  <c r="C2055" i="1"/>
  <c r="I2055" i="1" s="1"/>
  <c r="C2056" i="1"/>
  <c r="I2056" i="1" s="1"/>
  <c r="C2057" i="1"/>
  <c r="I2057" i="1" s="1"/>
  <c r="C2058" i="1"/>
  <c r="I2058" i="1" s="1"/>
  <c r="C2059" i="1"/>
  <c r="I2059" i="1" s="1"/>
  <c r="C2060" i="1"/>
  <c r="I2060" i="1" s="1"/>
  <c r="C2061" i="1"/>
  <c r="I2061" i="1" s="1"/>
  <c r="C2062" i="1"/>
  <c r="I2062" i="1" s="1"/>
  <c r="C2063" i="1"/>
  <c r="I2063" i="1" s="1"/>
  <c r="C2064" i="1"/>
  <c r="I2064" i="1" s="1"/>
  <c r="C2065" i="1"/>
  <c r="I2065" i="1" s="1"/>
  <c r="C2066" i="1"/>
  <c r="I2066" i="1" s="1"/>
  <c r="C2067" i="1"/>
  <c r="I2067" i="1" s="1"/>
  <c r="C2068" i="1"/>
  <c r="I2068" i="1" s="1"/>
  <c r="C2069" i="1"/>
  <c r="I2069" i="1" s="1"/>
  <c r="C2070" i="1"/>
  <c r="I2070" i="1" s="1"/>
  <c r="C2071" i="1"/>
  <c r="I2071" i="1" s="1"/>
  <c r="C2072" i="1"/>
  <c r="I2072" i="1" s="1"/>
  <c r="C2073" i="1"/>
  <c r="I2073" i="1" s="1"/>
  <c r="C2074" i="1"/>
  <c r="I2074" i="1" s="1"/>
  <c r="C2075" i="1"/>
  <c r="I2075" i="1" s="1"/>
  <c r="C2076" i="1"/>
  <c r="I2076" i="1" s="1"/>
  <c r="C2077" i="1"/>
  <c r="I2077" i="1" s="1"/>
  <c r="C2078" i="1"/>
  <c r="I2078" i="1" s="1"/>
  <c r="C2079" i="1"/>
  <c r="I2079" i="1" s="1"/>
  <c r="C2080" i="1"/>
  <c r="I2080" i="1" s="1"/>
  <c r="C2081" i="1"/>
  <c r="I2081" i="1" s="1"/>
  <c r="C2082" i="1"/>
  <c r="I2082" i="1" s="1"/>
  <c r="C2083" i="1"/>
  <c r="I2083" i="1" s="1"/>
  <c r="C2084" i="1"/>
  <c r="I2084" i="1" s="1"/>
  <c r="C2085" i="1"/>
  <c r="I2085" i="1" s="1"/>
  <c r="C2086" i="1"/>
  <c r="I2086" i="1" s="1"/>
  <c r="C2087" i="1"/>
  <c r="I2087" i="1" s="1"/>
  <c r="C2088" i="1"/>
  <c r="I2088" i="1" s="1"/>
  <c r="C2089" i="1"/>
  <c r="I2089" i="1" s="1"/>
  <c r="C2090" i="1"/>
  <c r="I2090" i="1" s="1"/>
  <c r="C2091" i="1"/>
  <c r="I2091" i="1" s="1"/>
  <c r="C2092" i="1"/>
  <c r="I2092" i="1" s="1"/>
  <c r="C2093" i="1"/>
  <c r="I2093" i="1" s="1"/>
  <c r="C2094" i="1"/>
  <c r="I2094" i="1" s="1"/>
  <c r="C2095" i="1"/>
  <c r="I2095" i="1" s="1"/>
  <c r="C2096" i="1"/>
  <c r="I2096" i="1" s="1"/>
  <c r="C2097" i="1"/>
  <c r="I2097" i="1" s="1"/>
  <c r="C2098" i="1"/>
  <c r="I2098" i="1" s="1"/>
  <c r="C2099" i="1"/>
  <c r="I2099" i="1" s="1"/>
  <c r="C2100" i="1"/>
  <c r="I2100" i="1" s="1"/>
  <c r="C2101" i="1"/>
  <c r="I2101" i="1" s="1"/>
  <c r="C2102" i="1"/>
  <c r="I2102" i="1" s="1"/>
  <c r="C2103" i="1"/>
  <c r="I2103" i="1" s="1"/>
  <c r="C2104" i="1"/>
  <c r="I2104" i="1" s="1"/>
  <c r="C2105" i="1"/>
  <c r="I2105" i="1" s="1"/>
  <c r="C2106" i="1"/>
  <c r="I2106" i="1" s="1"/>
  <c r="C2107" i="1"/>
  <c r="I2107" i="1" s="1"/>
  <c r="C2108" i="1"/>
  <c r="I2108" i="1" s="1"/>
  <c r="C2109" i="1"/>
  <c r="I2109" i="1" s="1"/>
  <c r="C2110" i="1"/>
  <c r="I2110" i="1" s="1"/>
  <c r="C2111" i="1"/>
  <c r="I2111" i="1" s="1"/>
  <c r="C2112" i="1"/>
  <c r="I2112" i="1" s="1"/>
  <c r="C2113" i="1"/>
  <c r="I2113" i="1" s="1"/>
  <c r="C2114" i="1"/>
  <c r="I2114" i="1" s="1"/>
  <c r="C2115" i="1"/>
  <c r="I2115" i="1" s="1"/>
  <c r="C2116" i="1"/>
  <c r="I2116" i="1" s="1"/>
  <c r="C2117" i="1"/>
  <c r="I2117" i="1" s="1"/>
  <c r="C2118" i="1"/>
  <c r="I2118" i="1" s="1"/>
  <c r="C2119" i="1"/>
  <c r="I2119" i="1" s="1"/>
  <c r="C2120" i="1"/>
  <c r="I2120" i="1" s="1"/>
  <c r="C2121" i="1"/>
  <c r="I2121" i="1" s="1"/>
  <c r="C2122" i="1"/>
  <c r="I2122" i="1" s="1"/>
  <c r="C2123" i="1"/>
  <c r="I2123" i="1" s="1"/>
  <c r="C2124" i="1"/>
  <c r="I2124" i="1" s="1"/>
  <c r="C2125" i="1"/>
  <c r="I2125" i="1" s="1"/>
  <c r="C2126" i="1"/>
  <c r="I2126" i="1" s="1"/>
  <c r="C2127" i="1"/>
  <c r="I2127" i="1" s="1"/>
  <c r="C2128" i="1"/>
  <c r="I2128" i="1" s="1"/>
  <c r="C2129" i="1"/>
  <c r="I2129" i="1" s="1"/>
  <c r="C2130" i="1"/>
  <c r="I2130" i="1" s="1"/>
  <c r="C2131" i="1"/>
  <c r="I2131" i="1" s="1"/>
  <c r="C2132" i="1"/>
  <c r="I2132" i="1" s="1"/>
  <c r="C2133" i="1"/>
  <c r="I2133" i="1" s="1"/>
  <c r="C2134" i="1"/>
  <c r="I2134" i="1" s="1"/>
  <c r="C2135" i="1"/>
  <c r="I2135" i="1" s="1"/>
  <c r="C2136" i="1"/>
  <c r="I2136" i="1" s="1"/>
  <c r="C2137" i="1"/>
  <c r="I2137" i="1" s="1"/>
  <c r="C2138" i="1"/>
  <c r="I2138" i="1" s="1"/>
  <c r="C2139" i="1"/>
  <c r="I2139" i="1" s="1"/>
  <c r="C2140" i="1"/>
  <c r="I2140" i="1" s="1"/>
  <c r="C2141" i="1"/>
  <c r="I2141" i="1" s="1"/>
  <c r="C2142" i="1"/>
  <c r="I2142" i="1" s="1"/>
  <c r="C2143" i="1"/>
  <c r="I2143" i="1" s="1"/>
  <c r="C2144" i="1"/>
  <c r="I2144" i="1" s="1"/>
  <c r="C2145" i="1"/>
  <c r="I2145" i="1" s="1"/>
  <c r="C2146" i="1"/>
  <c r="I2146" i="1" s="1"/>
  <c r="C2147" i="1"/>
  <c r="I2147" i="1" s="1"/>
  <c r="C2148" i="1"/>
  <c r="I2148" i="1" s="1"/>
  <c r="C2149" i="1"/>
  <c r="I2149" i="1" s="1"/>
  <c r="C2150" i="1"/>
  <c r="I2150" i="1" s="1"/>
  <c r="C2151" i="1"/>
  <c r="I2151" i="1" s="1"/>
  <c r="C2152" i="1"/>
  <c r="I2152" i="1" s="1"/>
  <c r="C2153" i="1"/>
  <c r="I2153" i="1" s="1"/>
  <c r="C2154" i="1"/>
  <c r="I2154" i="1" s="1"/>
  <c r="C2155" i="1"/>
  <c r="I2155" i="1" s="1"/>
  <c r="C2156" i="1"/>
  <c r="I2156" i="1" s="1"/>
  <c r="C2157" i="1"/>
  <c r="I2157" i="1" s="1"/>
  <c r="C2158" i="1"/>
  <c r="I2158" i="1" s="1"/>
  <c r="C2159" i="1"/>
  <c r="I2159" i="1" s="1"/>
  <c r="C2160" i="1"/>
  <c r="I2160" i="1" s="1"/>
  <c r="C2161" i="1"/>
  <c r="I2161" i="1" s="1"/>
  <c r="C2162" i="1"/>
  <c r="I2162" i="1" s="1"/>
  <c r="C2163" i="1"/>
  <c r="I2163" i="1" s="1"/>
  <c r="C2164" i="1"/>
  <c r="I2164" i="1" s="1"/>
  <c r="C2165" i="1"/>
  <c r="I2165" i="1" s="1"/>
  <c r="C2166" i="1"/>
  <c r="I2166" i="1" s="1"/>
  <c r="C2167" i="1"/>
  <c r="I2167" i="1" s="1"/>
  <c r="C2168" i="1"/>
  <c r="I2168" i="1" s="1"/>
  <c r="C2169" i="1"/>
  <c r="I2169" i="1" s="1"/>
  <c r="C2170" i="1"/>
  <c r="I2170" i="1" s="1"/>
  <c r="C2171" i="1"/>
  <c r="I2171" i="1" s="1"/>
  <c r="C2172" i="1"/>
  <c r="I2172" i="1" s="1"/>
  <c r="C2173" i="1"/>
  <c r="I2173" i="1" s="1"/>
  <c r="C2174" i="1"/>
  <c r="I2174" i="1" s="1"/>
  <c r="C2175" i="1"/>
  <c r="I2175" i="1" s="1"/>
  <c r="C2176" i="1"/>
  <c r="I2176" i="1" s="1"/>
  <c r="C2177" i="1"/>
  <c r="I2177" i="1" s="1"/>
  <c r="C2178" i="1"/>
  <c r="I2178" i="1" s="1"/>
  <c r="C2179" i="1"/>
  <c r="I2179" i="1" s="1"/>
  <c r="C2180" i="1"/>
  <c r="I2180" i="1" s="1"/>
  <c r="C2181" i="1"/>
  <c r="I2181" i="1" s="1"/>
  <c r="C2182" i="1"/>
  <c r="I2182" i="1" s="1"/>
  <c r="C2183" i="1"/>
  <c r="I2183" i="1" s="1"/>
  <c r="C2184" i="1"/>
  <c r="I2184" i="1" s="1"/>
  <c r="C2185" i="1"/>
  <c r="I2185" i="1" s="1"/>
  <c r="C2186" i="1"/>
  <c r="I2186" i="1" s="1"/>
  <c r="C2187" i="1"/>
  <c r="I2187" i="1" s="1"/>
  <c r="C2188" i="1"/>
  <c r="I2188" i="1" s="1"/>
  <c r="C2189" i="1"/>
  <c r="I2189" i="1" s="1"/>
  <c r="C2190" i="1"/>
  <c r="I2190" i="1" s="1"/>
  <c r="C2191" i="1"/>
  <c r="I2191" i="1" s="1"/>
  <c r="C2192" i="1"/>
  <c r="I2192" i="1" s="1"/>
  <c r="C2193" i="1"/>
  <c r="I2193" i="1" s="1"/>
  <c r="C2194" i="1"/>
  <c r="I2194" i="1" s="1"/>
  <c r="C2195" i="1"/>
  <c r="I2195" i="1" s="1"/>
  <c r="C2196" i="1"/>
  <c r="I2196" i="1" s="1"/>
  <c r="C2197" i="1"/>
  <c r="I2197" i="1" s="1"/>
  <c r="C2198" i="1"/>
  <c r="I2198" i="1" s="1"/>
  <c r="C2199" i="1"/>
  <c r="I2199" i="1" s="1"/>
  <c r="C2200" i="1"/>
  <c r="I2200" i="1" s="1"/>
  <c r="C2201" i="1"/>
  <c r="I2201" i="1" s="1"/>
  <c r="C2202" i="1"/>
  <c r="I2202" i="1" s="1"/>
  <c r="C2203" i="1"/>
  <c r="I2203" i="1" s="1"/>
  <c r="C2204" i="1"/>
  <c r="I2204" i="1" s="1"/>
  <c r="C2205" i="1"/>
  <c r="I2205" i="1" s="1"/>
  <c r="C2206" i="1"/>
  <c r="I2206" i="1" s="1"/>
  <c r="C2207" i="1"/>
  <c r="I2207" i="1" s="1"/>
  <c r="C2208" i="1"/>
  <c r="I2208" i="1" s="1"/>
  <c r="C2209" i="1"/>
  <c r="I2209" i="1" s="1"/>
  <c r="C2210" i="1"/>
  <c r="I2210" i="1" s="1"/>
  <c r="C2211" i="1"/>
  <c r="I2211" i="1" s="1"/>
  <c r="C2212" i="1"/>
  <c r="I2212" i="1" s="1"/>
  <c r="C2213" i="1"/>
  <c r="I2213" i="1" s="1"/>
  <c r="C2214" i="1"/>
  <c r="I2214" i="1" s="1"/>
  <c r="C2215" i="1"/>
  <c r="I2215" i="1" s="1"/>
  <c r="C2216" i="1"/>
  <c r="I2216" i="1" s="1"/>
  <c r="C2217" i="1"/>
  <c r="I2217" i="1" s="1"/>
  <c r="C2218" i="1"/>
  <c r="I2218" i="1" s="1"/>
  <c r="C2219" i="1"/>
  <c r="I2219" i="1" s="1"/>
  <c r="C2220" i="1"/>
  <c r="I2220" i="1" s="1"/>
  <c r="C2221" i="1"/>
  <c r="I2221" i="1" s="1"/>
  <c r="C2222" i="1"/>
  <c r="I2222" i="1" s="1"/>
  <c r="C2223" i="1"/>
  <c r="I2223" i="1" s="1"/>
  <c r="C2224" i="1"/>
  <c r="I2224" i="1" s="1"/>
  <c r="C2225" i="1"/>
  <c r="I2225" i="1" s="1"/>
  <c r="C2226" i="1"/>
  <c r="I2226" i="1" s="1"/>
  <c r="C2227" i="1"/>
  <c r="I2227" i="1" s="1"/>
  <c r="C2228" i="1"/>
  <c r="I2228" i="1" s="1"/>
  <c r="C2229" i="1"/>
  <c r="I2229" i="1" s="1"/>
  <c r="C2230" i="1"/>
  <c r="I2230" i="1" s="1"/>
  <c r="C2231" i="1"/>
  <c r="I2231" i="1" s="1"/>
  <c r="C2232" i="1"/>
  <c r="I2232" i="1" s="1"/>
  <c r="C2233" i="1"/>
  <c r="I2233" i="1" s="1"/>
  <c r="C2234" i="1"/>
  <c r="I2234" i="1" s="1"/>
  <c r="C2235" i="1"/>
  <c r="I2235" i="1" s="1"/>
  <c r="C2236" i="1"/>
  <c r="I2236" i="1" s="1"/>
  <c r="C2237" i="1"/>
  <c r="I2237" i="1" s="1"/>
  <c r="C2238" i="1"/>
  <c r="I2238" i="1" s="1"/>
  <c r="C2239" i="1"/>
  <c r="I2239" i="1" s="1"/>
  <c r="C2240" i="1"/>
  <c r="I2240" i="1" s="1"/>
  <c r="C2241" i="1"/>
  <c r="I2241" i="1" s="1"/>
  <c r="C2242" i="1"/>
  <c r="I2242" i="1" s="1"/>
  <c r="C2243" i="1"/>
  <c r="I2243" i="1" s="1"/>
  <c r="C2244" i="1"/>
  <c r="I2244" i="1" s="1"/>
  <c r="C2245" i="1"/>
  <c r="I2245" i="1" s="1"/>
  <c r="C2246" i="1"/>
  <c r="I2246" i="1" s="1"/>
  <c r="C2247" i="1"/>
  <c r="I2247" i="1" s="1"/>
  <c r="C2248" i="1"/>
  <c r="I2248" i="1" s="1"/>
  <c r="C2249" i="1"/>
  <c r="I2249" i="1" s="1"/>
  <c r="C2250" i="1"/>
  <c r="I2250" i="1" s="1"/>
  <c r="C2251" i="1"/>
  <c r="I2251" i="1" s="1"/>
  <c r="C2252" i="1"/>
  <c r="I2252" i="1" s="1"/>
  <c r="C2253" i="1"/>
  <c r="I2253" i="1" s="1"/>
  <c r="C2254" i="1"/>
  <c r="I2254" i="1" s="1"/>
  <c r="C2255" i="1"/>
  <c r="I2255" i="1" s="1"/>
  <c r="C2256" i="1"/>
  <c r="I2256" i="1" s="1"/>
  <c r="C2257" i="1"/>
  <c r="I2257" i="1" s="1"/>
  <c r="C2258" i="1"/>
  <c r="I2258" i="1" s="1"/>
  <c r="C2259" i="1"/>
  <c r="I2259" i="1" s="1"/>
  <c r="C2260" i="1"/>
  <c r="I2260" i="1" s="1"/>
  <c r="C2261" i="1"/>
  <c r="I2261" i="1" s="1"/>
  <c r="C2262" i="1"/>
  <c r="I2262" i="1" s="1"/>
  <c r="C2263" i="1"/>
  <c r="I2263" i="1" s="1"/>
  <c r="C2264" i="1"/>
  <c r="I2264" i="1" s="1"/>
  <c r="C2265" i="1"/>
  <c r="I2265" i="1" s="1"/>
  <c r="C2266" i="1"/>
  <c r="I2266" i="1" s="1"/>
  <c r="C2267" i="1"/>
  <c r="I2267" i="1" s="1"/>
  <c r="C2268" i="1"/>
  <c r="I2268" i="1" s="1"/>
  <c r="C2269" i="1"/>
  <c r="I2269" i="1" s="1"/>
  <c r="C2270" i="1"/>
  <c r="I2270" i="1" s="1"/>
  <c r="C2271" i="1"/>
  <c r="I2271" i="1" s="1"/>
  <c r="C2272" i="1"/>
  <c r="I2272" i="1" s="1"/>
  <c r="C2273" i="1"/>
  <c r="I2273" i="1" s="1"/>
  <c r="C2274" i="1"/>
  <c r="I2274" i="1" s="1"/>
  <c r="C2275" i="1"/>
  <c r="I2275" i="1" s="1"/>
  <c r="C2276" i="1"/>
  <c r="I2276" i="1" s="1"/>
  <c r="C2277" i="1"/>
  <c r="I2277" i="1" s="1"/>
  <c r="C2278" i="1"/>
  <c r="I2278" i="1" s="1"/>
  <c r="C2279" i="1"/>
  <c r="I2279" i="1" s="1"/>
  <c r="C2280" i="1"/>
  <c r="I2280" i="1" s="1"/>
  <c r="C2281" i="1"/>
  <c r="I2281" i="1" s="1"/>
  <c r="C2282" i="1"/>
  <c r="I2282" i="1" s="1"/>
  <c r="C2283" i="1"/>
  <c r="I2283" i="1" s="1"/>
  <c r="C2284" i="1"/>
  <c r="I2284" i="1" s="1"/>
  <c r="C2285" i="1"/>
  <c r="I2285" i="1" s="1"/>
  <c r="C2286" i="1"/>
  <c r="I2286" i="1" s="1"/>
  <c r="C2287" i="1"/>
  <c r="I2287" i="1" s="1"/>
  <c r="C2288" i="1"/>
  <c r="I2288" i="1" s="1"/>
  <c r="C2289" i="1"/>
  <c r="I2289" i="1" s="1"/>
  <c r="C2290" i="1"/>
  <c r="I2290" i="1" s="1"/>
  <c r="C2291" i="1"/>
  <c r="I2291" i="1" s="1"/>
  <c r="C2292" i="1"/>
  <c r="I2292" i="1" s="1"/>
  <c r="C2293" i="1"/>
  <c r="I2293" i="1" s="1"/>
  <c r="C2294" i="1"/>
  <c r="I2294" i="1" s="1"/>
  <c r="C2295" i="1"/>
  <c r="I2295" i="1" s="1"/>
  <c r="C2296" i="1"/>
  <c r="I2296" i="1" s="1"/>
  <c r="C2297" i="1"/>
  <c r="I2297" i="1" s="1"/>
  <c r="C2298" i="1"/>
  <c r="I2298" i="1" s="1"/>
  <c r="C2299" i="1"/>
  <c r="I2299" i="1" s="1"/>
  <c r="C2300" i="1"/>
  <c r="I2300" i="1" s="1"/>
  <c r="C2301" i="1"/>
  <c r="I2301" i="1" s="1"/>
  <c r="C2302" i="1"/>
  <c r="I2302" i="1" s="1"/>
  <c r="C2303" i="1"/>
  <c r="I2303" i="1" s="1"/>
  <c r="C2304" i="1"/>
  <c r="I2304" i="1" s="1"/>
  <c r="C2305" i="1"/>
  <c r="I2305" i="1" s="1"/>
  <c r="C2306" i="1"/>
  <c r="I2306" i="1" s="1"/>
  <c r="C2307" i="1"/>
  <c r="I2307" i="1" s="1"/>
  <c r="C2308" i="1"/>
  <c r="I2308" i="1" s="1"/>
  <c r="C2309" i="1"/>
  <c r="I2309" i="1" s="1"/>
  <c r="C2310" i="1"/>
  <c r="I2310" i="1" s="1"/>
  <c r="C2311" i="1"/>
  <c r="I2311" i="1" s="1"/>
  <c r="C2312" i="1"/>
  <c r="I2312" i="1" s="1"/>
  <c r="C2313" i="1"/>
  <c r="I2313" i="1" s="1"/>
  <c r="C2314" i="1"/>
  <c r="I2314" i="1" s="1"/>
  <c r="C2315" i="1"/>
  <c r="I2315" i="1" s="1"/>
  <c r="C2316" i="1"/>
  <c r="I2316" i="1" s="1"/>
  <c r="C2317" i="1"/>
  <c r="I2317" i="1" s="1"/>
  <c r="C2318" i="1"/>
  <c r="I2318" i="1" s="1"/>
  <c r="C2319" i="1"/>
  <c r="I2319" i="1" s="1"/>
  <c r="C2320" i="1"/>
  <c r="I2320" i="1" s="1"/>
  <c r="C2321" i="1"/>
  <c r="I2321" i="1" s="1"/>
  <c r="C2322" i="1"/>
  <c r="I2322" i="1" s="1"/>
  <c r="C2323" i="1"/>
  <c r="I2323" i="1" s="1"/>
  <c r="C2324" i="1"/>
  <c r="I2324" i="1" s="1"/>
  <c r="C2325" i="1"/>
  <c r="I2325" i="1" s="1"/>
  <c r="C2326" i="1"/>
  <c r="I2326" i="1" s="1"/>
  <c r="C2327" i="1"/>
  <c r="I2327" i="1" s="1"/>
  <c r="C2328" i="1"/>
  <c r="I2328" i="1" s="1"/>
  <c r="C2329" i="1"/>
  <c r="I2329" i="1" s="1"/>
  <c r="C2330" i="1"/>
  <c r="I2330" i="1" s="1"/>
  <c r="C2331" i="1"/>
  <c r="I2331" i="1" s="1"/>
  <c r="C2332" i="1"/>
  <c r="I2332" i="1" s="1"/>
  <c r="C2333" i="1"/>
  <c r="I2333" i="1" s="1"/>
  <c r="C2334" i="1"/>
  <c r="I2334" i="1" s="1"/>
  <c r="C2335" i="1"/>
  <c r="I2335" i="1" s="1"/>
  <c r="C2336" i="1"/>
  <c r="I2336" i="1" s="1"/>
  <c r="C2337" i="1"/>
  <c r="I2337" i="1" s="1"/>
  <c r="C2338" i="1"/>
  <c r="I2338" i="1" s="1"/>
  <c r="C2339" i="1"/>
  <c r="I2339" i="1" s="1"/>
  <c r="C2340" i="1"/>
  <c r="I2340" i="1" s="1"/>
  <c r="C2341" i="1"/>
  <c r="I2341" i="1" s="1"/>
  <c r="C2342" i="1"/>
  <c r="I2342" i="1" s="1"/>
  <c r="C2343" i="1"/>
  <c r="I2343" i="1" s="1"/>
  <c r="C2344" i="1"/>
  <c r="I2344" i="1" s="1"/>
  <c r="C2345" i="1"/>
  <c r="I2345" i="1" s="1"/>
  <c r="C2346" i="1"/>
  <c r="I2346" i="1" s="1"/>
  <c r="C2347" i="1"/>
  <c r="I2347" i="1" s="1"/>
  <c r="C2348" i="1"/>
  <c r="I2348" i="1" s="1"/>
  <c r="C2349" i="1"/>
  <c r="I2349" i="1" s="1"/>
  <c r="C2350" i="1"/>
  <c r="I2350" i="1" s="1"/>
  <c r="C2351" i="1"/>
  <c r="I2351" i="1" s="1"/>
  <c r="C2352" i="1"/>
  <c r="I2352" i="1" s="1"/>
  <c r="C2353" i="1"/>
  <c r="I2353" i="1" s="1"/>
  <c r="C2354" i="1"/>
  <c r="I2354" i="1" s="1"/>
  <c r="C2355" i="1"/>
  <c r="I2355" i="1" s="1"/>
  <c r="C2356" i="1"/>
  <c r="I2356" i="1" s="1"/>
  <c r="C2357" i="1"/>
  <c r="I2357" i="1" s="1"/>
  <c r="C2358" i="1"/>
  <c r="I2358" i="1" s="1"/>
  <c r="C2359" i="1"/>
  <c r="I2359" i="1" s="1"/>
  <c r="C2360" i="1"/>
  <c r="I2360" i="1" s="1"/>
  <c r="C2361" i="1"/>
  <c r="I2361" i="1" s="1"/>
  <c r="C2362" i="1"/>
  <c r="I2362" i="1" s="1"/>
  <c r="C2363" i="1"/>
  <c r="I2363" i="1" s="1"/>
  <c r="C2364" i="1"/>
  <c r="I2364" i="1" s="1"/>
  <c r="C2365" i="1"/>
  <c r="I2365" i="1" s="1"/>
  <c r="C2366" i="1"/>
  <c r="I2366" i="1" s="1"/>
  <c r="C2367" i="1"/>
  <c r="I2367" i="1" s="1"/>
  <c r="C2368" i="1"/>
  <c r="I2368" i="1" s="1"/>
  <c r="C2369" i="1"/>
  <c r="I2369" i="1" s="1"/>
  <c r="C2370" i="1"/>
  <c r="I2370" i="1" s="1"/>
  <c r="C2371" i="1"/>
  <c r="I2371" i="1" s="1"/>
  <c r="C2372" i="1"/>
  <c r="I2372" i="1" s="1"/>
  <c r="C2373" i="1"/>
  <c r="I2373" i="1" s="1"/>
  <c r="C2374" i="1"/>
  <c r="I2374" i="1" s="1"/>
  <c r="C2375" i="1"/>
  <c r="I2375" i="1" s="1"/>
  <c r="C2376" i="1"/>
  <c r="I2376" i="1" s="1"/>
  <c r="C2377" i="1"/>
  <c r="I2377" i="1" s="1"/>
  <c r="C2378" i="1"/>
  <c r="I2378" i="1" s="1"/>
  <c r="C2379" i="1"/>
  <c r="I2379" i="1" s="1"/>
  <c r="C2380" i="1"/>
  <c r="I2380" i="1" s="1"/>
  <c r="C2381" i="1"/>
  <c r="I2381" i="1" s="1"/>
  <c r="C2382" i="1"/>
  <c r="I2382" i="1" s="1"/>
  <c r="C2383" i="1"/>
  <c r="I2383" i="1" s="1"/>
  <c r="C2384" i="1"/>
  <c r="I2384" i="1" s="1"/>
  <c r="C2385" i="1"/>
  <c r="I2385" i="1" s="1"/>
  <c r="C2386" i="1"/>
  <c r="I2386" i="1" s="1"/>
  <c r="C2387" i="1"/>
  <c r="I2387" i="1" s="1"/>
  <c r="C2388" i="1"/>
  <c r="I2388" i="1" s="1"/>
  <c r="C2389" i="1"/>
  <c r="I2389" i="1" s="1"/>
  <c r="C2390" i="1"/>
  <c r="I2390" i="1" s="1"/>
  <c r="C2391" i="1"/>
  <c r="I2391" i="1" s="1"/>
  <c r="C2392" i="1"/>
  <c r="I2392" i="1" s="1"/>
  <c r="C2393" i="1"/>
  <c r="I2393" i="1" s="1"/>
  <c r="C2394" i="1"/>
  <c r="I2394" i="1" s="1"/>
  <c r="C2395" i="1"/>
  <c r="I2395" i="1" s="1"/>
  <c r="C2396" i="1"/>
  <c r="I2396" i="1" s="1"/>
  <c r="C2397" i="1"/>
  <c r="I2397" i="1" s="1"/>
  <c r="C2398" i="1"/>
  <c r="I2398" i="1" s="1"/>
  <c r="C2399" i="1"/>
  <c r="I2399" i="1" s="1"/>
  <c r="C2400" i="1"/>
  <c r="I2400" i="1" s="1"/>
  <c r="C2401" i="1"/>
  <c r="I2401" i="1" s="1"/>
  <c r="C2402" i="1"/>
  <c r="I2402" i="1" s="1"/>
  <c r="C2403" i="1"/>
  <c r="I2403" i="1" s="1"/>
  <c r="C2404" i="1"/>
  <c r="I2404" i="1" s="1"/>
  <c r="C2405" i="1"/>
  <c r="I2405" i="1" s="1"/>
  <c r="C2406" i="1"/>
  <c r="I2406" i="1" s="1"/>
  <c r="C2407" i="1"/>
  <c r="I2407" i="1" s="1"/>
  <c r="C2408" i="1"/>
  <c r="I2408" i="1" s="1"/>
  <c r="C2409" i="1"/>
  <c r="I2409" i="1" s="1"/>
  <c r="C2410" i="1"/>
  <c r="I2410" i="1" s="1"/>
  <c r="C2411" i="1"/>
  <c r="I2411" i="1" s="1"/>
  <c r="C2412" i="1"/>
  <c r="I2412" i="1" s="1"/>
  <c r="C2413" i="1"/>
  <c r="I2413" i="1" s="1"/>
  <c r="C2414" i="1"/>
  <c r="I2414" i="1" s="1"/>
  <c r="C2415" i="1"/>
  <c r="I2415" i="1" s="1"/>
  <c r="C2416" i="1"/>
  <c r="I2416" i="1" s="1"/>
  <c r="C2417" i="1"/>
  <c r="I2417" i="1" s="1"/>
  <c r="C2418" i="1"/>
  <c r="I2418" i="1" s="1"/>
  <c r="C2419" i="1"/>
  <c r="I2419" i="1" s="1"/>
  <c r="C2420" i="1"/>
  <c r="I2420" i="1" s="1"/>
  <c r="C2421" i="1"/>
  <c r="I2421" i="1" s="1"/>
  <c r="C2422" i="1"/>
  <c r="I2422" i="1" s="1"/>
  <c r="C2423" i="1"/>
  <c r="I2423" i="1" s="1"/>
  <c r="C2424" i="1"/>
  <c r="I2424" i="1" s="1"/>
  <c r="C2425" i="1"/>
  <c r="I2425" i="1" s="1"/>
  <c r="C2426" i="1"/>
  <c r="I2426" i="1" s="1"/>
  <c r="C2427" i="1"/>
  <c r="I2427" i="1" s="1"/>
  <c r="C2428" i="1"/>
  <c r="I2428" i="1" s="1"/>
  <c r="C2429" i="1"/>
  <c r="I2429" i="1" s="1"/>
  <c r="C2430" i="1"/>
  <c r="I2430" i="1" s="1"/>
  <c r="C2431" i="1"/>
  <c r="I2431" i="1" s="1"/>
  <c r="C2432" i="1"/>
  <c r="I2432" i="1" s="1"/>
  <c r="C2433" i="1"/>
  <c r="I2433" i="1" s="1"/>
  <c r="C2434" i="1"/>
  <c r="I2434" i="1" s="1"/>
  <c r="C2435" i="1"/>
  <c r="I2435" i="1" s="1"/>
  <c r="C2436" i="1"/>
  <c r="I2436" i="1" s="1"/>
  <c r="C2437" i="1"/>
  <c r="I2437" i="1" s="1"/>
  <c r="C2438" i="1"/>
  <c r="I2438" i="1" s="1"/>
  <c r="C2439" i="1"/>
  <c r="I2439" i="1" s="1"/>
  <c r="C2440" i="1"/>
  <c r="I2440" i="1" s="1"/>
  <c r="C2441" i="1"/>
  <c r="I2441" i="1" s="1"/>
  <c r="C2442" i="1"/>
  <c r="I2442" i="1" s="1"/>
  <c r="C2443" i="1"/>
  <c r="I2443" i="1" s="1"/>
  <c r="C2444" i="1"/>
  <c r="I2444" i="1" s="1"/>
  <c r="C2445" i="1"/>
  <c r="I2445" i="1" s="1"/>
  <c r="C2446" i="1"/>
  <c r="I2446" i="1" s="1"/>
  <c r="C2447" i="1"/>
  <c r="I2447" i="1" s="1"/>
  <c r="C2448" i="1"/>
  <c r="I2448" i="1" s="1"/>
  <c r="C2449" i="1"/>
  <c r="I2449" i="1" s="1"/>
  <c r="C2450" i="1"/>
  <c r="I2450" i="1" s="1"/>
  <c r="C2451" i="1"/>
  <c r="I2451" i="1" s="1"/>
  <c r="C2452" i="1"/>
  <c r="I2452" i="1" s="1"/>
  <c r="C2453" i="1"/>
  <c r="I2453" i="1" s="1"/>
  <c r="C2454" i="1"/>
  <c r="I2454" i="1" s="1"/>
  <c r="C2455" i="1"/>
  <c r="I2455" i="1" s="1"/>
  <c r="C2456" i="1"/>
  <c r="I2456" i="1" s="1"/>
  <c r="C2457" i="1"/>
  <c r="I2457" i="1" s="1"/>
  <c r="C2458" i="1"/>
  <c r="I2458" i="1" s="1"/>
  <c r="C2459" i="1"/>
  <c r="I2459" i="1" s="1"/>
  <c r="C2460" i="1"/>
  <c r="I2460" i="1" s="1"/>
  <c r="C2461" i="1"/>
  <c r="I2461" i="1" s="1"/>
  <c r="C2462" i="1"/>
  <c r="I2462" i="1" s="1"/>
  <c r="C2463" i="1"/>
  <c r="I2463" i="1" s="1"/>
  <c r="C2464" i="1"/>
  <c r="I2464" i="1" s="1"/>
  <c r="C2465" i="1"/>
  <c r="I2465" i="1" s="1"/>
  <c r="C2466" i="1"/>
  <c r="I2466" i="1" s="1"/>
  <c r="C2467" i="1"/>
  <c r="I2467" i="1" s="1"/>
  <c r="C2468" i="1"/>
  <c r="I2468" i="1" s="1"/>
  <c r="C2469" i="1"/>
  <c r="I2469" i="1" s="1"/>
  <c r="C2470" i="1"/>
  <c r="I2470" i="1" s="1"/>
  <c r="C2471" i="1"/>
  <c r="I2471" i="1" s="1"/>
  <c r="C2472" i="1"/>
  <c r="I2472" i="1" s="1"/>
  <c r="C2473" i="1"/>
  <c r="I2473" i="1" s="1"/>
  <c r="C2474" i="1"/>
  <c r="I2474" i="1" s="1"/>
  <c r="C2475" i="1"/>
  <c r="I2475" i="1" s="1"/>
  <c r="C2476" i="1"/>
  <c r="I2476" i="1" s="1"/>
  <c r="C2477" i="1"/>
  <c r="I2477" i="1" s="1"/>
  <c r="C2478" i="1"/>
  <c r="I2478" i="1" s="1"/>
  <c r="C2479" i="1"/>
  <c r="I2479" i="1" s="1"/>
  <c r="C2480" i="1"/>
  <c r="I2480" i="1" s="1"/>
  <c r="C2481" i="1"/>
  <c r="I2481" i="1" s="1"/>
  <c r="C2482" i="1"/>
  <c r="I2482" i="1" s="1"/>
  <c r="C2483" i="1"/>
  <c r="I2483" i="1" s="1"/>
  <c r="C2484" i="1"/>
  <c r="I2484" i="1" s="1"/>
  <c r="C2485" i="1"/>
  <c r="I2485" i="1" s="1"/>
  <c r="C2486" i="1"/>
  <c r="I2486" i="1" s="1"/>
  <c r="C2487" i="1"/>
  <c r="I2487" i="1" s="1"/>
  <c r="C2488" i="1"/>
  <c r="I2488" i="1" s="1"/>
  <c r="C2489" i="1"/>
  <c r="I2489" i="1" s="1"/>
  <c r="C2490" i="1"/>
  <c r="I2490" i="1" s="1"/>
  <c r="C2491" i="1"/>
  <c r="I2491" i="1" s="1"/>
  <c r="C2492" i="1"/>
  <c r="I2492" i="1" s="1"/>
  <c r="C2493" i="1"/>
  <c r="I2493" i="1" s="1"/>
  <c r="C2494" i="1"/>
  <c r="I2494" i="1" s="1"/>
  <c r="C2495" i="1"/>
  <c r="I2495" i="1" s="1"/>
  <c r="C2496" i="1"/>
  <c r="I2496" i="1" s="1"/>
  <c r="C2497" i="1"/>
  <c r="I2497" i="1" s="1"/>
  <c r="C2498" i="1"/>
  <c r="I2498" i="1" s="1"/>
  <c r="C2499" i="1"/>
  <c r="I2499" i="1" s="1"/>
  <c r="C2500" i="1"/>
  <c r="I2500" i="1" s="1"/>
  <c r="C2501" i="1"/>
  <c r="I2501" i="1" s="1"/>
  <c r="C2502" i="1"/>
  <c r="I2502" i="1" s="1"/>
  <c r="C2503" i="1"/>
  <c r="I2503" i="1" s="1"/>
  <c r="C2504" i="1"/>
  <c r="I2504" i="1" s="1"/>
  <c r="C2505" i="1"/>
  <c r="I2505" i="1" s="1"/>
  <c r="C2506" i="1"/>
  <c r="I2506" i="1" s="1"/>
  <c r="C2507" i="1"/>
  <c r="I2507" i="1" s="1"/>
  <c r="C2508" i="1"/>
  <c r="I2508" i="1" s="1"/>
  <c r="C2509" i="1"/>
  <c r="I2509" i="1" s="1"/>
  <c r="C2510" i="1"/>
  <c r="I2510" i="1" s="1"/>
  <c r="C2511" i="1"/>
  <c r="I2511" i="1" s="1"/>
  <c r="C2512" i="1"/>
  <c r="I2512" i="1" s="1"/>
  <c r="C2513" i="1"/>
  <c r="I2513" i="1" s="1"/>
  <c r="C2514" i="1"/>
  <c r="I2514" i="1" s="1"/>
  <c r="C2515" i="1"/>
  <c r="I2515" i="1" s="1"/>
  <c r="C2516" i="1"/>
  <c r="I2516" i="1" s="1"/>
  <c r="C2517" i="1"/>
  <c r="I2517" i="1" s="1"/>
  <c r="C2518" i="1"/>
  <c r="I2518" i="1" s="1"/>
  <c r="C2519" i="1"/>
  <c r="I2519" i="1" s="1"/>
  <c r="C2520" i="1"/>
  <c r="I2520" i="1" s="1"/>
  <c r="C2521" i="1"/>
  <c r="I2521" i="1" s="1"/>
  <c r="C2522" i="1"/>
  <c r="I2522" i="1" s="1"/>
  <c r="C2523" i="1"/>
  <c r="I2523" i="1" s="1"/>
  <c r="C2524" i="1"/>
  <c r="I2524" i="1" s="1"/>
  <c r="C2525" i="1"/>
  <c r="I2525" i="1" s="1"/>
  <c r="C2526" i="1"/>
  <c r="I2526" i="1" s="1"/>
  <c r="C2527" i="1"/>
  <c r="I2527" i="1" s="1"/>
  <c r="C2528" i="1"/>
  <c r="I2528" i="1" s="1"/>
  <c r="C2529" i="1"/>
  <c r="I2529" i="1" s="1"/>
  <c r="C2530" i="1"/>
  <c r="I2530" i="1" s="1"/>
  <c r="C2531" i="1"/>
  <c r="I2531" i="1" s="1"/>
  <c r="C2532" i="1"/>
  <c r="I2532" i="1" s="1"/>
  <c r="C2533" i="1"/>
  <c r="I2533" i="1" s="1"/>
  <c r="C2534" i="1"/>
  <c r="I2534" i="1" s="1"/>
  <c r="C2535" i="1"/>
  <c r="I2535" i="1" s="1"/>
  <c r="C2536" i="1"/>
  <c r="I2536" i="1" s="1"/>
  <c r="C2537" i="1"/>
  <c r="I2537" i="1" s="1"/>
  <c r="C2538" i="1"/>
  <c r="I2538" i="1" s="1"/>
  <c r="C2539" i="1"/>
  <c r="I2539" i="1" s="1"/>
  <c r="C2540" i="1"/>
  <c r="I2540" i="1" s="1"/>
  <c r="C2541" i="1"/>
  <c r="I2541" i="1" s="1"/>
  <c r="C2542" i="1"/>
  <c r="I2542" i="1" s="1"/>
  <c r="C2543" i="1"/>
  <c r="I2543" i="1" s="1"/>
  <c r="C2544" i="1"/>
  <c r="I2544" i="1" s="1"/>
  <c r="C2545" i="1"/>
  <c r="I2545" i="1" s="1"/>
  <c r="C2546" i="1"/>
  <c r="I2546" i="1" s="1"/>
  <c r="C2547" i="1"/>
  <c r="I2547" i="1" s="1"/>
  <c r="C2548" i="1"/>
  <c r="I2548" i="1" s="1"/>
  <c r="C2549" i="1"/>
  <c r="I2549" i="1" s="1"/>
  <c r="C2550" i="1"/>
  <c r="I2550" i="1" s="1"/>
  <c r="C2551" i="1"/>
  <c r="I2551" i="1" s="1"/>
  <c r="C2552" i="1"/>
  <c r="I2552" i="1" s="1"/>
  <c r="C2553" i="1"/>
  <c r="I2553" i="1" s="1"/>
  <c r="C2554" i="1"/>
  <c r="I2554" i="1" s="1"/>
  <c r="C2555" i="1"/>
  <c r="I2555" i="1" s="1"/>
  <c r="C2556" i="1"/>
  <c r="I2556" i="1" s="1"/>
  <c r="C2557" i="1"/>
  <c r="I2557" i="1" s="1"/>
  <c r="C2558" i="1"/>
  <c r="I2558" i="1" s="1"/>
  <c r="C2559" i="1"/>
  <c r="I2559" i="1" s="1"/>
  <c r="C2560" i="1"/>
  <c r="I2560" i="1" s="1"/>
  <c r="C2561" i="1"/>
  <c r="I2561" i="1" s="1"/>
  <c r="C2562" i="1"/>
  <c r="I2562" i="1" s="1"/>
  <c r="C2563" i="1"/>
  <c r="I2563" i="1" s="1"/>
  <c r="C2564" i="1"/>
  <c r="I2564" i="1" s="1"/>
  <c r="C2565" i="1"/>
  <c r="I2565" i="1" s="1"/>
  <c r="C2566" i="1"/>
  <c r="I2566" i="1" s="1"/>
  <c r="C2567" i="1"/>
  <c r="I2567" i="1" s="1"/>
  <c r="C2568" i="1"/>
  <c r="I2568" i="1" s="1"/>
  <c r="C2569" i="1"/>
  <c r="I2569" i="1" s="1"/>
  <c r="C2570" i="1"/>
  <c r="I2570" i="1" s="1"/>
  <c r="C2571" i="1"/>
  <c r="I2571" i="1" s="1"/>
  <c r="C2572" i="1"/>
  <c r="I2572" i="1" s="1"/>
  <c r="C2573" i="1"/>
  <c r="I2573" i="1" s="1"/>
  <c r="C2574" i="1"/>
  <c r="I2574" i="1" s="1"/>
  <c r="C2575" i="1"/>
  <c r="I2575" i="1" s="1"/>
  <c r="C2576" i="1"/>
  <c r="I2576" i="1" s="1"/>
  <c r="C2577" i="1"/>
  <c r="I2577" i="1" s="1"/>
  <c r="C2578" i="1"/>
  <c r="I2578" i="1" s="1"/>
  <c r="C2579" i="1"/>
  <c r="I2579" i="1" s="1"/>
  <c r="C2580" i="1"/>
  <c r="I2580" i="1" s="1"/>
  <c r="C2581" i="1"/>
  <c r="I2581" i="1" s="1"/>
  <c r="C2582" i="1"/>
  <c r="I2582" i="1" s="1"/>
  <c r="C2583" i="1"/>
  <c r="I2583" i="1" s="1"/>
  <c r="C2584" i="1"/>
  <c r="I2584" i="1" s="1"/>
  <c r="C2585" i="1"/>
  <c r="I2585" i="1" s="1"/>
  <c r="C2586" i="1"/>
  <c r="I2586" i="1" s="1"/>
  <c r="C2587" i="1"/>
  <c r="I2587" i="1" s="1"/>
  <c r="C2588" i="1"/>
  <c r="I2588" i="1" s="1"/>
  <c r="C2589" i="1"/>
  <c r="I2589" i="1" s="1"/>
  <c r="C2590" i="1"/>
  <c r="I2590" i="1" s="1"/>
  <c r="C2591" i="1"/>
  <c r="I2591" i="1" s="1"/>
  <c r="C2592" i="1"/>
  <c r="I2592" i="1" s="1"/>
  <c r="C2593" i="1"/>
  <c r="I2593" i="1" s="1"/>
  <c r="C2594" i="1"/>
  <c r="I2594" i="1" s="1"/>
  <c r="C2595" i="1"/>
  <c r="I2595" i="1" s="1"/>
  <c r="C2596" i="1"/>
  <c r="I2596" i="1" s="1"/>
  <c r="C2597" i="1"/>
  <c r="I2597" i="1" s="1"/>
  <c r="C2598" i="1"/>
  <c r="I2598" i="1" s="1"/>
  <c r="C2599" i="1"/>
  <c r="I2599" i="1" s="1"/>
  <c r="C2600" i="1"/>
  <c r="I2600" i="1" s="1"/>
  <c r="C2601" i="1"/>
  <c r="I2601" i="1" s="1"/>
  <c r="C2602" i="1"/>
  <c r="I2602" i="1" s="1"/>
  <c r="C2603" i="1"/>
  <c r="I2603" i="1" s="1"/>
  <c r="C2604" i="1"/>
  <c r="I2604" i="1" s="1"/>
  <c r="C2605" i="1"/>
  <c r="I2605" i="1" s="1"/>
  <c r="C2606" i="1"/>
  <c r="I2606" i="1" s="1"/>
  <c r="C2607" i="1"/>
  <c r="I2607" i="1" s="1"/>
  <c r="C2608" i="1"/>
  <c r="I2608" i="1" s="1"/>
  <c r="C2609" i="1"/>
  <c r="I2609" i="1" s="1"/>
  <c r="C2610" i="1"/>
  <c r="I2610" i="1" s="1"/>
  <c r="C2611" i="1"/>
  <c r="I2611" i="1" s="1"/>
  <c r="C2612" i="1"/>
  <c r="I2612" i="1" s="1"/>
  <c r="C2613" i="1"/>
  <c r="I2613" i="1" s="1"/>
  <c r="C2614" i="1"/>
  <c r="I2614" i="1" s="1"/>
  <c r="C2615" i="1"/>
  <c r="I2615" i="1" s="1"/>
  <c r="C2616" i="1"/>
  <c r="I2616" i="1" s="1"/>
  <c r="C2617" i="1"/>
  <c r="I2617" i="1" s="1"/>
  <c r="C2618" i="1"/>
  <c r="I2618" i="1" s="1"/>
  <c r="C2619" i="1"/>
  <c r="I2619" i="1" s="1"/>
  <c r="C2620" i="1"/>
  <c r="I2620" i="1" s="1"/>
  <c r="C2621" i="1"/>
  <c r="I2621" i="1" s="1"/>
  <c r="C2622" i="1"/>
  <c r="I2622" i="1" s="1"/>
  <c r="C2623" i="1"/>
  <c r="I2623" i="1" s="1"/>
  <c r="C2624" i="1"/>
  <c r="I2624" i="1" s="1"/>
  <c r="C2625" i="1"/>
  <c r="I2625" i="1" s="1"/>
  <c r="C2626" i="1"/>
  <c r="I2626" i="1" s="1"/>
  <c r="C2627" i="1"/>
  <c r="I2627" i="1" s="1"/>
  <c r="C2628" i="1"/>
  <c r="I2628" i="1" s="1"/>
  <c r="C2629" i="1"/>
  <c r="I2629" i="1" s="1"/>
  <c r="C2630" i="1"/>
  <c r="I2630" i="1" s="1"/>
  <c r="C2631" i="1"/>
  <c r="I2631" i="1" s="1"/>
  <c r="C2632" i="1"/>
  <c r="I2632" i="1" s="1"/>
  <c r="C2633" i="1"/>
  <c r="I2633" i="1" s="1"/>
  <c r="C2634" i="1"/>
  <c r="I2634" i="1" s="1"/>
  <c r="C2635" i="1"/>
  <c r="I2635" i="1" s="1"/>
  <c r="C2636" i="1"/>
  <c r="I2636" i="1" s="1"/>
  <c r="C2637" i="1"/>
  <c r="I2637" i="1" s="1"/>
  <c r="C2638" i="1"/>
  <c r="I2638" i="1" s="1"/>
  <c r="C2639" i="1"/>
  <c r="I2639" i="1" s="1"/>
  <c r="C2640" i="1"/>
  <c r="I2640" i="1" s="1"/>
  <c r="C2641" i="1"/>
  <c r="I2641" i="1" s="1"/>
  <c r="C2642" i="1"/>
  <c r="I2642" i="1" s="1"/>
  <c r="C2643" i="1"/>
  <c r="I2643" i="1" s="1"/>
  <c r="C2644" i="1"/>
  <c r="I2644" i="1" s="1"/>
  <c r="C2645" i="1"/>
  <c r="I2645" i="1" s="1"/>
  <c r="C2646" i="1"/>
  <c r="I2646" i="1" s="1"/>
  <c r="C2647" i="1"/>
  <c r="I2647" i="1" s="1"/>
  <c r="C2648" i="1"/>
  <c r="I2648" i="1" s="1"/>
  <c r="C2649" i="1"/>
  <c r="I2649" i="1" s="1"/>
  <c r="C2650" i="1"/>
  <c r="I2650" i="1" s="1"/>
  <c r="C2651" i="1"/>
  <c r="I2651" i="1" s="1"/>
  <c r="C2652" i="1"/>
  <c r="I2652" i="1" s="1"/>
  <c r="C2653" i="1"/>
  <c r="I2653" i="1" s="1"/>
  <c r="C2654" i="1"/>
  <c r="I2654" i="1" s="1"/>
  <c r="C2655" i="1"/>
  <c r="I2655" i="1" s="1"/>
  <c r="C2656" i="1"/>
  <c r="I2656" i="1" s="1"/>
  <c r="C2657" i="1"/>
  <c r="I2657" i="1" s="1"/>
  <c r="C2658" i="1"/>
  <c r="I2658" i="1" s="1"/>
  <c r="C2659" i="1"/>
  <c r="I2659" i="1" s="1"/>
  <c r="C2660" i="1"/>
  <c r="I2660" i="1" s="1"/>
  <c r="C2661" i="1"/>
  <c r="I2661" i="1" s="1"/>
  <c r="C2662" i="1"/>
  <c r="I2662" i="1" s="1"/>
  <c r="C2663" i="1"/>
  <c r="I2663" i="1" s="1"/>
  <c r="C2664" i="1"/>
  <c r="I2664" i="1" s="1"/>
  <c r="C2665" i="1"/>
  <c r="I2665" i="1" s="1"/>
  <c r="C2666" i="1"/>
  <c r="I2666" i="1" s="1"/>
  <c r="C2667" i="1"/>
  <c r="I2667" i="1" s="1"/>
  <c r="C2668" i="1"/>
  <c r="I2668" i="1" s="1"/>
  <c r="C2669" i="1"/>
  <c r="I2669" i="1" s="1"/>
  <c r="C2670" i="1"/>
  <c r="I2670" i="1" s="1"/>
  <c r="C2671" i="1"/>
  <c r="I2671" i="1" s="1"/>
  <c r="C2672" i="1"/>
  <c r="I2672" i="1" s="1"/>
  <c r="C2673" i="1"/>
  <c r="I2673" i="1" s="1"/>
  <c r="C2674" i="1"/>
  <c r="I2674" i="1" s="1"/>
  <c r="C2675" i="1"/>
  <c r="I2675" i="1" s="1"/>
  <c r="C2676" i="1"/>
  <c r="I2676" i="1" s="1"/>
  <c r="C2677" i="1"/>
  <c r="I2677" i="1" s="1"/>
  <c r="C2678" i="1"/>
  <c r="I2678" i="1" s="1"/>
  <c r="C2679" i="1"/>
  <c r="I2679" i="1" s="1"/>
  <c r="C2680" i="1"/>
  <c r="I2680" i="1" s="1"/>
  <c r="C2681" i="1"/>
  <c r="I2681" i="1" s="1"/>
  <c r="C2682" i="1"/>
  <c r="I2682" i="1" s="1"/>
  <c r="C2683" i="1"/>
  <c r="I2683" i="1" s="1"/>
  <c r="C2684" i="1"/>
  <c r="I2684" i="1" s="1"/>
  <c r="C2685" i="1"/>
  <c r="I2685" i="1" s="1"/>
  <c r="C2686" i="1"/>
  <c r="I2686" i="1" s="1"/>
  <c r="C2687" i="1"/>
  <c r="I2687" i="1" s="1"/>
  <c r="C2688" i="1"/>
  <c r="I2688" i="1" s="1"/>
  <c r="C2689" i="1"/>
  <c r="I2689" i="1" s="1"/>
  <c r="C2690" i="1"/>
  <c r="I2690" i="1" s="1"/>
  <c r="C2691" i="1"/>
  <c r="I2691" i="1" s="1"/>
  <c r="C2692" i="1"/>
  <c r="I2692" i="1" s="1"/>
  <c r="C2693" i="1"/>
  <c r="I2693" i="1" s="1"/>
  <c r="C2694" i="1"/>
  <c r="I2694" i="1" s="1"/>
  <c r="C2695" i="1"/>
  <c r="I2695" i="1" s="1"/>
  <c r="C2696" i="1"/>
  <c r="I2696" i="1" s="1"/>
  <c r="C2697" i="1"/>
  <c r="I2697" i="1" s="1"/>
  <c r="C2698" i="1"/>
  <c r="I2698" i="1" s="1"/>
  <c r="C2699" i="1"/>
  <c r="I2699" i="1" s="1"/>
  <c r="C2700" i="1"/>
  <c r="I2700" i="1" s="1"/>
  <c r="C2701" i="1"/>
  <c r="I2701" i="1" s="1"/>
  <c r="C2702" i="1"/>
  <c r="I2702" i="1" s="1"/>
  <c r="C2703" i="1"/>
  <c r="I2703" i="1" s="1"/>
  <c r="C2704" i="1"/>
  <c r="I2704" i="1" s="1"/>
  <c r="C2705" i="1"/>
  <c r="I2705" i="1" s="1"/>
  <c r="C2706" i="1"/>
  <c r="I2706" i="1" s="1"/>
  <c r="C2707" i="1"/>
  <c r="I2707" i="1" s="1"/>
  <c r="C2708" i="1"/>
  <c r="I2708" i="1" s="1"/>
  <c r="C2709" i="1"/>
  <c r="I2709" i="1" s="1"/>
  <c r="C2710" i="1"/>
  <c r="I2710" i="1" s="1"/>
  <c r="C2711" i="1"/>
  <c r="I2711" i="1" s="1"/>
  <c r="C2712" i="1"/>
  <c r="I2712" i="1" s="1"/>
  <c r="C2713" i="1"/>
  <c r="I2713" i="1" s="1"/>
  <c r="C2714" i="1"/>
  <c r="I2714" i="1" s="1"/>
  <c r="C2715" i="1"/>
  <c r="I2715" i="1" s="1"/>
  <c r="C2716" i="1"/>
  <c r="I2716" i="1" s="1"/>
  <c r="C2717" i="1"/>
  <c r="I2717" i="1" s="1"/>
  <c r="C2718" i="1"/>
  <c r="I2718" i="1" s="1"/>
  <c r="C2719" i="1"/>
  <c r="I2719" i="1" s="1"/>
  <c r="C2720" i="1"/>
  <c r="I2720" i="1" s="1"/>
  <c r="C2721" i="1"/>
  <c r="I2721" i="1" s="1"/>
  <c r="C2722" i="1"/>
  <c r="I2722" i="1" s="1"/>
  <c r="C2723" i="1"/>
  <c r="I2723" i="1" s="1"/>
  <c r="C2724" i="1"/>
  <c r="I2724" i="1" s="1"/>
  <c r="C2725" i="1"/>
  <c r="I2725" i="1" s="1"/>
  <c r="C2726" i="1"/>
  <c r="I2726" i="1" s="1"/>
  <c r="C2727" i="1"/>
  <c r="I2727" i="1" s="1"/>
  <c r="C2728" i="1"/>
  <c r="I2728" i="1" s="1"/>
  <c r="C2729" i="1"/>
  <c r="I2729" i="1" s="1"/>
  <c r="C2730" i="1"/>
  <c r="I2730" i="1" s="1"/>
  <c r="C2731" i="1"/>
  <c r="I2731" i="1" s="1"/>
  <c r="C2732" i="1"/>
  <c r="I2732" i="1" s="1"/>
  <c r="C2733" i="1"/>
  <c r="I2733" i="1" s="1"/>
  <c r="C2734" i="1"/>
  <c r="I2734" i="1" s="1"/>
  <c r="C2735" i="1"/>
  <c r="I2735" i="1" s="1"/>
  <c r="C2736" i="1"/>
  <c r="I2736" i="1" s="1"/>
  <c r="C2737" i="1"/>
  <c r="I2737" i="1" s="1"/>
  <c r="C2738" i="1"/>
  <c r="I2738" i="1" s="1"/>
  <c r="C2739" i="1"/>
  <c r="I2739" i="1" s="1"/>
  <c r="C2740" i="1"/>
  <c r="I2740" i="1" s="1"/>
  <c r="C2741" i="1"/>
  <c r="I2741" i="1" s="1"/>
  <c r="C2742" i="1"/>
  <c r="I2742" i="1" s="1"/>
  <c r="C2743" i="1"/>
  <c r="I2743" i="1" s="1"/>
  <c r="C2744" i="1"/>
  <c r="I2744" i="1" s="1"/>
  <c r="C2745" i="1"/>
  <c r="I2745" i="1" s="1"/>
  <c r="C2746" i="1"/>
  <c r="I2746" i="1" s="1"/>
  <c r="C2747" i="1"/>
  <c r="I2747" i="1" s="1"/>
  <c r="C2748" i="1"/>
  <c r="I2748" i="1" s="1"/>
  <c r="C2749" i="1"/>
  <c r="I2749" i="1" s="1"/>
  <c r="C2750" i="1"/>
  <c r="I2750" i="1" s="1"/>
  <c r="C2751" i="1"/>
  <c r="I2751" i="1" s="1"/>
  <c r="C2752" i="1"/>
  <c r="I2752" i="1" s="1"/>
  <c r="C2753" i="1"/>
  <c r="I2753" i="1" s="1"/>
  <c r="C2754" i="1"/>
  <c r="I2754" i="1" s="1"/>
  <c r="C2755" i="1"/>
  <c r="I2755" i="1" s="1"/>
  <c r="C2756" i="1"/>
  <c r="I2756" i="1" s="1"/>
  <c r="C2757" i="1"/>
  <c r="I2757" i="1" s="1"/>
  <c r="C2758" i="1"/>
  <c r="I2758" i="1" s="1"/>
  <c r="C2759" i="1"/>
  <c r="I2759" i="1" s="1"/>
  <c r="C2760" i="1"/>
  <c r="I2760" i="1" s="1"/>
  <c r="C2761" i="1"/>
  <c r="I2761" i="1" s="1"/>
  <c r="C2762" i="1"/>
  <c r="I2762" i="1" s="1"/>
  <c r="C2763" i="1"/>
  <c r="I2763" i="1" s="1"/>
  <c r="C2764" i="1"/>
  <c r="I2764" i="1" s="1"/>
  <c r="C2765" i="1"/>
  <c r="I2765" i="1" s="1"/>
  <c r="C2766" i="1"/>
  <c r="I2766" i="1" s="1"/>
  <c r="C2767" i="1"/>
  <c r="I2767" i="1" s="1"/>
  <c r="C2768" i="1"/>
  <c r="I2768" i="1" s="1"/>
  <c r="C2769" i="1"/>
  <c r="I2769" i="1" s="1"/>
  <c r="C2770" i="1"/>
  <c r="I2770" i="1" s="1"/>
  <c r="C2771" i="1"/>
  <c r="I2771" i="1" s="1"/>
  <c r="C2772" i="1"/>
  <c r="I2772" i="1" s="1"/>
  <c r="C2773" i="1"/>
  <c r="I2773" i="1" s="1"/>
  <c r="C2774" i="1"/>
  <c r="I2774" i="1" s="1"/>
  <c r="C2775" i="1"/>
  <c r="I2775" i="1" s="1"/>
  <c r="C2776" i="1"/>
  <c r="I2776" i="1" s="1"/>
  <c r="C2777" i="1"/>
  <c r="I2777" i="1" s="1"/>
  <c r="C2778" i="1"/>
  <c r="I2778" i="1" s="1"/>
  <c r="C2779" i="1"/>
  <c r="I2779" i="1" s="1"/>
  <c r="C2780" i="1"/>
  <c r="I2780" i="1" s="1"/>
  <c r="C2781" i="1"/>
  <c r="I2781" i="1" s="1"/>
  <c r="C2782" i="1"/>
  <c r="I2782" i="1" s="1"/>
  <c r="C2783" i="1"/>
  <c r="I2783" i="1" s="1"/>
  <c r="C2784" i="1"/>
  <c r="I2784" i="1" s="1"/>
  <c r="C2785" i="1"/>
  <c r="I2785" i="1" s="1"/>
  <c r="C2786" i="1"/>
  <c r="I2786" i="1" s="1"/>
  <c r="C2787" i="1"/>
  <c r="I2787" i="1" s="1"/>
  <c r="C2788" i="1"/>
  <c r="I2788" i="1" s="1"/>
  <c r="C2789" i="1"/>
  <c r="I2789" i="1" s="1"/>
  <c r="C2790" i="1"/>
  <c r="I2790" i="1" s="1"/>
  <c r="C2791" i="1"/>
  <c r="I2791" i="1" s="1"/>
  <c r="C2792" i="1"/>
  <c r="I2792" i="1" s="1"/>
  <c r="C2793" i="1"/>
  <c r="I2793" i="1" s="1"/>
  <c r="C2794" i="1"/>
  <c r="I2794" i="1" s="1"/>
  <c r="C2795" i="1"/>
  <c r="I2795" i="1" s="1"/>
  <c r="C2796" i="1"/>
  <c r="I2796" i="1" s="1"/>
  <c r="C2797" i="1"/>
  <c r="I2797" i="1" s="1"/>
  <c r="C2798" i="1"/>
  <c r="I2798" i="1" s="1"/>
  <c r="C2799" i="1"/>
  <c r="I2799" i="1" s="1"/>
  <c r="C2800" i="1"/>
  <c r="I2800" i="1" s="1"/>
  <c r="C2801" i="1"/>
  <c r="I2801" i="1" s="1"/>
  <c r="C2802" i="1"/>
  <c r="I2802" i="1" s="1"/>
  <c r="C2803" i="1"/>
  <c r="I2803" i="1" s="1"/>
  <c r="C2804" i="1"/>
  <c r="I2804" i="1" s="1"/>
  <c r="C2805" i="1"/>
  <c r="I2805" i="1" s="1"/>
  <c r="C2806" i="1"/>
  <c r="I2806" i="1" s="1"/>
  <c r="C2807" i="1"/>
  <c r="I2807" i="1" s="1"/>
  <c r="C2808" i="1"/>
  <c r="I2808" i="1" s="1"/>
  <c r="C2809" i="1"/>
  <c r="I2809" i="1" s="1"/>
  <c r="C2810" i="1"/>
  <c r="I2810" i="1" s="1"/>
  <c r="C2811" i="1"/>
  <c r="I2811" i="1" s="1"/>
  <c r="C2812" i="1"/>
  <c r="I2812" i="1" s="1"/>
  <c r="C2813" i="1"/>
  <c r="I2813" i="1" s="1"/>
  <c r="C2814" i="1"/>
  <c r="I2814" i="1" s="1"/>
  <c r="C2815" i="1"/>
  <c r="I2815" i="1" s="1"/>
  <c r="C2816" i="1"/>
  <c r="I2816" i="1" s="1"/>
  <c r="C2817" i="1"/>
  <c r="I2817" i="1" s="1"/>
  <c r="C2818" i="1"/>
  <c r="I2818" i="1" s="1"/>
  <c r="C2819" i="1"/>
  <c r="I2819" i="1" s="1"/>
  <c r="C2820" i="1"/>
  <c r="I2820" i="1" s="1"/>
  <c r="C2821" i="1"/>
  <c r="I2821" i="1" s="1"/>
  <c r="C2822" i="1"/>
  <c r="I2822" i="1" s="1"/>
  <c r="C2823" i="1"/>
  <c r="I2823" i="1" s="1"/>
  <c r="C2824" i="1"/>
  <c r="I2824" i="1" s="1"/>
  <c r="C2825" i="1"/>
  <c r="I2825" i="1" s="1"/>
  <c r="C2826" i="1"/>
  <c r="I2826" i="1" s="1"/>
  <c r="C2827" i="1"/>
  <c r="I2827" i="1" s="1"/>
  <c r="C2828" i="1"/>
  <c r="I2828" i="1" s="1"/>
  <c r="C2829" i="1"/>
  <c r="I2829" i="1" s="1"/>
  <c r="C2830" i="1"/>
  <c r="I2830" i="1" s="1"/>
  <c r="C2831" i="1"/>
  <c r="I2831" i="1" s="1"/>
  <c r="C2832" i="1"/>
  <c r="I2832" i="1" s="1"/>
  <c r="C2833" i="1"/>
  <c r="I2833" i="1" s="1"/>
  <c r="C2834" i="1"/>
  <c r="I2834" i="1" s="1"/>
  <c r="C2835" i="1"/>
  <c r="I2835" i="1" s="1"/>
  <c r="C2836" i="1"/>
  <c r="I2836" i="1" s="1"/>
  <c r="C2837" i="1"/>
  <c r="I2837" i="1" s="1"/>
  <c r="C2838" i="1"/>
  <c r="I2838" i="1" s="1"/>
  <c r="C2839" i="1"/>
  <c r="I2839" i="1" s="1"/>
  <c r="C2840" i="1"/>
  <c r="I2840" i="1" s="1"/>
  <c r="C2841" i="1"/>
  <c r="I2841" i="1" s="1"/>
  <c r="C2842" i="1"/>
  <c r="I2842" i="1" s="1"/>
  <c r="C2843" i="1"/>
  <c r="I2843" i="1" s="1"/>
  <c r="C2844" i="1"/>
  <c r="I2844" i="1" s="1"/>
  <c r="C2845" i="1"/>
  <c r="I2845" i="1" s="1"/>
  <c r="C2846" i="1"/>
  <c r="I2846" i="1" s="1"/>
  <c r="C2847" i="1"/>
  <c r="I2847" i="1" s="1"/>
  <c r="C2848" i="1"/>
  <c r="I2848" i="1" s="1"/>
  <c r="C2849" i="1"/>
  <c r="I2849" i="1" s="1"/>
  <c r="C2850" i="1"/>
  <c r="I2850" i="1" s="1"/>
  <c r="C2851" i="1"/>
  <c r="I2851" i="1" s="1"/>
  <c r="C2852" i="1"/>
  <c r="I2852" i="1" s="1"/>
  <c r="C2853" i="1"/>
  <c r="I2853" i="1" s="1"/>
  <c r="C2854" i="1"/>
  <c r="I2854" i="1" s="1"/>
  <c r="C2855" i="1"/>
  <c r="I2855" i="1" s="1"/>
  <c r="C2856" i="1"/>
  <c r="I2856" i="1" s="1"/>
  <c r="C2857" i="1"/>
  <c r="I2857" i="1" s="1"/>
  <c r="C2858" i="1"/>
  <c r="I2858" i="1" s="1"/>
  <c r="C2859" i="1"/>
  <c r="I2859" i="1" s="1"/>
  <c r="C2860" i="1"/>
  <c r="I2860" i="1" s="1"/>
  <c r="C2861" i="1"/>
  <c r="I2861" i="1" s="1"/>
  <c r="C2862" i="1"/>
  <c r="I2862" i="1" s="1"/>
  <c r="C2863" i="1"/>
  <c r="I2863" i="1" s="1"/>
  <c r="C2864" i="1"/>
  <c r="I2864" i="1" s="1"/>
  <c r="C2865" i="1"/>
  <c r="I2865" i="1" s="1"/>
  <c r="C2866" i="1"/>
  <c r="I2866" i="1" s="1"/>
  <c r="C2867" i="1"/>
  <c r="I2867" i="1" s="1"/>
  <c r="C2868" i="1"/>
  <c r="I2868" i="1" s="1"/>
  <c r="C2869" i="1"/>
  <c r="I2869" i="1" s="1"/>
  <c r="C2870" i="1"/>
  <c r="I2870" i="1" s="1"/>
  <c r="C2871" i="1"/>
  <c r="I2871" i="1" s="1"/>
  <c r="C2872" i="1"/>
  <c r="I2872" i="1" s="1"/>
  <c r="C2873" i="1"/>
  <c r="I2873" i="1" s="1"/>
  <c r="C2874" i="1"/>
  <c r="I2874" i="1" s="1"/>
  <c r="C2875" i="1"/>
  <c r="I2875" i="1" s="1"/>
  <c r="C2876" i="1"/>
  <c r="I2876" i="1" s="1"/>
  <c r="C2877" i="1"/>
  <c r="I2877" i="1" s="1"/>
  <c r="C2878" i="1"/>
  <c r="I2878" i="1" s="1"/>
  <c r="C2879" i="1"/>
  <c r="I2879" i="1" s="1"/>
  <c r="C2880" i="1"/>
  <c r="I2880" i="1" s="1"/>
  <c r="C2881" i="1"/>
  <c r="I2881" i="1" s="1"/>
  <c r="C2882" i="1"/>
  <c r="I2882" i="1" s="1"/>
  <c r="C2883" i="1"/>
  <c r="I2883" i="1" s="1"/>
  <c r="C2884" i="1"/>
  <c r="I2884" i="1" s="1"/>
  <c r="C2885" i="1"/>
  <c r="I2885" i="1" s="1"/>
  <c r="C2886" i="1"/>
  <c r="I2886" i="1" s="1"/>
  <c r="C2887" i="1"/>
  <c r="I2887" i="1" s="1"/>
  <c r="C2888" i="1"/>
  <c r="I2888" i="1" s="1"/>
  <c r="C2889" i="1"/>
  <c r="I2889" i="1" s="1"/>
  <c r="C2890" i="1"/>
  <c r="I2890" i="1" s="1"/>
  <c r="C2891" i="1"/>
  <c r="I2891" i="1" s="1"/>
  <c r="C2892" i="1"/>
  <c r="I2892" i="1" s="1"/>
  <c r="C2893" i="1"/>
  <c r="I2893" i="1" s="1"/>
  <c r="C2894" i="1"/>
  <c r="I2894" i="1" s="1"/>
  <c r="C2895" i="1"/>
  <c r="I2895" i="1" s="1"/>
  <c r="C2896" i="1"/>
  <c r="I2896" i="1" s="1"/>
  <c r="C2897" i="1"/>
  <c r="I2897" i="1" s="1"/>
  <c r="C2898" i="1"/>
  <c r="I2898" i="1" s="1"/>
  <c r="C2899" i="1"/>
  <c r="I2899" i="1" s="1"/>
  <c r="C2900" i="1"/>
  <c r="I2900" i="1" s="1"/>
  <c r="C2901" i="1"/>
  <c r="I2901" i="1" s="1"/>
  <c r="C2902" i="1"/>
  <c r="I2902" i="1" s="1"/>
  <c r="C2903" i="1"/>
  <c r="I2903" i="1" s="1"/>
  <c r="C2904" i="1"/>
  <c r="I2904" i="1" s="1"/>
  <c r="C2905" i="1"/>
  <c r="I2905" i="1" s="1"/>
  <c r="C2906" i="1"/>
  <c r="I2906" i="1" s="1"/>
  <c r="C2907" i="1"/>
  <c r="I2907" i="1" s="1"/>
  <c r="C2908" i="1"/>
  <c r="I2908" i="1" s="1"/>
  <c r="C2909" i="1"/>
  <c r="I2909" i="1" s="1"/>
  <c r="C2910" i="1"/>
  <c r="I2910" i="1" s="1"/>
  <c r="C2911" i="1"/>
  <c r="I2911" i="1" s="1"/>
  <c r="C2912" i="1"/>
  <c r="I2912" i="1" s="1"/>
  <c r="C2913" i="1"/>
  <c r="I2913" i="1" s="1"/>
  <c r="C2914" i="1"/>
  <c r="I2914" i="1" s="1"/>
  <c r="C2915" i="1"/>
  <c r="I2915" i="1" s="1"/>
  <c r="C2916" i="1"/>
  <c r="I2916" i="1" s="1"/>
  <c r="C2917" i="1"/>
  <c r="I2917" i="1" s="1"/>
  <c r="C2918" i="1"/>
  <c r="I2918" i="1" s="1"/>
  <c r="C2919" i="1"/>
  <c r="I2919" i="1" s="1"/>
  <c r="C2920" i="1"/>
  <c r="I2920" i="1" s="1"/>
  <c r="C2921" i="1"/>
  <c r="I2921" i="1" s="1"/>
  <c r="C2922" i="1"/>
  <c r="I2922" i="1" s="1"/>
  <c r="C2923" i="1"/>
  <c r="I2923" i="1" s="1"/>
  <c r="C2924" i="1"/>
  <c r="I2924" i="1" s="1"/>
  <c r="C2925" i="1"/>
  <c r="I2925" i="1" s="1"/>
  <c r="C2926" i="1"/>
  <c r="I2926" i="1" s="1"/>
  <c r="C2927" i="1"/>
  <c r="I2927" i="1" s="1"/>
  <c r="C2928" i="1"/>
  <c r="I2928" i="1" s="1"/>
  <c r="C2929" i="1"/>
  <c r="I2929" i="1" s="1"/>
  <c r="C2930" i="1"/>
  <c r="I2930" i="1" s="1"/>
  <c r="C2931" i="1"/>
  <c r="I2931" i="1" s="1"/>
  <c r="C2932" i="1"/>
  <c r="I2932" i="1" s="1"/>
  <c r="C2933" i="1"/>
  <c r="I2933" i="1" s="1"/>
  <c r="C2934" i="1"/>
  <c r="I2934" i="1" s="1"/>
  <c r="C2935" i="1"/>
  <c r="I2935" i="1" s="1"/>
  <c r="C2936" i="1"/>
  <c r="I2936" i="1" s="1"/>
  <c r="C2937" i="1"/>
  <c r="I2937" i="1" s="1"/>
  <c r="C2938" i="1"/>
  <c r="I2938" i="1" s="1"/>
  <c r="C2939" i="1"/>
  <c r="I2939" i="1" s="1"/>
  <c r="C2940" i="1"/>
  <c r="I2940" i="1" s="1"/>
  <c r="C2941" i="1"/>
  <c r="I2941" i="1" s="1"/>
  <c r="C2942" i="1"/>
  <c r="I2942" i="1" s="1"/>
  <c r="C2943" i="1"/>
  <c r="I2943" i="1" s="1"/>
  <c r="C2944" i="1"/>
  <c r="I2944" i="1" s="1"/>
  <c r="C2945" i="1"/>
  <c r="I2945" i="1" s="1"/>
  <c r="C2946" i="1"/>
  <c r="I2946" i="1" s="1"/>
  <c r="C2947" i="1"/>
  <c r="I2947" i="1" s="1"/>
  <c r="C2948" i="1"/>
  <c r="I2948" i="1" s="1"/>
  <c r="C2949" i="1"/>
  <c r="I2949" i="1" s="1"/>
  <c r="C2950" i="1"/>
  <c r="I2950" i="1" s="1"/>
  <c r="C2951" i="1"/>
  <c r="I2951" i="1" s="1"/>
  <c r="C2952" i="1"/>
  <c r="I2952" i="1" s="1"/>
  <c r="C2953" i="1"/>
  <c r="I2953" i="1" s="1"/>
  <c r="C2954" i="1"/>
  <c r="I2954" i="1" s="1"/>
  <c r="C2955" i="1"/>
  <c r="I2955" i="1" s="1"/>
  <c r="C2956" i="1"/>
  <c r="I2956" i="1" s="1"/>
  <c r="C2957" i="1"/>
  <c r="I2957" i="1" s="1"/>
  <c r="C2958" i="1"/>
  <c r="I2958" i="1" s="1"/>
  <c r="C2959" i="1"/>
  <c r="I2959" i="1" s="1"/>
  <c r="C2960" i="1"/>
  <c r="I2960" i="1" s="1"/>
  <c r="C2961" i="1"/>
  <c r="I2961" i="1" s="1"/>
  <c r="C2962" i="1"/>
  <c r="I2962" i="1" s="1"/>
  <c r="C2963" i="1"/>
  <c r="I2963" i="1" s="1"/>
  <c r="C2964" i="1"/>
  <c r="I2964" i="1" s="1"/>
  <c r="C2965" i="1"/>
  <c r="I2965" i="1" s="1"/>
  <c r="C2966" i="1"/>
  <c r="I2966" i="1" s="1"/>
  <c r="C2967" i="1"/>
  <c r="I2967" i="1" s="1"/>
  <c r="C2968" i="1"/>
  <c r="I2968" i="1" s="1"/>
  <c r="C2969" i="1"/>
  <c r="I2969" i="1" s="1"/>
  <c r="C2970" i="1"/>
  <c r="I2970" i="1" s="1"/>
  <c r="C2971" i="1"/>
  <c r="I2971" i="1" s="1"/>
  <c r="C2972" i="1"/>
  <c r="I2972" i="1" s="1"/>
  <c r="C2973" i="1"/>
  <c r="I2973" i="1" s="1"/>
  <c r="C2974" i="1"/>
  <c r="I2974" i="1" s="1"/>
  <c r="C2975" i="1"/>
  <c r="I2975" i="1" s="1"/>
  <c r="C2976" i="1"/>
  <c r="I2976" i="1" s="1"/>
  <c r="C2977" i="1"/>
  <c r="I2977" i="1" s="1"/>
  <c r="C2978" i="1"/>
  <c r="I2978" i="1" s="1"/>
  <c r="C2979" i="1"/>
  <c r="I2979" i="1" s="1"/>
  <c r="C2980" i="1"/>
  <c r="I2980" i="1" s="1"/>
  <c r="C2981" i="1"/>
  <c r="I2981" i="1" s="1"/>
  <c r="C2982" i="1"/>
  <c r="I2982" i="1" s="1"/>
  <c r="C2983" i="1"/>
  <c r="I2983" i="1" s="1"/>
  <c r="C2984" i="1"/>
  <c r="I2984" i="1" s="1"/>
  <c r="C2985" i="1"/>
  <c r="I2985" i="1" s="1"/>
  <c r="C2986" i="1"/>
  <c r="I2986" i="1" s="1"/>
  <c r="C2987" i="1"/>
  <c r="I2987" i="1" s="1"/>
  <c r="C2988" i="1"/>
  <c r="I2988" i="1" s="1"/>
  <c r="C2989" i="1"/>
  <c r="I2989" i="1" s="1"/>
  <c r="C2990" i="1"/>
  <c r="I2990" i="1" s="1"/>
  <c r="C2991" i="1"/>
  <c r="I2991" i="1" s="1"/>
  <c r="C2992" i="1"/>
  <c r="I2992" i="1" s="1"/>
  <c r="C2993" i="1"/>
  <c r="I2993" i="1" s="1"/>
  <c r="C2994" i="1"/>
  <c r="I2994" i="1" s="1"/>
  <c r="C2995" i="1"/>
  <c r="I2995" i="1" s="1"/>
  <c r="C2996" i="1"/>
  <c r="I2996" i="1" s="1"/>
  <c r="C2997" i="1"/>
  <c r="I2997" i="1" s="1"/>
  <c r="C2998" i="1"/>
  <c r="I2998" i="1" s="1"/>
  <c r="C2999" i="1"/>
  <c r="I2999" i="1" s="1"/>
  <c r="C3000" i="1"/>
  <c r="I3000" i="1" s="1"/>
  <c r="C3001" i="1"/>
  <c r="I3001" i="1" s="1"/>
  <c r="C3002" i="1"/>
  <c r="I3002" i="1" s="1"/>
  <c r="C3003" i="1"/>
  <c r="I3003" i="1" s="1"/>
  <c r="C3004" i="1"/>
  <c r="I3004" i="1" s="1"/>
  <c r="C3005" i="1"/>
  <c r="I3005" i="1" s="1"/>
  <c r="C3006" i="1"/>
  <c r="I3006" i="1" s="1"/>
  <c r="C3007" i="1"/>
  <c r="I3007" i="1" s="1"/>
  <c r="C3008" i="1"/>
  <c r="I3008" i="1" s="1"/>
  <c r="C3009" i="1"/>
  <c r="I3009" i="1" s="1"/>
  <c r="C3010" i="1"/>
  <c r="I3010" i="1" s="1"/>
  <c r="C3011" i="1"/>
  <c r="I3011" i="1" s="1"/>
  <c r="C3012" i="1"/>
  <c r="I3012" i="1" s="1"/>
  <c r="C3013" i="1"/>
  <c r="I3013" i="1" s="1"/>
  <c r="C3014" i="1"/>
  <c r="I3014" i="1" s="1"/>
  <c r="C3015" i="1"/>
  <c r="I3015" i="1" s="1"/>
  <c r="C3016" i="1"/>
  <c r="I3016" i="1" s="1"/>
  <c r="C3017" i="1"/>
  <c r="I3017" i="1" s="1"/>
  <c r="C3018" i="1"/>
  <c r="I3018" i="1" s="1"/>
  <c r="C3019" i="1"/>
  <c r="I3019" i="1" s="1"/>
  <c r="C3020" i="1"/>
  <c r="I3020" i="1" s="1"/>
  <c r="C3021" i="1"/>
  <c r="I3021" i="1" s="1"/>
  <c r="C3022" i="1"/>
  <c r="I3022" i="1" s="1"/>
  <c r="C3023" i="1"/>
  <c r="I3023" i="1" s="1"/>
  <c r="C3024" i="1"/>
  <c r="I3024" i="1" s="1"/>
  <c r="C3025" i="1"/>
  <c r="I3025" i="1" s="1"/>
  <c r="C3026" i="1"/>
  <c r="I3026" i="1" s="1"/>
  <c r="C3027" i="1"/>
  <c r="I3027" i="1" s="1"/>
  <c r="C3028" i="1"/>
  <c r="I3028" i="1" s="1"/>
  <c r="C3029" i="1"/>
  <c r="I3029" i="1" s="1"/>
  <c r="C3030" i="1"/>
  <c r="I3030" i="1" s="1"/>
  <c r="C3031" i="1"/>
  <c r="I3031" i="1" s="1"/>
  <c r="C3032" i="1"/>
  <c r="I3032" i="1" s="1"/>
  <c r="C3033" i="1"/>
  <c r="I3033" i="1" s="1"/>
  <c r="C3034" i="1"/>
  <c r="I3034" i="1" s="1"/>
  <c r="C3035" i="1"/>
  <c r="I3035" i="1" s="1"/>
  <c r="C3036" i="1"/>
  <c r="I3036" i="1" s="1"/>
  <c r="C3037" i="1"/>
  <c r="I3037" i="1" s="1"/>
  <c r="C3038" i="1"/>
  <c r="I3038" i="1" s="1"/>
  <c r="C3039" i="1"/>
  <c r="I3039" i="1" s="1"/>
  <c r="C3040" i="1"/>
  <c r="I3040" i="1" s="1"/>
  <c r="C3041" i="1"/>
  <c r="I3041" i="1" s="1"/>
  <c r="C3042" i="1"/>
  <c r="I3042" i="1" s="1"/>
  <c r="C3043" i="1"/>
  <c r="I3043" i="1" s="1"/>
  <c r="C3044" i="1"/>
  <c r="I3044" i="1" s="1"/>
  <c r="C3045" i="1"/>
  <c r="I3045" i="1" s="1"/>
  <c r="C3046" i="1"/>
  <c r="I3046" i="1" s="1"/>
  <c r="C3047" i="1"/>
  <c r="I3047" i="1" s="1"/>
  <c r="C3048" i="1"/>
  <c r="I3048" i="1" s="1"/>
  <c r="C3049" i="1"/>
  <c r="I3049" i="1" s="1"/>
  <c r="C3050" i="1"/>
  <c r="I3050" i="1" s="1"/>
  <c r="C3051" i="1"/>
  <c r="I3051" i="1" s="1"/>
  <c r="C3052" i="1"/>
  <c r="I3052" i="1" s="1"/>
  <c r="C3053" i="1"/>
  <c r="I3053" i="1" s="1"/>
  <c r="C3054" i="1"/>
  <c r="I3054" i="1" s="1"/>
  <c r="C3055" i="1"/>
  <c r="I3055" i="1" s="1"/>
  <c r="C3056" i="1"/>
  <c r="I3056" i="1" s="1"/>
  <c r="C3057" i="1"/>
  <c r="I3057" i="1" s="1"/>
  <c r="C3058" i="1"/>
  <c r="I3058" i="1" s="1"/>
  <c r="C3059" i="1"/>
  <c r="I3059" i="1" s="1"/>
  <c r="C3060" i="1"/>
  <c r="I3060" i="1" s="1"/>
  <c r="C3061" i="1"/>
  <c r="I3061" i="1" s="1"/>
  <c r="C3062" i="1"/>
  <c r="I3062" i="1" s="1"/>
  <c r="C3063" i="1"/>
  <c r="I3063" i="1" s="1"/>
  <c r="C3064" i="1"/>
  <c r="I3064" i="1" s="1"/>
  <c r="C3065" i="1"/>
  <c r="I3065" i="1" s="1"/>
  <c r="C3066" i="1"/>
  <c r="I3066" i="1" s="1"/>
  <c r="C3067" i="1"/>
  <c r="I3067" i="1" s="1"/>
  <c r="C3068" i="1"/>
  <c r="I3068" i="1" s="1"/>
  <c r="C3069" i="1"/>
  <c r="I3069" i="1" s="1"/>
  <c r="C3070" i="1"/>
  <c r="I3070" i="1" s="1"/>
  <c r="C3071" i="1"/>
  <c r="I3071" i="1" s="1"/>
  <c r="C3072" i="1"/>
  <c r="I3072" i="1" s="1"/>
  <c r="C3073" i="1"/>
  <c r="I3073" i="1" s="1"/>
  <c r="C3074" i="1"/>
  <c r="I3074" i="1" s="1"/>
  <c r="C3075" i="1"/>
  <c r="I3075" i="1" s="1"/>
  <c r="C3076" i="1"/>
  <c r="I3076" i="1" s="1"/>
  <c r="C3077" i="1"/>
  <c r="I3077" i="1" s="1"/>
  <c r="C3078" i="1"/>
  <c r="I3078" i="1" s="1"/>
  <c r="C3079" i="1"/>
  <c r="I3079" i="1" s="1"/>
  <c r="C3080" i="1"/>
  <c r="I3080" i="1" s="1"/>
  <c r="C3081" i="1"/>
  <c r="I3081" i="1" s="1"/>
  <c r="C3082" i="1"/>
  <c r="I3082" i="1" s="1"/>
  <c r="C3083" i="1"/>
  <c r="I3083" i="1" s="1"/>
  <c r="C3084" i="1"/>
  <c r="I3084" i="1" s="1"/>
  <c r="C3085" i="1"/>
  <c r="I3085" i="1" s="1"/>
  <c r="C3086" i="1"/>
  <c r="I3086" i="1" s="1"/>
  <c r="C3087" i="1"/>
  <c r="I3087" i="1" s="1"/>
  <c r="C3088" i="1"/>
  <c r="I3088" i="1" s="1"/>
  <c r="C3089" i="1"/>
  <c r="I3089" i="1" s="1"/>
  <c r="C3090" i="1"/>
  <c r="I3090" i="1" s="1"/>
  <c r="C3091" i="1"/>
  <c r="I3091" i="1" s="1"/>
  <c r="C3092" i="1"/>
  <c r="I3092" i="1" s="1"/>
  <c r="C3093" i="1"/>
  <c r="I3093" i="1" s="1"/>
  <c r="C3094" i="1"/>
  <c r="I3094" i="1" s="1"/>
  <c r="C3095" i="1"/>
  <c r="I3095" i="1" s="1"/>
  <c r="C3096" i="1"/>
  <c r="I3096" i="1" s="1"/>
  <c r="C3097" i="1"/>
  <c r="I3097" i="1" s="1"/>
  <c r="C3098" i="1"/>
  <c r="I3098" i="1" s="1"/>
  <c r="C3099" i="1"/>
  <c r="I3099" i="1" s="1"/>
  <c r="C3100" i="1"/>
  <c r="I3100" i="1" s="1"/>
  <c r="C3101" i="1"/>
  <c r="I3101" i="1" s="1"/>
  <c r="C3102" i="1"/>
  <c r="I3102" i="1" s="1"/>
  <c r="C3103" i="1"/>
  <c r="I3103" i="1" s="1"/>
  <c r="C3104" i="1"/>
  <c r="I3104" i="1" s="1"/>
  <c r="C3105" i="1"/>
  <c r="I3105" i="1" s="1"/>
  <c r="C3106" i="1"/>
  <c r="I3106" i="1" s="1"/>
  <c r="C3107" i="1"/>
  <c r="I3107" i="1" s="1"/>
  <c r="C3108" i="1"/>
  <c r="I3108" i="1" s="1"/>
  <c r="C3109" i="1"/>
  <c r="I3109" i="1" s="1"/>
  <c r="C3110" i="1"/>
  <c r="I3110" i="1" s="1"/>
  <c r="C3111" i="1"/>
  <c r="I3111" i="1" s="1"/>
  <c r="C3112" i="1"/>
  <c r="I3112" i="1" s="1"/>
  <c r="C3113" i="1"/>
  <c r="I3113" i="1" s="1"/>
  <c r="C3114" i="1"/>
  <c r="I3114" i="1" s="1"/>
  <c r="C3115" i="1"/>
  <c r="I3115" i="1" s="1"/>
  <c r="C3116" i="1"/>
  <c r="I3116" i="1" s="1"/>
  <c r="C3117" i="1"/>
  <c r="I3117" i="1" s="1"/>
  <c r="C3118" i="1"/>
  <c r="I3118" i="1" s="1"/>
  <c r="C3119" i="1"/>
  <c r="I3119" i="1" s="1"/>
  <c r="C3120" i="1"/>
  <c r="I3120" i="1" s="1"/>
  <c r="C3121" i="1"/>
  <c r="I3121" i="1" s="1"/>
  <c r="C3122" i="1"/>
  <c r="I3122" i="1" s="1"/>
  <c r="C3123" i="1"/>
  <c r="I3123" i="1" s="1"/>
  <c r="C3124" i="1"/>
  <c r="I3124" i="1" s="1"/>
  <c r="C3125" i="1"/>
  <c r="I3125" i="1" s="1"/>
  <c r="C3126" i="1"/>
  <c r="I3126" i="1" s="1"/>
  <c r="C3127" i="1"/>
  <c r="I3127" i="1" s="1"/>
  <c r="C3128" i="1"/>
  <c r="I3128" i="1" s="1"/>
  <c r="C3129" i="1"/>
  <c r="I3129" i="1" s="1"/>
  <c r="C3130" i="1"/>
  <c r="I3130" i="1" s="1"/>
  <c r="C3131" i="1"/>
  <c r="I3131" i="1" s="1"/>
  <c r="C3132" i="1"/>
  <c r="I3132" i="1" s="1"/>
  <c r="C3133" i="1"/>
  <c r="I3133" i="1" s="1"/>
  <c r="C3134" i="1"/>
  <c r="I3134" i="1" s="1"/>
  <c r="C3135" i="1"/>
  <c r="I3135" i="1" s="1"/>
  <c r="C3136" i="1"/>
  <c r="I3136" i="1" s="1"/>
  <c r="C3137" i="1"/>
  <c r="I3137" i="1" s="1"/>
  <c r="C3138" i="1"/>
  <c r="I3138" i="1" s="1"/>
  <c r="C3139" i="1"/>
  <c r="I3139" i="1" s="1"/>
  <c r="C3140" i="1"/>
  <c r="I3140" i="1" s="1"/>
  <c r="C3141" i="1"/>
  <c r="I3141" i="1" s="1"/>
  <c r="C3142" i="1"/>
  <c r="I3142" i="1" s="1"/>
  <c r="C3143" i="1"/>
  <c r="I3143" i="1" s="1"/>
  <c r="C3144" i="1"/>
  <c r="I3144" i="1" s="1"/>
  <c r="C3145" i="1"/>
  <c r="I3145" i="1" s="1"/>
  <c r="C3146" i="1"/>
  <c r="I3146" i="1" s="1"/>
  <c r="C3147" i="1"/>
  <c r="I3147" i="1" s="1"/>
  <c r="C3148" i="1"/>
  <c r="I3148" i="1" s="1"/>
  <c r="C3149" i="1"/>
  <c r="I3149" i="1" s="1"/>
  <c r="C3150" i="1"/>
  <c r="I3150" i="1" s="1"/>
  <c r="C3151" i="1"/>
  <c r="I3151" i="1" s="1"/>
  <c r="C3152" i="1"/>
  <c r="I3152" i="1" s="1"/>
  <c r="C3153" i="1"/>
  <c r="I3153" i="1" s="1"/>
  <c r="C3154" i="1"/>
  <c r="I3154" i="1" s="1"/>
  <c r="C3155" i="1"/>
  <c r="I3155" i="1" s="1"/>
  <c r="C3156" i="1"/>
  <c r="I3156" i="1" s="1"/>
  <c r="C3157" i="1"/>
  <c r="I3157" i="1" s="1"/>
  <c r="C3158" i="1"/>
  <c r="I3158" i="1" s="1"/>
  <c r="C3159" i="1"/>
  <c r="I3159" i="1" s="1"/>
  <c r="C3160" i="1"/>
  <c r="I3160" i="1" s="1"/>
  <c r="C3161" i="1"/>
  <c r="I3161" i="1" s="1"/>
  <c r="C3162" i="1"/>
  <c r="I3162" i="1" s="1"/>
  <c r="C3163" i="1"/>
  <c r="I3163" i="1" s="1"/>
  <c r="C3164" i="1"/>
  <c r="I3164" i="1" s="1"/>
  <c r="C3165" i="1"/>
  <c r="I3165" i="1" s="1"/>
  <c r="C3166" i="1"/>
  <c r="I3166" i="1" s="1"/>
  <c r="C3167" i="1"/>
  <c r="I3167" i="1" s="1"/>
  <c r="C3168" i="1"/>
  <c r="I3168" i="1" s="1"/>
  <c r="C3169" i="1"/>
  <c r="I3169" i="1" s="1"/>
  <c r="C3170" i="1"/>
  <c r="I3170" i="1" s="1"/>
  <c r="C3171" i="1"/>
  <c r="I3171" i="1" s="1"/>
  <c r="C3172" i="1"/>
  <c r="I3172" i="1" s="1"/>
  <c r="C3173" i="1"/>
  <c r="I3173" i="1" s="1"/>
  <c r="C3174" i="1"/>
  <c r="I3174" i="1" s="1"/>
  <c r="C3175" i="1"/>
  <c r="I3175" i="1" s="1"/>
  <c r="C3176" i="1"/>
  <c r="I3176" i="1" s="1"/>
  <c r="C3177" i="1"/>
  <c r="I3177" i="1" s="1"/>
  <c r="C3178" i="1"/>
  <c r="I3178" i="1" s="1"/>
  <c r="C3179" i="1"/>
  <c r="I3179" i="1" s="1"/>
  <c r="C3180" i="1"/>
  <c r="I3180" i="1" s="1"/>
  <c r="C3181" i="1"/>
  <c r="I3181" i="1" s="1"/>
  <c r="C3182" i="1"/>
  <c r="I3182" i="1" s="1"/>
  <c r="C3183" i="1"/>
  <c r="I3183" i="1" s="1"/>
  <c r="C3184" i="1"/>
  <c r="I3184" i="1" s="1"/>
  <c r="C3185" i="1"/>
  <c r="I3185" i="1" s="1"/>
  <c r="C3186" i="1"/>
  <c r="I3186" i="1" s="1"/>
  <c r="C3187" i="1"/>
  <c r="I3187" i="1" s="1"/>
  <c r="C3188" i="1"/>
  <c r="I3188" i="1" s="1"/>
  <c r="C3189" i="1"/>
  <c r="I3189" i="1" s="1"/>
  <c r="C3190" i="1"/>
  <c r="I3190" i="1" s="1"/>
  <c r="C3191" i="1"/>
  <c r="I3191" i="1" s="1"/>
  <c r="C3192" i="1"/>
  <c r="I3192" i="1" s="1"/>
  <c r="C3193" i="1"/>
  <c r="I3193" i="1" s="1"/>
  <c r="C3194" i="1"/>
  <c r="I3194" i="1" s="1"/>
  <c r="C3195" i="1"/>
  <c r="I3195" i="1" s="1"/>
  <c r="C3196" i="1"/>
  <c r="I3196" i="1" s="1"/>
  <c r="C3197" i="1"/>
  <c r="I3197" i="1" s="1"/>
  <c r="C3198" i="1"/>
  <c r="I3198" i="1" s="1"/>
  <c r="C3199" i="1"/>
  <c r="I3199" i="1" s="1"/>
  <c r="C3200" i="1"/>
  <c r="I3200" i="1" s="1"/>
  <c r="C3201" i="1"/>
  <c r="I3201" i="1" s="1"/>
  <c r="C3202" i="1"/>
  <c r="I3202" i="1" s="1"/>
  <c r="C3203" i="1"/>
  <c r="I3203" i="1" s="1"/>
  <c r="C3204" i="1"/>
  <c r="I3204" i="1" s="1"/>
  <c r="C3205" i="1"/>
  <c r="I3205" i="1" s="1"/>
  <c r="C3206" i="1"/>
  <c r="I3206" i="1" s="1"/>
  <c r="C3207" i="1"/>
  <c r="I3207" i="1" s="1"/>
  <c r="C3208" i="1"/>
  <c r="I3208" i="1" s="1"/>
  <c r="C3209" i="1"/>
  <c r="I3209" i="1" s="1"/>
  <c r="C3210" i="1"/>
  <c r="I3210" i="1" s="1"/>
  <c r="C3211" i="1"/>
  <c r="I3211" i="1" s="1"/>
  <c r="C3212" i="1"/>
  <c r="I3212" i="1" s="1"/>
  <c r="C3213" i="1"/>
  <c r="I3213" i="1" s="1"/>
  <c r="C3214" i="1"/>
  <c r="I3214" i="1" s="1"/>
  <c r="C3215" i="1"/>
  <c r="I3215" i="1" s="1"/>
  <c r="C3216" i="1"/>
  <c r="I3216" i="1" s="1"/>
  <c r="C3217" i="1"/>
  <c r="I3217" i="1" s="1"/>
  <c r="C3218" i="1"/>
  <c r="I3218" i="1" s="1"/>
  <c r="C3219" i="1"/>
  <c r="I3219" i="1" s="1"/>
  <c r="C3220" i="1"/>
  <c r="I3220" i="1" s="1"/>
  <c r="C3221" i="1"/>
  <c r="I3221" i="1" s="1"/>
  <c r="C3222" i="1"/>
  <c r="I3222" i="1" s="1"/>
  <c r="C3223" i="1"/>
  <c r="I3223" i="1" s="1"/>
  <c r="C3224" i="1"/>
  <c r="I3224" i="1" s="1"/>
  <c r="C3225" i="1"/>
  <c r="I3225" i="1" s="1"/>
  <c r="C3226" i="1"/>
  <c r="I3226" i="1" s="1"/>
  <c r="C3227" i="1"/>
  <c r="I3227" i="1" s="1"/>
  <c r="C3228" i="1"/>
  <c r="I3228" i="1" s="1"/>
  <c r="C3229" i="1"/>
  <c r="I3229" i="1" s="1"/>
  <c r="C3230" i="1"/>
  <c r="I3230" i="1" s="1"/>
  <c r="C3231" i="1"/>
  <c r="I3231" i="1" s="1"/>
  <c r="C3232" i="1"/>
  <c r="I3232" i="1" s="1"/>
  <c r="C3233" i="1"/>
  <c r="I3233" i="1" s="1"/>
  <c r="C3234" i="1"/>
  <c r="I3234" i="1" s="1"/>
  <c r="C3235" i="1"/>
  <c r="I3235" i="1" s="1"/>
  <c r="C3236" i="1"/>
  <c r="I3236" i="1" s="1"/>
  <c r="C3237" i="1"/>
  <c r="I3237" i="1" s="1"/>
  <c r="C3238" i="1"/>
  <c r="I3238" i="1" s="1"/>
  <c r="C3239" i="1"/>
  <c r="I3239" i="1" s="1"/>
  <c r="C3240" i="1"/>
  <c r="I3240" i="1" s="1"/>
  <c r="C3241" i="1"/>
  <c r="I3241" i="1" s="1"/>
  <c r="C3242" i="1"/>
  <c r="I3242" i="1" s="1"/>
  <c r="C3243" i="1"/>
  <c r="I3243" i="1" s="1"/>
  <c r="C3244" i="1"/>
  <c r="I3244" i="1" s="1"/>
  <c r="C3245" i="1"/>
  <c r="I3245" i="1" s="1"/>
  <c r="C3246" i="1"/>
  <c r="I3246" i="1" s="1"/>
  <c r="C3247" i="1"/>
  <c r="I3247" i="1" s="1"/>
  <c r="C3248" i="1"/>
  <c r="I3248" i="1" s="1"/>
  <c r="C3249" i="1"/>
  <c r="I3249" i="1" s="1"/>
  <c r="C3250" i="1"/>
  <c r="I3250" i="1" s="1"/>
  <c r="C3251" i="1"/>
  <c r="I3251" i="1" s="1"/>
  <c r="C3252" i="1"/>
  <c r="I3252" i="1" s="1"/>
  <c r="C3253" i="1"/>
  <c r="I3253" i="1" s="1"/>
  <c r="C3254" i="1"/>
  <c r="I3254" i="1" s="1"/>
  <c r="C3255" i="1"/>
  <c r="I3255" i="1" s="1"/>
  <c r="C3256" i="1"/>
  <c r="I3256" i="1" s="1"/>
  <c r="C3257" i="1"/>
  <c r="I3257" i="1" s="1"/>
  <c r="C3258" i="1"/>
  <c r="I3258" i="1" s="1"/>
  <c r="C3259" i="1"/>
  <c r="I3259" i="1" s="1"/>
  <c r="C3260" i="1"/>
  <c r="I3260" i="1" s="1"/>
  <c r="C3261" i="1"/>
  <c r="I3261" i="1" s="1"/>
  <c r="C3262" i="1"/>
  <c r="I3262" i="1" s="1"/>
  <c r="C3263" i="1"/>
  <c r="I3263" i="1" s="1"/>
  <c r="C3264" i="1"/>
  <c r="I3264" i="1" s="1"/>
  <c r="C3265" i="1"/>
  <c r="I3265" i="1" s="1"/>
  <c r="C3266" i="1"/>
  <c r="I3266" i="1" s="1"/>
  <c r="C3267" i="1"/>
  <c r="I3267" i="1" s="1"/>
  <c r="C3268" i="1"/>
  <c r="I3268" i="1" s="1"/>
  <c r="C3269" i="1"/>
  <c r="I3269" i="1" s="1"/>
  <c r="C3270" i="1"/>
  <c r="I3270" i="1" s="1"/>
  <c r="C3271" i="1"/>
  <c r="I3271" i="1" s="1"/>
  <c r="C3272" i="1"/>
  <c r="I3272" i="1" s="1"/>
  <c r="C3273" i="1"/>
  <c r="I3273" i="1" s="1"/>
  <c r="C3274" i="1"/>
  <c r="I3274" i="1" s="1"/>
  <c r="C3275" i="1"/>
  <c r="I3275" i="1" s="1"/>
  <c r="C3276" i="1"/>
  <c r="I3276" i="1" s="1"/>
  <c r="C3277" i="1"/>
  <c r="I3277" i="1" s="1"/>
  <c r="C3278" i="1"/>
  <c r="I3278" i="1" s="1"/>
  <c r="C3279" i="1"/>
  <c r="I3279" i="1" s="1"/>
  <c r="C3280" i="1"/>
  <c r="I3280" i="1" s="1"/>
  <c r="C3281" i="1"/>
  <c r="I3281" i="1" s="1"/>
  <c r="C3282" i="1"/>
  <c r="I3282" i="1" s="1"/>
  <c r="C3283" i="1"/>
  <c r="I3283" i="1" s="1"/>
  <c r="C3284" i="1"/>
  <c r="I3284" i="1" s="1"/>
  <c r="C3285" i="1"/>
  <c r="I3285" i="1" s="1"/>
  <c r="C3286" i="1"/>
  <c r="I3286" i="1" s="1"/>
  <c r="C3287" i="1"/>
  <c r="I3287" i="1" s="1"/>
  <c r="C3288" i="1"/>
  <c r="I3288" i="1" s="1"/>
  <c r="C3289" i="1"/>
  <c r="I3289" i="1" s="1"/>
  <c r="C3290" i="1"/>
  <c r="I3290" i="1" s="1"/>
  <c r="C3291" i="1"/>
  <c r="I3291" i="1" s="1"/>
  <c r="C3292" i="1"/>
  <c r="I3292" i="1" s="1"/>
  <c r="C3293" i="1"/>
  <c r="I3293" i="1" s="1"/>
  <c r="C3294" i="1"/>
  <c r="I3294" i="1" s="1"/>
  <c r="C3295" i="1"/>
  <c r="I3295" i="1" s="1"/>
  <c r="C3296" i="1"/>
  <c r="I3296" i="1" s="1"/>
  <c r="C3297" i="1"/>
  <c r="I3297" i="1" s="1"/>
  <c r="C3298" i="1"/>
  <c r="I3298" i="1" s="1"/>
  <c r="C3299" i="1"/>
  <c r="I3299" i="1" s="1"/>
  <c r="C3300" i="1"/>
  <c r="I3300" i="1" s="1"/>
  <c r="C3301" i="1"/>
  <c r="I3301" i="1" s="1"/>
  <c r="C3302" i="1"/>
  <c r="I3302" i="1" s="1"/>
  <c r="C3303" i="1"/>
  <c r="I3303" i="1" s="1"/>
  <c r="C3304" i="1"/>
  <c r="I3304" i="1" s="1"/>
  <c r="C3305" i="1"/>
  <c r="I3305" i="1" s="1"/>
  <c r="C3306" i="1"/>
  <c r="I3306" i="1" s="1"/>
  <c r="C3307" i="1"/>
  <c r="I3307" i="1" s="1"/>
  <c r="C3308" i="1"/>
  <c r="I3308" i="1" s="1"/>
  <c r="C3309" i="1"/>
  <c r="I3309" i="1" s="1"/>
  <c r="C3310" i="1"/>
  <c r="I3310" i="1" s="1"/>
  <c r="C3311" i="1"/>
  <c r="I3311" i="1" s="1"/>
  <c r="C3312" i="1"/>
  <c r="I3312" i="1" s="1"/>
  <c r="C3313" i="1"/>
  <c r="I3313" i="1" s="1"/>
  <c r="C3314" i="1"/>
  <c r="I3314" i="1" s="1"/>
  <c r="C3315" i="1"/>
  <c r="I3315" i="1" s="1"/>
  <c r="C3316" i="1"/>
  <c r="I3316" i="1" s="1"/>
  <c r="C3317" i="1"/>
  <c r="I3317" i="1" s="1"/>
  <c r="C3318" i="1"/>
  <c r="I3318" i="1" s="1"/>
  <c r="C3319" i="1"/>
  <c r="I3319" i="1" s="1"/>
  <c r="C3320" i="1"/>
  <c r="I3320" i="1" s="1"/>
  <c r="C3321" i="1"/>
  <c r="I3321" i="1" s="1"/>
  <c r="C3322" i="1"/>
  <c r="I3322" i="1" s="1"/>
  <c r="C3323" i="1"/>
  <c r="I3323" i="1" s="1"/>
  <c r="C3324" i="1"/>
  <c r="I3324" i="1" s="1"/>
  <c r="C3325" i="1"/>
  <c r="I3325" i="1" s="1"/>
  <c r="C3326" i="1"/>
  <c r="I3326" i="1" s="1"/>
  <c r="C3327" i="1"/>
  <c r="I3327" i="1" s="1"/>
  <c r="C3328" i="1"/>
  <c r="I3328" i="1" s="1"/>
  <c r="C3329" i="1"/>
  <c r="I3329" i="1" s="1"/>
  <c r="C3330" i="1"/>
  <c r="I3330" i="1" s="1"/>
  <c r="C3331" i="1"/>
  <c r="I3331" i="1" s="1"/>
  <c r="C3332" i="1"/>
  <c r="I3332" i="1" s="1"/>
  <c r="C3333" i="1"/>
  <c r="I3333" i="1" s="1"/>
  <c r="C3334" i="1"/>
  <c r="I3334" i="1" s="1"/>
  <c r="C3335" i="1"/>
  <c r="I3335" i="1" s="1"/>
  <c r="C3336" i="1"/>
  <c r="I3336" i="1" s="1"/>
  <c r="C3337" i="1"/>
  <c r="I3337" i="1" s="1"/>
  <c r="C3338" i="1"/>
  <c r="I3338" i="1" s="1"/>
  <c r="C3339" i="1"/>
  <c r="I3339" i="1" s="1"/>
  <c r="C3340" i="1"/>
  <c r="I3340" i="1" s="1"/>
  <c r="C3341" i="1"/>
  <c r="I3341" i="1" s="1"/>
  <c r="C3342" i="1"/>
  <c r="I3342" i="1" s="1"/>
  <c r="C3343" i="1"/>
  <c r="I3343" i="1" s="1"/>
  <c r="C3344" i="1"/>
  <c r="I3344" i="1" s="1"/>
  <c r="C3345" i="1"/>
  <c r="I3345" i="1" s="1"/>
  <c r="C3346" i="1"/>
  <c r="I3346" i="1" s="1"/>
  <c r="C3347" i="1"/>
  <c r="I3347" i="1" s="1"/>
  <c r="C3348" i="1"/>
  <c r="I3348" i="1" s="1"/>
  <c r="C3349" i="1"/>
  <c r="I3349" i="1" s="1"/>
  <c r="C3350" i="1"/>
  <c r="I3350" i="1" s="1"/>
  <c r="C3351" i="1"/>
  <c r="I3351" i="1" s="1"/>
  <c r="C3352" i="1"/>
  <c r="I3352" i="1" s="1"/>
  <c r="C3353" i="1"/>
  <c r="I3353" i="1" s="1"/>
  <c r="C3354" i="1"/>
  <c r="I3354" i="1" s="1"/>
  <c r="C3355" i="1"/>
  <c r="I3355" i="1" s="1"/>
  <c r="C3356" i="1"/>
  <c r="I3356" i="1" s="1"/>
  <c r="C3357" i="1"/>
  <c r="I3357" i="1" s="1"/>
  <c r="C3358" i="1"/>
  <c r="I3358" i="1" s="1"/>
  <c r="C3359" i="1"/>
  <c r="I3359" i="1" s="1"/>
  <c r="C3360" i="1"/>
  <c r="I3360" i="1" s="1"/>
  <c r="C3361" i="1"/>
  <c r="I3361" i="1" s="1"/>
  <c r="C3362" i="1"/>
  <c r="I3362" i="1" s="1"/>
  <c r="C3363" i="1"/>
  <c r="I3363" i="1" s="1"/>
  <c r="C3364" i="1"/>
  <c r="I3364" i="1" s="1"/>
  <c r="C3365" i="1"/>
  <c r="I3365" i="1" s="1"/>
  <c r="C3366" i="1"/>
  <c r="I3366" i="1" s="1"/>
  <c r="C3367" i="1"/>
  <c r="I3367" i="1" s="1"/>
  <c r="C3368" i="1"/>
  <c r="I3368" i="1" s="1"/>
  <c r="C3369" i="1"/>
  <c r="I3369" i="1" s="1"/>
  <c r="C3370" i="1"/>
  <c r="I3370" i="1" s="1"/>
  <c r="C3371" i="1"/>
  <c r="I3371" i="1" s="1"/>
  <c r="C3372" i="1"/>
  <c r="I3372" i="1" s="1"/>
  <c r="C3373" i="1"/>
  <c r="I3373" i="1" s="1"/>
  <c r="C3374" i="1"/>
  <c r="I3374" i="1" s="1"/>
  <c r="C3375" i="1"/>
  <c r="I3375" i="1" s="1"/>
  <c r="C3376" i="1"/>
  <c r="I3376" i="1" s="1"/>
  <c r="C6" i="7" s="1"/>
  <c r="C3377" i="1"/>
  <c r="I3377" i="1" s="1"/>
  <c r="C3378" i="1"/>
  <c r="I3378" i="1" s="1"/>
  <c r="C3379" i="1"/>
  <c r="I3379" i="1" s="1"/>
  <c r="C3380" i="1"/>
  <c r="I3380" i="1" s="1"/>
  <c r="C3381" i="1"/>
  <c r="I3381" i="1" s="1"/>
  <c r="C3382" i="1"/>
  <c r="I3382" i="1" s="1"/>
  <c r="C3383" i="1"/>
  <c r="I3383" i="1" s="1"/>
  <c r="C3384" i="1"/>
  <c r="I3384" i="1" s="1"/>
  <c r="C3385" i="1"/>
  <c r="I3385" i="1" s="1"/>
  <c r="C3386" i="1"/>
  <c r="I3386" i="1" s="1"/>
  <c r="C3387" i="1"/>
  <c r="I3387" i="1" s="1"/>
  <c r="C3388" i="1"/>
  <c r="I3388" i="1" s="1"/>
  <c r="C3389" i="1"/>
  <c r="I3389" i="1" s="1"/>
  <c r="C3390" i="1"/>
  <c r="I3390" i="1" s="1"/>
  <c r="C3391" i="1"/>
  <c r="I3391" i="1" s="1"/>
  <c r="C3392" i="1"/>
  <c r="I3392" i="1" s="1"/>
  <c r="C3393" i="1"/>
  <c r="I3393" i="1" s="1"/>
  <c r="C3394" i="1"/>
  <c r="I3394" i="1" s="1"/>
  <c r="C3395" i="1"/>
  <c r="I3395" i="1" s="1"/>
  <c r="C3396" i="1"/>
  <c r="I3396" i="1" s="1"/>
  <c r="C3397" i="1"/>
  <c r="I3397" i="1" s="1"/>
  <c r="C3398" i="1"/>
  <c r="I3398" i="1" s="1"/>
  <c r="C3399" i="1"/>
  <c r="I3399" i="1" s="1"/>
  <c r="C3400" i="1"/>
  <c r="I3400" i="1" s="1"/>
  <c r="C3401" i="1"/>
  <c r="I3401" i="1" s="1"/>
  <c r="C3402" i="1"/>
  <c r="I3402" i="1" s="1"/>
  <c r="C3403" i="1"/>
  <c r="I3403" i="1" s="1"/>
  <c r="C3404" i="1"/>
  <c r="I3404" i="1" s="1"/>
  <c r="C3405" i="1"/>
  <c r="I3405" i="1" s="1"/>
  <c r="C3406" i="1"/>
  <c r="I3406" i="1" s="1"/>
  <c r="C3407" i="1"/>
  <c r="I3407" i="1" s="1"/>
  <c r="C3408" i="1"/>
  <c r="I3408" i="1" s="1"/>
  <c r="C3409" i="1"/>
  <c r="I3409" i="1" s="1"/>
  <c r="C3410" i="1"/>
  <c r="I3410" i="1" s="1"/>
  <c r="C3411" i="1"/>
  <c r="I3411" i="1" s="1"/>
  <c r="C3412" i="1"/>
  <c r="I3412" i="1" s="1"/>
  <c r="C3413" i="1"/>
  <c r="I3413" i="1" s="1"/>
  <c r="C3414" i="1"/>
  <c r="I3414" i="1" s="1"/>
  <c r="C3415" i="1"/>
  <c r="I3415" i="1" s="1"/>
  <c r="C3416" i="1"/>
  <c r="I3416" i="1" s="1"/>
  <c r="C3417" i="1"/>
  <c r="I3417" i="1" s="1"/>
  <c r="C3418" i="1"/>
  <c r="I3418" i="1" s="1"/>
  <c r="C3419" i="1"/>
  <c r="I3419" i="1" s="1"/>
  <c r="C3420" i="1"/>
  <c r="I3420" i="1" s="1"/>
  <c r="C3421" i="1"/>
  <c r="I3421" i="1" s="1"/>
  <c r="C3422" i="1"/>
  <c r="I3422" i="1" s="1"/>
  <c r="C3423" i="1"/>
  <c r="I3423" i="1" s="1"/>
  <c r="C3424" i="1"/>
  <c r="I3424" i="1" s="1"/>
  <c r="C3425" i="1"/>
  <c r="I3425" i="1" s="1"/>
  <c r="C3426" i="1"/>
  <c r="I3426" i="1" s="1"/>
  <c r="C3427" i="1"/>
  <c r="I3427" i="1" s="1"/>
  <c r="C3428" i="1"/>
  <c r="I3428" i="1" s="1"/>
  <c r="C3429" i="1"/>
  <c r="I3429" i="1" s="1"/>
  <c r="C3430" i="1"/>
  <c r="I3430" i="1" s="1"/>
  <c r="C3431" i="1"/>
  <c r="I3431" i="1" s="1"/>
  <c r="C3432" i="1"/>
  <c r="I3432" i="1" s="1"/>
  <c r="C3433" i="1"/>
  <c r="I3433" i="1" s="1"/>
  <c r="C3434" i="1"/>
  <c r="I3434" i="1" s="1"/>
  <c r="C3435" i="1"/>
  <c r="I3435" i="1" s="1"/>
  <c r="C3436" i="1"/>
  <c r="I3436" i="1" s="1"/>
  <c r="C3437" i="1"/>
  <c r="I3437" i="1" s="1"/>
  <c r="C3438" i="1"/>
  <c r="I3438" i="1" s="1"/>
  <c r="C3439" i="1"/>
  <c r="I3439" i="1" s="1"/>
  <c r="C3440" i="1"/>
  <c r="I3440" i="1" s="1"/>
  <c r="C3441" i="1"/>
  <c r="I3441" i="1" s="1"/>
  <c r="C3442" i="1"/>
  <c r="I3442" i="1" s="1"/>
  <c r="C3443" i="1"/>
  <c r="I3443" i="1" s="1"/>
  <c r="C3444" i="1"/>
  <c r="I3444" i="1" s="1"/>
  <c r="C3445" i="1"/>
  <c r="I3445" i="1" s="1"/>
  <c r="C3446" i="1"/>
  <c r="I3446" i="1" s="1"/>
  <c r="C3447" i="1"/>
  <c r="I3447" i="1" s="1"/>
  <c r="C3448" i="1"/>
  <c r="I3448" i="1" s="1"/>
  <c r="C3449" i="1"/>
  <c r="I3449" i="1" s="1"/>
  <c r="C3450" i="1"/>
  <c r="I3450" i="1" s="1"/>
  <c r="C3451" i="1"/>
  <c r="I3451" i="1" s="1"/>
  <c r="C3452" i="1"/>
  <c r="I3452" i="1" s="1"/>
  <c r="C3453" i="1"/>
  <c r="I3453" i="1" s="1"/>
  <c r="C3454" i="1"/>
  <c r="I3454" i="1" s="1"/>
  <c r="C3455" i="1"/>
  <c r="I3455" i="1" s="1"/>
  <c r="C3456" i="1"/>
  <c r="I3456" i="1" s="1"/>
  <c r="C3457" i="1"/>
  <c r="I3457" i="1" s="1"/>
  <c r="C3458" i="1"/>
  <c r="I3458" i="1" s="1"/>
  <c r="C3459" i="1"/>
  <c r="I3459" i="1" s="1"/>
  <c r="C3460" i="1"/>
  <c r="I3460" i="1" s="1"/>
  <c r="C3461" i="1"/>
  <c r="I3461" i="1" s="1"/>
  <c r="C3462" i="1"/>
  <c r="I3462" i="1" s="1"/>
  <c r="C3463" i="1"/>
  <c r="I3463" i="1" s="1"/>
  <c r="C3464" i="1"/>
  <c r="I3464" i="1" s="1"/>
  <c r="C3465" i="1"/>
  <c r="I3465" i="1" s="1"/>
  <c r="C3466" i="1"/>
  <c r="I3466" i="1" s="1"/>
  <c r="C3467" i="1"/>
  <c r="I3467" i="1" s="1"/>
  <c r="C3468" i="1"/>
  <c r="I3468" i="1" s="1"/>
  <c r="C3469" i="1"/>
  <c r="I3469" i="1" s="1"/>
  <c r="C3470" i="1"/>
  <c r="I3470" i="1" s="1"/>
  <c r="C3471" i="1"/>
  <c r="I3471" i="1" s="1"/>
  <c r="C3472" i="1"/>
  <c r="I3472" i="1" s="1"/>
  <c r="C3473" i="1"/>
  <c r="I3473" i="1" s="1"/>
  <c r="C3474" i="1"/>
  <c r="I3474" i="1" s="1"/>
  <c r="C3475" i="1"/>
  <c r="I3475" i="1" s="1"/>
  <c r="C3476" i="1"/>
  <c r="I3476" i="1" s="1"/>
  <c r="C3477" i="1"/>
  <c r="I3477" i="1" s="1"/>
  <c r="C3478" i="1"/>
  <c r="I3478" i="1" s="1"/>
  <c r="C3479" i="1"/>
  <c r="I3479" i="1" s="1"/>
  <c r="C3480" i="1"/>
  <c r="I3480" i="1" s="1"/>
  <c r="C3481" i="1"/>
  <c r="I3481" i="1" s="1"/>
  <c r="C3482" i="1"/>
  <c r="I3482" i="1" s="1"/>
  <c r="C3483" i="1"/>
  <c r="I3483" i="1" s="1"/>
  <c r="C3484" i="1"/>
  <c r="I3484" i="1" s="1"/>
  <c r="C3485" i="1"/>
  <c r="I3485" i="1" s="1"/>
  <c r="C3486" i="1"/>
  <c r="I3486" i="1" s="1"/>
  <c r="C7" i="7" s="1"/>
  <c r="C3487" i="1"/>
  <c r="I3487" i="1" s="1"/>
  <c r="C3488" i="1"/>
  <c r="I3488" i="1" s="1"/>
  <c r="C3489" i="1"/>
  <c r="I3489" i="1" s="1"/>
  <c r="C3490" i="1"/>
  <c r="I3490" i="1" s="1"/>
  <c r="C3491" i="1"/>
  <c r="I3491" i="1" s="1"/>
  <c r="C3492" i="1"/>
  <c r="I3492" i="1" s="1"/>
  <c r="C3493" i="1"/>
  <c r="I3493" i="1" s="1"/>
  <c r="C3494" i="1"/>
  <c r="I3494" i="1" s="1"/>
  <c r="C3495" i="1"/>
  <c r="I3495" i="1" s="1"/>
  <c r="C3496" i="1"/>
  <c r="I3496" i="1" s="1"/>
  <c r="C3497" i="1"/>
  <c r="I3497" i="1" s="1"/>
  <c r="C3498" i="1"/>
  <c r="I3498" i="1" s="1"/>
  <c r="C3499" i="1"/>
  <c r="I3499" i="1" s="1"/>
  <c r="C3500" i="1"/>
  <c r="I3500" i="1" s="1"/>
  <c r="C3501" i="1"/>
  <c r="I3501" i="1" s="1"/>
  <c r="C3502" i="1"/>
  <c r="I3502" i="1" s="1"/>
  <c r="C3503" i="1"/>
  <c r="I3503" i="1" s="1"/>
  <c r="C3504" i="1"/>
  <c r="I3504" i="1" s="1"/>
  <c r="C3505" i="1"/>
  <c r="I3505" i="1" s="1"/>
  <c r="C3506" i="1"/>
  <c r="I3506" i="1" s="1"/>
  <c r="C3507" i="1"/>
  <c r="I3507" i="1" s="1"/>
  <c r="C3508" i="1"/>
  <c r="I3508" i="1" s="1"/>
  <c r="C3509" i="1"/>
  <c r="I3509" i="1" s="1"/>
  <c r="C3510" i="1"/>
  <c r="I3510" i="1" s="1"/>
  <c r="C3511" i="1"/>
  <c r="I3511" i="1" s="1"/>
  <c r="C3512" i="1"/>
  <c r="I3512" i="1" s="1"/>
  <c r="C3513" i="1"/>
  <c r="I3513" i="1" s="1"/>
  <c r="C3514" i="1"/>
  <c r="I3514" i="1" s="1"/>
  <c r="C3515" i="1"/>
  <c r="I3515" i="1" s="1"/>
  <c r="C3516" i="1"/>
  <c r="I3516" i="1" s="1"/>
  <c r="C3517" i="1"/>
  <c r="I3517" i="1" s="1"/>
  <c r="C3518" i="1"/>
  <c r="I3518" i="1" s="1"/>
  <c r="C3519" i="1"/>
  <c r="I3519" i="1" s="1"/>
  <c r="C3520" i="1"/>
  <c r="I3520" i="1" s="1"/>
  <c r="C3521" i="1"/>
  <c r="I3521" i="1" s="1"/>
  <c r="C3522" i="1"/>
  <c r="I3522" i="1" s="1"/>
  <c r="C3523" i="1"/>
  <c r="I3523" i="1" s="1"/>
  <c r="C3524" i="1"/>
  <c r="I3524" i="1" s="1"/>
  <c r="C3525" i="1"/>
  <c r="I3525" i="1" s="1"/>
  <c r="C3526" i="1"/>
  <c r="I3526" i="1" s="1"/>
  <c r="C3527" i="1"/>
  <c r="I3527" i="1" s="1"/>
  <c r="C3528" i="1"/>
  <c r="I3528" i="1" s="1"/>
  <c r="C3529" i="1"/>
  <c r="I3529" i="1" s="1"/>
  <c r="C3530" i="1"/>
  <c r="I3530" i="1" s="1"/>
  <c r="C3531" i="1"/>
  <c r="I3531" i="1" s="1"/>
  <c r="C3532" i="1"/>
  <c r="I3532" i="1" s="1"/>
  <c r="C3533" i="1"/>
  <c r="I3533" i="1" s="1"/>
  <c r="C3534" i="1"/>
  <c r="I3534" i="1" s="1"/>
  <c r="C3535" i="1"/>
  <c r="I3535" i="1" s="1"/>
  <c r="C3536" i="1"/>
  <c r="I3536" i="1" s="1"/>
  <c r="C3537" i="1"/>
  <c r="I3537" i="1" s="1"/>
  <c r="C3538" i="1"/>
  <c r="I3538" i="1" s="1"/>
  <c r="C3539" i="1"/>
  <c r="I3539" i="1" s="1"/>
  <c r="C3540" i="1"/>
  <c r="I3540" i="1" s="1"/>
  <c r="C3541" i="1"/>
  <c r="I3541" i="1" s="1"/>
  <c r="C3542" i="1"/>
  <c r="I3542" i="1" s="1"/>
  <c r="C3543" i="1"/>
  <c r="I3543" i="1" s="1"/>
  <c r="C3544" i="1"/>
  <c r="I3544" i="1" s="1"/>
  <c r="C3545" i="1"/>
  <c r="I3545" i="1" s="1"/>
  <c r="C3546" i="1"/>
  <c r="I3546" i="1" s="1"/>
  <c r="C3547" i="1"/>
  <c r="I3547" i="1" s="1"/>
  <c r="C3548" i="1"/>
  <c r="I3548" i="1" s="1"/>
  <c r="C3549" i="1"/>
  <c r="I3549" i="1" s="1"/>
  <c r="C3550" i="1"/>
  <c r="I3550" i="1" s="1"/>
  <c r="C3551" i="1"/>
  <c r="I3551" i="1" s="1"/>
  <c r="C3552" i="1"/>
  <c r="I3552" i="1" s="1"/>
  <c r="C3553" i="1"/>
  <c r="I3553" i="1" s="1"/>
  <c r="C3554" i="1"/>
  <c r="I3554" i="1" s="1"/>
  <c r="C3555" i="1"/>
  <c r="I3555" i="1" s="1"/>
  <c r="C3556" i="1"/>
  <c r="I3556" i="1" s="1"/>
  <c r="C3557" i="1"/>
  <c r="I3557" i="1" s="1"/>
  <c r="C3558" i="1"/>
  <c r="I3558" i="1" s="1"/>
  <c r="C3559" i="1"/>
  <c r="I3559" i="1" s="1"/>
  <c r="C3560" i="1"/>
  <c r="I3560" i="1" s="1"/>
  <c r="C3561" i="1"/>
  <c r="I3561" i="1" s="1"/>
  <c r="C3562" i="1"/>
  <c r="I3562" i="1" s="1"/>
  <c r="C3563" i="1"/>
  <c r="I3563" i="1" s="1"/>
  <c r="C3564" i="1"/>
  <c r="I3564" i="1" s="1"/>
  <c r="C3565" i="1"/>
  <c r="I3565" i="1" s="1"/>
  <c r="C3566" i="1"/>
  <c r="I3566" i="1" s="1"/>
  <c r="C3567" i="1"/>
  <c r="I3567" i="1" s="1"/>
  <c r="C3568" i="1"/>
  <c r="I3568" i="1" s="1"/>
  <c r="C3569" i="1"/>
  <c r="I3569" i="1" s="1"/>
  <c r="C3570" i="1"/>
  <c r="I3570" i="1" s="1"/>
  <c r="C3571" i="1"/>
  <c r="I3571" i="1" s="1"/>
  <c r="C3572" i="1"/>
  <c r="I3572" i="1" s="1"/>
  <c r="C3573" i="1"/>
  <c r="I3573" i="1" s="1"/>
  <c r="C3574" i="1"/>
  <c r="I3574" i="1" s="1"/>
  <c r="C3575" i="1"/>
  <c r="I3575" i="1" s="1"/>
  <c r="C3576" i="1"/>
  <c r="I3576" i="1" s="1"/>
  <c r="C3577" i="1"/>
  <c r="I3577" i="1" s="1"/>
  <c r="C3578" i="1"/>
  <c r="I3578" i="1" s="1"/>
  <c r="C3579" i="1"/>
  <c r="I3579" i="1" s="1"/>
  <c r="C3580" i="1"/>
  <c r="I3580" i="1" s="1"/>
  <c r="C3581" i="1"/>
  <c r="I3581" i="1" s="1"/>
  <c r="C3582" i="1"/>
  <c r="I3582" i="1" s="1"/>
  <c r="C3583" i="1"/>
  <c r="I3583" i="1" s="1"/>
  <c r="C3584" i="1"/>
  <c r="I3584" i="1" s="1"/>
  <c r="C3585" i="1"/>
  <c r="I3585" i="1" s="1"/>
  <c r="C3586" i="1"/>
  <c r="I3586" i="1" s="1"/>
  <c r="C3587" i="1"/>
  <c r="I3587" i="1" s="1"/>
  <c r="C3588" i="1"/>
  <c r="I3588" i="1" s="1"/>
  <c r="C3589" i="1"/>
  <c r="I3589" i="1" s="1"/>
  <c r="C3590" i="1"/>
  <c r="I3590" i="1" s="1"/>
  <c r="C3591" i="1"/>
  <c r="I3591" i="1" s="1"/>
  <c r="C3592" i="1"/>
  <c r="I3592" i="1" s="1"/>
  <c r="C3593" i="1"/>
  <c r="I3593" i="1" s="1"/>
  <c r="C3594" i="1"/>
  <c r="I3594" i="1" s="1"/>
  <c r="C3595" i="1"/>
  <c r="I3595" i="1" s="1"/>
  <c r="C3596" i="1"/>
  <c r="I3596" i="1" s="1"/>
  <c r="C3597" i="1"/>
  <c r="I3597" i="1" s="1"/>
  <c r="C3598" i="1"/>
  <c r="I3598" i="1" s="1"/>
  <c r="C3599" i="1"/>
  <c r="I3599" i="1" s="1"/>
  <c r="C3600" i="1"/>
  <c r="I3600" i="1" s="1"/>
  <c r="C3601" i="1"/>
  <c r="I3601" i="1" s="1"/>
  <c r="C3602" i="1"/>
  <c r="I3602" i="1" s="1"/>
  <c r="C3603" i="1"/>
  <c r="I3603" i="1" s="1"/>
  <c r="C3604" i="1"/>
  <c r="I3604" i="1" s="1"/>
  <c r="C3605" i="1"/>
  <c r="I3605" i="1" s="1"/>
  <c r="C3606" i="1"/>
  <c r="I3606" i="1" s="1"/>
  <c r="C3607" i="1"/>
  <c r="I3607" i="1" s="1"/>
  <c r="C3608" i="1"/>
  <c r="I3608" i="1" s="1"/>
  <c r="C3609" i="1"/>
  <c r="I3609" i="1" s="1"/>
  <c r="C3610" i="1"/>
  <c r="I3610" i="1" s="1"/>
  <c r="C3611" i="1"/>
  <c r="I3611" i="1" s="1"/>
  <c r="C3612" i="1"/>
  <c r="I3612" i="1" s="1"/>
  <c r="C3613" i="1"/>
  <c r="I3613" i="1" s="1"/>
  <c r="C3614" i="1"/>
  <c r="I3614" i="1" s="1"/>
  <c r="C3615" i="1"/>
  <c r="I3615" i="1" s="1"/>
  <c r="C3616" i="1"/>
  <c r="I3616" i="1" s="1"/>
  <c r="C3617" i="1"/>
  <c r="I3617" i="1" s="1"/>
  <c r="C3618" i="1"/>
  <c r="I3618" i="1" s="1"/>
  <c r="C3619" i="1"/>
  <c r="I3619" i="1" s="1"/>
  <c r="C3620" i="1"/>
  <c r="I3620" i="1" s="1"/>
  <c r="C3621" i="1"/>
  <c r="I3621" i="1" s="1"/>
  <c r="C3622" i="1"/>
  <c r="I3622" i="1" s="1"/>
  <c r="C3623" i="1"/>
  <c r="I3623" i="1" s="1"/>
  <c r="C3624" i="1"/>
  <c r="I3624" i="1" s="1"/>
  <c r="C3625" i="1"/>
  <c r="I3625" i="1" s="1"/>
  <c r="C3626" i="1"/>
  <c r="I3626" i="1" s="1"/>
  <c r="C3627" i="1"/>
  <c r="I3627" i="1" s="1"/>
  <c r="C3628" i="1"/>
  <c r="I3628" i="1" s="1"/>
  <c r="C3629" i="1"/>
  <c r="I3629" i="1" s="1"/>
  <c r="C3630" i="1"/>
  <c r="I3630" i="1" s="1"/>
  <c r="C3631" i="1"/>
  <c r="I3631" i="1" s="1"/>
  <c r="C3632" i="1"/>
  <c r="I3632" i="1" s="1"/>
  <c r="C3633" i="1"/>
  <c r="I3633" i="1" s="1"/>
  <c r="C3634" i="1"/>
  <c r="I3634" i="1" s="1"/>
  <c r="C3635" i="1"/>
  <c r="I3635" i="1" s="1"/>
  <c r="C3636" i="1"/>
  <c r="I3636" i="1" s="1"/>
  <c r="C3637" i="1"/>
  <c r="I3637" i="1" s="1"/>
  <c r="C3638" i="1"/>
  <c r="I3638" i="1" s="1"/>
  <c r="C3639" i="1"/>
  <c r="I3639" i="1" s="1"/>
  <c r="C3640" i="1"/>
  <c r="I3640" i="1" s="1"/>
  <c r="C3641" i="1"/>
  <c r="I3641" i="1" s="1"/>
  <c r="C3642" i="1"/>
  <c r="I3642" i="1" s="1"/>
  <c r="C3643" i="1"/>
  <c r="I3643" i="1" s="1"/>
  <c r="C3644" i="1"/>
  <c r="I3644" i="1" s="1"/>
  <c r="C3645" i="1"/>
  <c r="I3645" i="1" s="1"/>
  <c r="C3646" i="1"/>
  <c r="I3646" i="1" s="1"/>
  <c r="C3647" i="1"/>
  <c r="I3647" i="1" s="1"/>
  <c r="C3648" i="1"/>
  <c r="I3648" i="1" s="1"/>
  <c r="C3649" i="1"/>
  <c r="I3649" i="1" s="1"/>
  <c r="C3650" i="1"/>
  <c r="I3650" i="1" s="1"/>
  <c r="C3651" i="1"/>
  <c r="I3651" i="1" s="1"/>
  <c r="C3652" i="1"/>
  <c r="I3652" i="1" s="1"/>
  <c r="C3653" i="1"/>
  <c r="I3653" i="1" s="1"/>
  <c r="C3654" i="1"/>
  <c r="I3654" i="1" s="1"/>
  <c r="C3655" i="1"/>
  <c r="I3655" i="1" s="1"/>
  <c r="C3656" i="1"/>
  <c r="I3656" i="1" s="1"/>
  <c r="C3657" i="1"/>
  <c r="I3657" i="1" s="1"/>
  <c r="C3658" i="1"/>
  <c r="I3658" i="1" s="1"/>
  <c r="C3659" i="1"/>
  <c r="I3659" i="1" s="1"/>
  <c r="C3661" i="1"/>
  <c r="I3661" i="1" s="1"/>
  <c r="C3662" i="1"/>
  <c r="I3662" i="1" s="1"/>
  <c r="C3663" i="1"/>
  <c r="I3663" i="1" s="1"/>
  <c r="C3664" i="1"/>
  <c r="I3664" i="1" s="1"/>
  <c r="C3665" i="1"/>
  <c r="I3665" i="1" s="1"/>
  <c r="C3666" i="1"/>
  <c r="I3666" i="1" s="1"/>
  <c r="C3667" i="1"/>
  <c r="I3667" i="1" s="1"/>
  <c r="C3668" i="1"/>
  <c r="I3668" i="1" s="1"/>
  <c r="C3669" i="1"/>
  <c r="I3669" i="1" s="1"/>
  <c r="C3670" i="1"/>
  <c r="I3670" i="1" s="1"/>
  <c r="C3671" i="1"/>
  <c r="I3671" i="1" s="1"/>
  <c r="C3672" i="1"/>
  <c r="I3672" i="1" s="1"/>
  <c r="C3673" i="1"/>
  <c r="I3673" i="1" s="1"/>
  <c r="C3674" i="1"/>
  <c r="I3674" i="1" s="1"/>
  <c r="C3675" i="1"/>
  <c r="I3675" i="1" s="1"/>
  <c r="C3676" i="1"/>
  <c r="I3676" i="1" s="1"/>
  <c r="C3677" i="1"/>
  <c r="I3677" i="1" s="1"/>
  <c r="C3678" i="1"/>
  <c r="I3678" i="1" s="1"/>
  <c r="C3679" i="1"/>
  <c r="I3679" i="1" s="1"/>
  <c r="C3680" i="1"/>
  <c r="I3680" i="1" s="1"/>
  <c r="C3681" i="1"/>
  <c r="I3681" i="1" s="1"/>
  <c r="C3682" i="1"/>
  <c r="I3682" i="1" s="1"/>
  <c r="C3683" i="1"/>
  <c r="I3683" i="1" s="1"/>
  <c r="C3684" i="1"/>
  <c r="I3684" i="1" s="1"/>
  <c r="C3685" i="1"/>
  <c r="I3685" i="1" s="1"/>
  <c r="C3686" i="1"/>
  <c r="I3686" i="1" s="1"/>
  <c r="C3687" i="1"/>
  <c r="I3687" i="1" s="1"/>
  <c r="C3688" i="1"/>
  <c r="I3688" i="1" s="1"/>
  <c r="C3689" i="1"/>
  <c r="I3689" i="1" s="1"/>
  <c r="C3690" i="1"/>
  <c r="I3690" i="1" s="1"/>
  <c r="C3691" i="1"/>
  <c r="I3691" i="1" s="1"/>
  <c r="C3692" i="1"/>
  <c r="I3692" i="1" s="1"/>
  <c r="C3693" i="1"/>
  <c r="I3693" i="1" s="1"/>
  <c r="C3694" i="1"/>
  <c r="I3694" i="1" s="1"/>
  <c r="C3695" i="1"/>
  <c r="I3695" i="1" s="1"/>
  <c r="C3696" i="1"/>
  <c r="I3696" i="1" s="1"/>
  <c r="C3697" i="1"/>
  <c r="I3697" i="1" s="1"/>
  <c r="C3698" i="1"/>
  <c r="I3698" i="1" s="1"/>
  <c r="C3699" i="1"/>
  <c r="I3699" i="1" s="1"/>
  <c r="C3700" i="1"/>
  <c r="I3700" i="1" s="1"/>
  <c r="C3701" i="1"/>
  <c r="I3701" i="1" s="1"/>
  <c r="C3702" i="1"/>
  <c r="I3702" i="1" s="1"/>
  <c r="C3703" i="1"/>
  <c r="I3703" i="1" s="1"/>
  <c r="C3704" i="1"/>
  <c r="I3704" i="1" s="1"/>
  <c r="C3705" i="1"/>
  <c r="I3705" i="1" s="1"/>
  <c r="C3706" i="1"/>
  <c r="I3706" i="1" s="1"/>
  <c r="C3707" i="1"/>
  <c r="I3707" i="1" s="1"/>
  <c r="C3708" i="1"/>
  <c r="I3708" i="1" s="1"/>
  <c r="C3709" i="1"/>
  <c r="I3709" i="1" s="1"/>
  <c r="C3710" i="1"/>
  <c r="I3710" i="1" s="1"/>
  <c r="C3711" i="1"/>
  <c r="I3711" i="1" s="1"/>
  <c r="C3712" i="1"/>
  <c r="I3712" i="1" s="1"/>
  <c r="C3713" i="1"/>
  <c r="I3713" i="1" s="1"/>
  <c r="C3714" i="1"/>
  <c r="I3714" i="1" s="1"/>
  <c r="C3715" i="1"/>
  <c r="I3715" i="1" s="1"/>
  <c r="C3716" i="1"/>
  <c r="I3716" i="1" s="1"/>
  <c r="C3717" i="1"/>
  <c r="I3717" i="1" s="1"/>
  <c r="C3718" i="1"/>
  <c r="I3718" i="1" s="1"/>
  <c r="C3719" i="1"/>
  <c r="I3719" i="1" s="1"/>
  <c r="C3720" i="1"/>
  <c r="I3720" i="1" s="1"/>
  <c r="C3721" i="1"/>
  <c r="I3721" i="1" s="1"/>
  <c r="C3722" i="1"/>
  <c r="I3722" i="1" s="1"/>
  <c r="C3723" i="1"/>
  <c r="I3723" i="1" s="1"/>
  <c r="C3724" i="1"/>
  <c r="I3724" i="1" s="1"/>
  <c r="C3725" i="1"/>
  <c r="I3725" i="1" s="1"/>
  <c r="C3726" i="1"/>
  <c r="I3726" i="1" s="1"/>
  <c r="C3727" i="1"/>
  <c r="I3727" i="1" s="1"/>
  <c r="C3728" i="1"/>
  <c r="I3728" i="1" s="1"/>
  <c r="C3729" i="1"/>
  <c r="I3729" i="1" s="1"/>
  <c r="C3730" i="1"/>
  <c r="I3730" i="1" s="1"/>
  <c r="C3731" i="1"/>
  <c r="I3731" i="1" s="1"/>
  <c r="C3732" i="1"/>
  <c r="I3732" i="1" s="1"/>
  <c r="C3733" i="1"/>
  <c r="I3733" i="1" s="1"/>
  <c r="C3734" i="1"/>
  <c r="I3734" i="1" s="1"/>
  <c r="C3735" i="1"/>
  <c r="I3735" i="1" s="1"/>
  <c r="C3736" i="1"/>
  <c r="I3736" i="1" s="1"/>
  <c r="C3737" i="1"/>
  <c r="I3737" i="1" s="1"/>
  <c r="C3738" i="1"/>
  <c r="I3738" i="1" s="1"/>
  <c r="C3739" i="1"/>
  <c r="I3739" i="1" s="1"/>
  <c r="C3740" i="1"/>
  <c r="I3740" i="1" s="1"/>
  <c r="C3741" i="1"/>
  <c r="I3741" i="1" s="1"/>
  <c r="C3742" i="1"/>
  <c r="I3742" i="1" s="1"/>
  <c r="C3743" i="1"/>
  <c r="I3743" i="1" s="1"/>
  <c r="C3744" i="1"/>
  <c r="I3744" i="1" s="1"/>
  <c r="C3745" i="1"/>
  <c r="I3745" i="1" s="1"/>
  <c r="C3747" i="1"/>
  <c r="I3747" i="1" s="1"/>
  <c r="C3748" i="1"/>
  <c r="I3748" i="1" s="1"/>
  <c r="C3749" i="1"/>
  <c r="I3749" i="1" s="1"/>
  <c r="C3750" i="1"/>
  <c r="I3750" i="1" s="1"/>
  <c r="C3751" i="1"/>
  <c r="I3751" i="1" s="1"/>
  <c r="C3752" i="1"/>
  <c r="I3752" i="1" s="1"/>
  <c r="C3753" i="1"/>
  <c r="I3753" i="1" s="1"/>
  <c r="C3754" i="1"/>
  <c r="I3754" i="1" s="1"/>
  <c r="C3755" i="1"/>
  <c r="I3755" i="1" s="1"/>
  <c r="C3756" i="1"/>
  <c r="I3756" i="1" s="1"/>
  <c r="C3757" i="1"/>
  <c r="I3757" i="1" s="1"/>
  <c r="C3758" i="1"/>
  <c r="I3758" i="1" s="1"/>
  <c r="C3759" i="1"/>
  <c r="I3759" i="1" s="1"/>
  <c r="C3761" i="1"/>
  <c r="I3761" i="1" s="1"/>
  <c r="C3762" i="1"/>
  <c r="I3762" i="1" s="1"/>
  <c r="C3765" i="1"/>
  <c r="I3765" i="1" s="1"/>
  <c r="C10" i="7" s="1"/>
  <c r="C3766" i="1"/>
  <c r="I3766" i="1" s="1"/>
  <c r="C3767" i="1"/>
  <c r="I3767" i="1" s="1"/>
  <c r="C3768" i="1"/>
  <c r="I3768" i="1" s="1"/>
  <c r="C3769" i="1"/>
  <c r="I3769" i="1" s="1"/>
  <c r="C3770" i="1"/>
  <c r="I3770" i="1" s="1"/>
  <c r="C3771" i="1"/>
  <c r="I3771" i="1" s="1"/>
  <c r="C3772" i="1"/>
  <c r="I3772" i="1" s="1"/>
  <c r="C3773" i="1"/>
  <c r="I3773" i="1" s="1"/>
  <c r="C3774" i="1"/>
  <c r="I3774" i="1" s="1"/>
  <c r="C3776" i="1"/>
  <c r="I3776" i="1" s="1"/>
  <c r="C3777" i="1"/>
  <c r="I3777" i="1" s="1"/>
  <c r="C3778" i="1"/>
  <c r="I3778" i="1" s="1"/>
  <c r="C3779" i="1"/>
  <c r="I3779" i="1" s="1"/>
  <c r="C3780" i="1"/>
  <c r="I3780" i="1" s="1"/>
  <c r="C3781" i="1"/>
  <c r="I3781" i="1" s="1"/>
  <c r="C3782" i="1"/>
  <c r="I3782" i="1" s="1"/>
  <c r="C3783" i="1"/>
  <c r="I3783" i="1" s="1"/>
  <c r="C3784" i="1"/>
  <c r="I3784" i="1" s="1"/>
  <c r="C3786" i="1"/>
  <c r="I3786" i="1" s="1"/>
  <c r="C3787" i="1"/>
  <c r="I3787" i="1" s="1"/>
  <c r="C3788" i="1"/>
  <c r="I3788" i="1" s="1"/>
  <c r="C3790" i="1"/>
  <c r="I3790" i="1" s="1"/>
  <c r="C3791" i="1"/>
  <c r="I3791" i="1" s="1"/>
  <c r="C3792" i="1"/>
  <c r="I3792" i="1" s="1"/>
  <c r="C3793" i="1"/>
  <c r="I3793" i="1" s="1"/>
  <c r="C3794" i="1"/>
  <c r="I3794" i="1" s="1"/>
  <c r="C3795" i="1"/>
  <c r="I3795" i="1" s="1"/>
  <c r="C3797" i="1"/>
  <c r="I3797" i="1" s="1"/>
  <c r="C3798" i="1"/>
  <c r="I3798" i="1" s="1"/>
  <c r="C3799" i="1"/>
  <c r="I3799" i="1" s="1"/>
  <c r="C3800" i="1"/>
  <c r="I3800" i="1" s="1"/>
  <c r="C3801" i="1"/>
  <c r="I3801" i="1" s="1"/>
  <c r="C3802" i="1"/>
  <c r="I3802" i="1" s="1"/>
  <c r="C3803" i="1"/>
  <c r="I3803" i="1" s="1"/>
  <c r="C3804" i="1"/>
  <c r="I3804" i="1" s="1"/>
  <c r="C3805" i="1"/>
  <c r="I3805" i="1" s="1"/>
  <c r="C3806" i="1"/>
  <c r="I3806" i="1" s="1"/>
  <c r="C3807" i="1"/>
  <c r="I3807" i="1" s="1"/>
  <c r="C3808" i="1"/>
  <c r="I3808" i="1" s="1"/>
  <c r="C3809" i="1"/>
  <c r="I3809" i="1" s="1"/>
  <c r="C3810" i="1"/>
  <c r="I3810" i="1" s="1"/>
  <c r="C3811" i="1"/>
  <c r="I3811" i="1" s="1"/>
  <c r="C3812" i="1"/>
  <c r="I3812" i="1" s="1"/>
  <c r="C3813" i="1"/>
  <c r="I3813" i="1" s="1"/>
  <c r="C3814" i="1"/>
  <c r="I3814" i="1" s="1"/>
  <c r="C3815" i="1"/>
  <c r="I3815" i="1" s="1"/>
  <c r="C3816" i="1"/>
  <c r="I3816" i="1" s="1"/>
  <c r="C3817" i="1"/>
  <c r="I3817" i="1" s="1"/>
  <c r="C630" i="1"/>
  <c r="I630" i="1" s="1"/>
  <c r="C638" i="1"/>
  <c r="I638" i="1" s="1"/>
  <c r="C3775" i="1"/>
  <c r="I3775" i="1" s="1"/>
  <c r="C642" i="1"/>
  <c r="I642" i="1" s="1"/>
  <c r="C517" i="1"/>
  <c r="I517" i="1" s="1"/>
  <c r="C519" i="1"/>
  <c r="I519" i="1" s="1"/>
  <c r="C520" i="1"/>
  <c r="I520" i="1" s="1"/>
  <c r="C3785" i="1"/>
  <c r="I3785" i="1" s="1"/>
  <c r="C527" i="1"/>
  <c r="I527" i="1" s="1"/>
  <c r="C3789" i="1"/>
  <c r="I3789" i="1" s="1"/>
  <c r="C651" i="1"/>
  <c r="I651" i="1" s="1"/>
  <c r="C652" i="1"/>
  <c r="I652" i="1" s="1"/>
  <c r="C531" i="1"/>
  <c r="I531" i="1" s="1"/>
  <c r="C537" i="1"/>
  <c r="I537" i="1" s="1"/>
  <c r="C541" i="1"/>
  <c r="I541" i="1" s="1"/>
  <c r="C551" i="1"/>
  <c r="I551" i="1" s="1"/>
  <c r="C3796" i="1"/>
  <c r="I3796" i="1" s="1"/>
  <c r="C563" i="1"/>
  <c r="I563" i="1" s="1"/>
  <c r="C571" i="1"/>
  <c r="I571" i="1" s="1"/>
  <c r="C578" i="1"/>
  <c r="I578" i="1" s="1"/>
  <c r="C579" i="1"/>
  <c r="I579" i="1" s="1"/>
  <c r="C583" i="1"/>
  <c r="I583" i="1" s="1"/>
  <c r="C591" i="1"/>
  <c r="I591" i="1" s="1"/>
  <c r="C595" i="1"/>
  <c r="I595" i="1" s="1"/>
  <c r="C596" i="1"/>
  <c r="I596" i="1" s="1"/>
  <c r="C597" i="1"/>
  <c r="I597" i="1" s="1"/>
  <c r="C3746" i="1"/>
  <c r="I3746" i="1" s="1"/>
  <c r="C3760" i="1"/>
  <c r="I3760" i="1" s="1"/>
  <c r="C612" i="1"/>
  <c r="I612" i="1" s="1"/>
  <c r="C3763" i="1"/>
  <c r="I3763" i="1" s="1"/>
  <c r="C3764" i="1"/>
  <c r="I3764" i="1" s="1"/>
  <c r="C617" i="1"/>
  <c r="I617" i="1" s="1"/>
  <c r="C619" i="1"/>
  <c r="I619" i="1" s="1"/>
  <c r="C620" i="1"/>
  <c r="I620" i="1" s="1"/>
  <c r="C625" i="1"/>
  <c r="I625" i="1" s="1"/>
  <c r="C626" i="1"/>
  <c r="I626" i="1" s="1"/>
  <c r="B4" i="7" l="1"/>
  <c r="C3" i="7"/>
  <c r="D3" i="7" s="1"/>
  <c r="B9" i="7"/>
  <c r="C16" i="8"/>
  <c r="C17" i="8"/>
  <c r="C21" i="8"/>
  <c r="C25" i="8"/>
  <c r="C7" i="8"/>
  <c r="B5" i="7"/>
  <c r="C33" i="8"/>
  <c r="C27" i="8"/>
  <c r="C22" i="8"/>
  <c r="C29" i="8"/>
  <c r="C23" i="8"/>
  <c r="C12" i="8"/>
  <c r="C11" i="8"/>
  <c r="C10" i="8"/>
  <c r="C38" i="8"/>
  <c r="C31" i="8"/>
  <c r="C19" i="8"/>
  <c r="C26" i="8"/>
  <c r="C28" i="8"/>
  <c r="C24" i="8"/>
  <c r="C13" i="8"/>
  <c r="C8" i="8"/>
  <c r="B6" i="7"/>
  <c r="D6" i="7" s="1"/>
  <c r="C2" i="7"/>
  <c r="C30" i="8"/>
  <c r="D32" i="8" s="1"/>
  <c r="C15" i="8"/>
  <c r="C32" i="8"/>
  <c r="C44" i="8"/>
  <c r="C41" i="8"/>
  <c r="C4" i="7"/>
  <c r="C40" i="8"/>
  <c r="C6" i="8"/>
  <c r="B7" i="7"/>
  <c r="C8" i="7"/>
  <c r="C5" i="7"/>
  <c r="D5" i="7" s="1"/>
  <c r="C45" i="8"/>
  <c r="C36" i="8"/>
  <c r="C4" i="8"/>
  <c r="D5" i="8" s="1"/>
  <c r="B2" i="7"/>
  <c r="C5" i="8"/>
  <c r="C37" i="8"/>
  <c r="C34" i="8"/>
  <c r="C18" i="8"/>
  <c r="C9" i="7"/>
  <c r="C20" i="8"/>
  <c r="D22" i="8" s="1"/>
  <c r="C14" i="8"/>
  <c r="C43" i="8"/>
  <c r="D44" i="8" s="1"/>
  <c r="C39" i="8"/>
  <c r="D41" i="8" s="1"/>
  <c r="C35" i="8"/>
  <c r="D38" i="8" s="1"/>
  <c r="C9" i="8"/>
  <c r="B8" i="7"/>
  <c r="D34" i="8"/>
  <c r="D43" i="8"/>
  <c r="D4" i="7"/>
  <c r="D9" i="8" l="1"/>
  <c r="D20" i="8"/>
  <c r="D2" i="7"/>
  <c r="D39" i="8"/>
  <c r="D16" i="8"/>
  <c r="D47" i="8"/>
  <c r="D26" i="8"/>
  <c r="D30" i="8"/>
  <c r="D28" i="8"/>
  <c r="D14" i="8"/>
  <c r="D18" i="8"/>
  <c r="D8" i="7"/>
  <c r="D21" i="8"/>
  <c r="D33" i="8"/>
  <c r="D23" i="8"/>
  <c r="D31" i="8"/>
  <c r="D13" i="8"/>
  <c r="D12" i="8"/>
  <c r="D10" i="8"/>
  <c r="D24" i="8"/>
  <c r="D25" i="8"/>
  <c r="D35" i="8"/>
  <c r="D19" i="8"/>
  <c r="D40" i="8"/>
  <c r="D8" i="8"/>
  <c r="D17" i="8"/>
  <c r="D36" i="8"/>
  <c r="D27" i="8"/>
  <c r="D29" i="8"/>
  <c r="D45" i="8"/>
  <c r="D37" i="8"/>
  <c r="D42" i="8"/>
  <c r="D15" i="8"/>
  <c r="D46" i="8"/>
  <c r="D6" i="8"/>
  <c r="D11" i="8"/>
  <c r="D7" i="8"/>
  <c r="D9" i="7"/>
  <c r="D7" i="7"/>
  <c r="D1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<sst xmlns="http://schemas.openxmlformats.org/spreadsheetml/2006/main" count="15417" uniqueCount="401">
  <si>
    <t>Description</t>
  </si>
  <si>
    <t>Amount</t>
  </si>
  <si>
    <t>To GBP Savings</t>
  </si>
  <si>
    <t>To GBP</t>
  </si>
  <si>
    <t>To GBP Tovy Treats</t>
  </si>
  <si>
    <t>Closing transaction</t>
  </si>
  <si>
    <t>A little gift from Revolut</t>
  </si>
  <si>
    <t>Card Delivery</t>
  </si>
  <si>
    <t>Payment from Ogude-n O S</t>
  </si>
  <si>
    <t>South Western Railway</t>
  </si>
  <si>
    <t>Sainsbury's</t>
  </si>
  <si>
    <t>Apple</t>
  </si>
  <si>
    <t>Wallington Food Centre</t>
  </si>
  <si>
    <t>Cash at 93 Manor Road Wallingt</t>
  </si>
  <si>
    <t>Transport for London</t>
  </si>
  <si>
    <t>Lidl</t>
  </si>
  <si>
    <t>Boots</t>
  </si>
  <si>
    <t>IXL Learning</t>
  </si>
  <si>
    <t>Price Busters</t>
  </si>
  <si>
    <t>Payment from T Ugbovo</t>
  </si>
  <si>
    <t>Cash at Wallington 2</t>
  </si>
  <si>
    <t>Asda</t>
  </si>
  <si>
    <t>Wise</t>
  </si>
  <si>
    <t>Oxfam</t>
  </si>
  <si>
    <t>TK Maxx</t>
  </si>
  <si>
    <t>Primark</t>
  </si>
  <si>
    <t>Zava Online Doctor</t>
  </si>
  <si>
    <t>Udemy</t>
  </si>
  <si>
    <t>Reed.co.uk</t>
  </si>
  <si>
    <t>Wallington Cameras</t>
  </si>
  <si>
    <t>gov.uk</t>
  </si>
  <si>
    <t>Cash at 404517wallington</t>
  </si>
  <si>
    <t>Post Office</t>
  </si>
  <si>
    <t>Celebrations Forever</t>
  </si>
  <si>
    <t>Driver &amp; Vehicle Standards Agency</t>
  </si>
  <si>
    <t>Kellyjones483</t>
  </si>
  <si>
    <t>KFC</t>
  </si>
  <si>
    <t>Mellows Newsmart</t>
  </si>
  <si>
    <t>Oyster Mobile App</t>
  </si>
  <si>
    <t>To RCCG GLORIOUS HIGH THRONE</t>
  </si>
  <si>
    <t>Techytots Sutton</t>
  </si>
  <si>
    <t>Payment from Okeoghene Ogude-nyerhovwo</t>
  </si>
  <si>
    <t>Scholastic</t>
  </si>
  <si>
    <t>Cladish &amp;</t>
  </si>
  <si>
    <t>Argos</t>
  </si>
  <si>
    <t>To Ethel Ndoma-Egba</t>
  </si>
  <si>
    <t>Payment from Ogude O</t>
  </si>
  <si>
    <t>Poundland</t>
  </si>
  <si>
    <t>Uber</t>
  </si>
  <si>
    <t>Oasis Christian Centre</t>
  </si>
  <si>
    <t>B&amp;Q</t>
  </si>
  <si>
    <t>To Teddy Ugbovo</t>
  </si>
  <si>
    <t>Amazon</t>
  </si>
  <si>
    <t>Hantec Markets</t>
  </si>
  <si>
    <t>George Street Direct</t>
  </si>
  <si>
    <t>To Emenike Agoh</t>
  </si>
  <si>
    <t>GoFundMe</t>
  </si>
  <si>
    <t>To Lois Otobo</t>
  </si>
  <si>
    <t>Belasis Technology Park</t>
  </si>
  <si>
    <t>Station Quality Dry Cl</t>
  </si>
  <si>
    <t>To UKV23</t>
  </si>
  <si>
    <t>Spar</t>
  </si>
  <si>
    <t>Payment from Akpotor M</t>
  </si>
  <si>
    <t>The Health and Care Professions Council (HCPC)</t>
  </si>
  <si>
    <t>Stack Catering</t>
  </si>
  <si>
    <t>To Okeoghene Ogude-Nyerhovwo</t>
  </si>
  <si>
    <t>To Testingelearn</t>
  </si>
  <si>
    <t>Work</t>
  </si>
  <si>
    <t>Shepherd's Bush</t>
  </si>
  <si>
    <t>Zava</t>
  </si>
  <si>
    <t>Viaan And Heey</t>
  </si>
  <si>
    <t>To O Olugbile</t>
  </si>
  <si>
    <t>Transfer from Revolut user</t>
  </si>
  <si>
    <t>To Eagle City Church</t>
  </si>
  <si>
    <t>Baseo</t>
  </si>
  <si>
    <t>Cash at Southwark 3</t>
  </si>
  <si>
    <t>Payment from Testingelearn.co.uk</t>
  </si>
  <si>
    <t>To Lemonade-Ogheneny</t>
  </si>
  <si>
    <t>Payment from B Transfer Services Limited</t>
  </si>
  <si>
    <t>Robins Food &amp; Wine</t>
  </si>
  <si>
    <t>To Michael Talabi</t>
  </si>
  <si>
    <t>Payment from Ndoma-egba E</t>
  </si>
  <si>
    <t>To Molrail Ltd</t>
  </si>
  <si>
    <t>Skillz Uk</t>
  </si>
  <si>
    <t>George Street Express</t>
  </si>
  <si>
    <t>To Samuel Danso</t>
  </si>
  <si>
    <t>Payment from Temitope Falade</t>
  </si>
  <si>
    <t>To Frank Ogwa</t>
  </si>
  <si>
    <t>Payment from Kenechi Johncross Ngwu</t>
  </si>
  <si>
    <t>The Connoisseur</t>
  </si>
  <si>
    <t>Payment from E Omordu</t>
  </si>
  <si>
    <t>Payment from O Adenuga</t>
  </si>
  <si>
    <t>Co-op</t>
  </si>
  <si>
    <t>Raz World Journal Seri</t>
  </si>
  <si>
    <t>Payment from Shettima Agholor</t>
  </si>
  <si>
    <t>Payment from Igwe C</t>
  </si>
  <si>
    <t>Mellows Pavilion Cafe</t>
  </si>
  <si>
    <t>Payment from Agbaje A A</t>
  </si>
  <si>
    <t>Payment from Ebere Ezeonyeodili</t>
  </si>
  <si>
    <t>Transfer to Revolut user</t>
  </si>
  <si>
    <t>Payment from Osisami O A</t>
  </si>
  <si>
    <t>Payment from Lukman Olanbiwonnu</t>
  </si>
  <si>
    <t>Payment from N Madunagu</t>
  </si>
  <si>
    <t>Hewitts Of Croydon</t>
  </si>
  <si>
    <t>Payment from Frank Ogwa</t>
  </si>
  <si>
    <t>To Nelson Igbinidu</t>
  </si>
  <si>
    <t>Companies House</t>
  </si>
  <si>
    <t>Payment from M Talabi</t>
  </si>
  <si>
    <t>Smoky Boys</t>
  </si>
  <si>
    <t>YouTube</t>
  </si>
  <si>
    <t>To A Kotsis</t>
  </si>
  <si>
    <t>Southern Safety Centre</t>
  </si>
  <si>
    <t>To Olumuyiwa Ayeobasan</t>
  </si>
  <si>
    <t>Payment from F Ogwa</t>
  </si>
  <si>
    <t>To Abdallah Jafar</t>
  </si>
  <si>
    <t>Aa Driving School</t>
  </si>
  <si>
    <t>To Mercy Chibueze Igwe</t>
  </si>
  <si>
    <t>To Nnamdi Chidiebere Madunagu</t>
  </si>
  <si>
    <t>To Chinedu Julius Omenife</t>
  </si>
  <si>
    <t>Talk360</t>
  </si>
  <si>
    <t>Paypal *muhammad.luthf</t>
  </si>
  <si>
    <t>Bargain Buys</t>
  </si>
  <si>
    <t>Jerk N Jollof</t>
  </si>
  <si>
    <t>Lemonade Finance</t>
  </si>
  <si>
    <t>To Frank K Ogwa</t>
  </si>
  <si>
    <t>Manor Pharmacy</t>
  </si>
  <si>
    <t>Numan Khan</t>
  </si>
  <si>
    <t>To Solomon Oboh</t>
  </si>
  <si>
    <t>Amour Scents</t>
  </si>
  <si>
    <t>Marks &amp; Spencer</t>
  </si>
  <si>
    <t>Cash at Woodcote Road</t>
  </si>
  <si>
    <t>O B Catering</t>
  </si>
  <si>
    <t>Amazon Web Services</t>
  </si>
  <si>
    <t>British Heart Foundation</t>
  </si>
  <si>
    <t>Zippos Circus</t>
  </si>
  <si>
    <t>Fiverr</t>
  </si>
  <si>
    <t>To Femi Kehinde Olagunju</t>
  </si>
  <si>
    <t>Manat Enterpri</t>
  </si>
  <si>
    <t>McDonald's</t>
  </si>
  <si>
    <t>Bolt</t>
  </si>
  <si>
    <t>Payment from Innocent Enweazu</t>
  </si>
  <si>
    <t>To Innocent Enweazu</t>
  </si>
  <si>
    <t>Payment from Chimaobi Nwankpa</t>
  </si>
  <si>
    <t>To Nwankpa Chimaobi</t>
  </si>
  <si>
    <t>Metrobus</t>
  </si>
  <si>
    <t>Kokoro</t>
  </si>
  <si>
    <t>Hello Fresh</t>
  </si>
  <si>
    <t>Payment from M Dikadi</t>
  </si>
  <si>
    <t>Kings Corner</t>
  </si>
  <si>
    <t>Tinas Minimarket</t>
  </si>
  <si>
    <t>Timeline Ent.</t>
  </si>
  <si>
    <t>Card Factory</t>
  </si>
  <si>
    <t>JD Sports</t>
  </si>
  <si>
    <t>To Kai D Watson</t>
  </si>
  <si>
    <t>Cash at Notemachine</t>
  </si>
  <si>
    <t>Upwork</t>
  </si>
  <si>
    <t>Eataly</t>
  </si>
  <si>
    <t>Brazil Flayvour</t>
  </si>
  <si>
    <t>Tesco</t>
  </si>
  <si>
    <t>To Paypal Uk</t>
  </si>
  <si>
    <t>Roni's Bakery</t>
  </si>
  <si>
    <t>Taco Truck</t>
  </si>
  <si>
    <t>Price Buster</t>
  </si>
  <si>
    <t>Payment from Oghenetega Ogude</t>
  </si>
  <si>
    <t>To Moneybox</t>
  </si>
  <si>
    <t>EMPIRE CINEMAS</t>
  </si>
  <si>
    <t>Exchange to GBP</t>
  </si>
  <si>
    <t>Sutton Green Off Licen</t>
  </si>
  <si>
    <t>Marie Curie</t>
  </si>
  <si>
    <t>Tynker</t>
  </si>
  <si>
    <t>eBay</t>
  </si>
  <si>
    <t>Cash at Natwest Bank</t>
  </si>
  <si>
    <t>National Express</t>
  </si>
  <si>
    <t>To Michael Buba</t>
  </si>
  <si>
    <t>Trading 212</t>
  </si>
  <si>
    <t>Payment from Otunola Bankole</t>
  </si>
  <si>
    <t>Add To Bal</t>
  </si>
  <si>
    <t>TikTok</t>
  </si>
  <si>
    <t>Udemyuk</t>
  </si>
  <si>
    <t>Specsavers</t>
  </si>
  <si>
    <t>Noahs Health Food Stor</t>
  </si>
  <si>
    <t>Payment from A Onakade</t>
  </si>
  <si>
    <t>Payment from Ugwuegbulem</t>
  </si>
  <si>
    <t>Payment from Janet Nwaoshai</t>
  </si>
  <si>
    <t>Payment from Ewere Ukpe</t>
  </si>
  <si>
    <t>Payment from K Jones</t>
  </si>
  <si>
    <t>Payment from S Odukomaiya</t>
  </si>
  <si>
    <t>Payment from O Afolayan Olorunf</t>
  </si>
  <si>
    <t>Payment from Olusegun Ologunleko</t>
  </si>
  <si>
    <t>Amazon Prime</t>
  </si>
  <si>
    <t>Payment from L Kalume</t>
  </si>
  <si>
    <t>Payment from Orejupe F</t>
  </si>
  <si>
    <t>Payment from Ogar R A C</t>
  </si>
  <si>
    <t>Payment from Loveth Emecho</t>
  </si>
  <si>
    <t>High speed training</t>
  </si>
  <si>
    <t>Payment from Kaur P</t>
  </si>
  <si>
    <t>Payment from Calayag Eb</t>
  </si>
  <si>
    <t>LOQBOX</t>
  </si>
  <si>
    <t>To Kaneh Amin</t>
  </si>
  <si>
    <t>To Vivian Ego</t>
  </si>
  <si>
    <t>To Steven Gyamera Amoako</t>
  </si>
  <si>
    <t>To Tovy Treats</t>
  </si>
  <si>
    <t>To Moneybox LISA</t>
  </si>
  <si>
    <t>Perfumeuk Perf</t>
  </si>
  <si>
    <t>To Victor Oguntayo</t>
  </si>
  <si>
    <t>Best Asia Supermarket</t>
  </si>
  <si>
    <t>Screwfix</t>
  </si>
  <si>
    <t>Ttc</t>
  </si>
  <si>
    <t>To Okeoghene Sandra Ogude-Nyerhovwo</t>
  </si>
  <si>
    <t>Payment from Redeemed Christian</t>
  </si>
  <si>
    <t>To Mfon Umoh</t>
  </si>
  <si>
    <t>Monzo</t>
  </si>
  <si>
    <t>EE</t>
  </si>
  <si>
    <t>Lokem</t>
  </si>
  <si>
    <t>To Aqua</t>
  </si>
  <si>
    <t>To Leanbase Limited</t>
  </si>
  <si>
    <t>Payment from Tovy Treats</t>
  </si>
  <si>
    <t>Princh</t>
  </si>
  <si>
    <t>To Oghenetega Ogude</t>
  </si>
  <si>
    <t>Payment from Akinyemi Adejare</t>
  </si>
  <si>
    <t>Telusko</t>
  </si>
  <si>
    <t>To Gocardless</t>
  </si>
  <si>
    <t>Payment from Oladimeji A</t>
  </si>
  <si>
    <t>Depositing savings</t>
  </si>
  <si>
    <t>HP</t>
  </si>
  <si>
    <t>Interswitch</t>
  </si>
  <si>
    <t>Withdrawing savings</t>
  </si>
  <si>
    <t>MyHermes</t>
  </si>
  <si>
    <t>Evri</t>
  </si>
  <si>
    <t>Virgin Media</t>
  </si>
  <si>
    <t>To Samuel Akpogheneta</t>
  </si>
  <si>
    <t>World Education Services</t>
  </si>
  <si>
    <t>Payment from Lemfi</t>
  </si>
  <si>
    <t>Dior</t>
  </si>
  <si>
    <t>Ttrockstars.com</t>
  </si>
  <si>
    <t>Cash at Wallington 701</t>
  </si>
  <si>
    <t>To Redeemed Christian Church Of God</t>
  </si>
  <si>
    <t>To Parentpay</t>
  </si>
  <si>
    <t>We Make Footballers Cc</t>
  </si>
  <si>
    <t>Payment from Simplyhealth</t>
  </si>
  <si>
    <t>Account Type</t>
  </si>
  <si>
    <t>Bank</t>
  </si>
  <si>
    <t>Date</t>
  </si>
  <si>
    <t>Account Name</t>
  </si>
  <si>
    <t>Revolut</t>
  </si>
  <si>
    <t>Category</t>
  </si>
  <si>
    <t>Wallington Food Centre Wallington</t>
  </si>
  <si>
    <t>Sainsburys S/mkts Wallington St</t>
  </si>
  <si>
    <t>Tfl Travel Ch Tfl.gov.uk/cp</t>
  </si>
  <si>
    <t>Payment Received - Thank You</t>
  </si>
  <si>
    <t>Lidl Gb London London</t>
  </si>
  <si>
    <t>0671 Lidl Gb Wallingto 0671 Lidl Gb</t>
  </si>
  <si>
    <t>Wallington Food Centr Wallington</t>
  </si>
  <si>
    <t>Sainsburys Wallington</t>
  </si>
  <si>
    <t>Aqua</t>
  </si>
  <si>
    <t>Credit Card</t>
  </si>
  <si>
    <t>Kevin News Croydon</t>
  </si>
  <si>
    <t>Cladish &amp; Co Ltd Wallington</t>
  </si>
  <si>
    <t>Niazi Food &amp;wine London Se19</t>
  </si>
  <si>
    <t>Wallington Grocery Wallington</t>
  </si>
  <si>
    <t>Mellows Pavilion Cafe Wallington</t>
  </si>
  <si>
    <t>Pricebusters Wallington</t>
  </si>
  <si>
    <t>Interest</t>
  </si>
  <si>
    <t>George Street Express Croydon</t>
  </si>
  <si>
    <t>Coqfighter London</t>
  </si>
  <si>
    <t>Sp Essencevault Antrim NIR</t>
  </si>
  <si>
    <t>Robins Food And Wine Wallington</t>
  </si>
  <si>
    <t>Sumup *numan Khan London</t>
  </si>
  <si>
    <t>Primark Sutton ENG</t>
  </si>
  <si>
    <t>Curness Trading Limite Wallington</t>
  </si>
  <si>
    <t>The Cutting Point Li London</t>
  </si>
  <si>
    <t>Fairdeal News Wallington</t>
  </si>
  <si>
    <t>Lidl Gb Wallington 0671 Lidl Gb</t>
  </si>
  <si>
    <t>www.learning-street.or Internet</t>
  </si>
  <si>
    <t>Sainsburys S/mkts Wallington</t>
  </si>
  <si>
    <t>Sumup **numan Khan London</t>
  </si>
  <si>
    <t>Zan Coffee Shop Croydon</t>
  </si>
  <si>
    <t>Techcom London</t>
  </si>
  <si>
    <t>Mellows Newsmart Wallington</t>
  </si>
  <si>
    <t>Wh Smith Wallington Wallington</t>
  </si>
  <si>
    <t>Sumup *krzysztof Wols Torquay</t>
  </si>
  <si>
    <t>Kings Corner Wallington</t>
  </si>
  <si>
    <t>Marks&amp;spencer Plc Croydon</t>
  </si>
  <si>
    <t>Apple.com/bill Cork IRL</t>
  </si>
  <si>
    <t>08 Mar 25     BP Trading TwoOneTwo</t>
  </si>
  <si>
    <t>HSBC</t>
  </si>
  <si>
    <t>VIS       WWW.BETTER.ORG.UK/</t>
  </si>
  <si>
    <t>02 Jul 22               BP         Okeoghene Sandra N</t>
  </si>
  <si>
    <t>Post Office Counter Surrey</t>
  </si>
  <si>
    <t>Wallington Cycles Wallington</t>
  </si>
  <si>
    <t>Aramark Cwoa Chessington</t>
  </si>
  <si>
    <t>Nilgiri Croydon</t>
  </si>
  <si>
    <t>Oghenenyerhovwo Ogude</t>
  </si>
  <si>
    <t>TV LICENCE MBP</t>
  </si>
  <si>
    <t xml:space="preserve"> Nero</t>
  </si>
  <si>
    <t xml:space="preserve"> O2</t>
  </si>
  <si>
    <t>Okeoghene Sandra N</t>
  </si>
  <si>
    <t>Wall/Rent/63canon</t>
  </si>
  <si>
    <t>VIRGIN MEDIA PYMTS</t>
  </si>
  <si>
    <t>DULWICH COLLEGE</t>
  </si>
  <si>
    <t>6hrs drive lessons</t>
  </si>
  <si>
    <t>GLL BETTER</t>
  </si>
  <si>
    <t>CR Sent from Revolut</t>
  </si>
  <si>
    <t>Expense Amount</t>
  </si>
  <si>
    <t>Row Labels</t>
  </si>
  <si>
    <t>Cab</t>
  </si>
  <si>
    <t>Church</t>
  </si>
  <si>
    <t>Clothing</t>
  </si>
  <si>
    <t>Groceries</t>
  </si>
  <si>
    <t>Haircut</t>
  </si>
  <si>
    <t>Health</t>
  </si>
  <si>
    <t>Household Items</t>
  </si>
  <si>
    <t>Kids Extracurricular</t>
  </si>
  <si>
    <t>Loan Repayment</t>
  </si>
  <si>
    <t>Online Shopping</t>
  </si>
  <si>
    <t>Others</t>
  </si>
  <si>
    <t>Public Transport</t>
  </si>
  <si>
    <t>Rent</t>
  </si>
  <si>
    <t>Salary</t>
  </si>
  <si>
    <t>Savings</t>
  </si>
  <si>
    <t>Self Development</t>
  </si>
  <si>
    <t>Grand Total</t>
  </si>
  <si>
    <t>Sum of Expense Amount</t>
  </si>
  <si>
    <t>Mar</t>
  </si>
  <si>
    <t>Apr</t>
  </si>
  <si>
    <t>May</t>
  </si>
  <si>
    <t>Jun</t>
  </si>
  <si>
    <t>Jul</t>
  </si>
  <si>
    <t>Aug</t>
  </si>
  <si>
    <t>Sep</t>
  </si>
  <si>
    <t>Oct</t>
  </si>
  <si>
    <t>Nov</t>
  </si>
  <si>
    <t>Dec</t>
  </si>
  <si>
    <t>2021</t>
  </si>
  <si>
    <t>2022</t>
  </si>
  <si>
    <t>2023</t>
  </si>
  <si>
    <t>2025</t>
  </si>
  <si>
    <t>.</t>
  </si>
  <si>
    <t>.032.0..</t>
  </si>
  <si>
    <t>000..</t>
  </si>
  <si>
    <t>.*</t>
  </si>
  <si>
    <t>Budget</t>
  </si>
  <si>
    <t>Month</t>
  </si>
  <si>
    <t>Variance</t>
  </si>
  <si>
    <t>Overspent</t>
  </si>
  <si>
    <t>Spending</t>
  </si>
  <si>
    <t>Repayment</t>
  </si>
  <si>
    <t>Total Spending</t>
  </si>
  <si>
    <t>Total Repayment</t>
  </si>
  <si>
    <t>Month_Year</t>
  </si>
  <si>
    <t>MonthName</t>
  </si>
  <si>
    <t>Net Balance</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</si>
  <si>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</si>
  <si>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</si>
  <si>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</si>
  <si>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</si>
  <si>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</si>
  <si>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</si>
  <si>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</si>
  <si>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</si>
  <si>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</si>
  <si>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</si>
  <si>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</si>
  <si>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</si>
  <si>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</si>
  <si>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</si>
  <si>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</si>
  <si>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</si>
  <si>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</si>
  <si>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</si>
  <si>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</si>
  <si>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</si>
  <si>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</si>
  <si>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</si>
  <si>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</si>
  <si>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</si>
  <si>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</si>
  <si>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</si>
  <si>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</si>
  <si>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</si>
  <si>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November 2023</t>
  </si>
  <si>
    <t>December 2023</t>
  </si>
  <si>
    <t>January 2024</t>
  </si>
  <si>
    <t>February 2024</t>
  </si>
  <si>
    <t>March 2024</t>
  </si>
  <si>
    <t>April 2024</t>
  </si>
  <si>
    <t>May 2024</t>
  </si>
  <si>
    <t>June 2024</t>
  </si>
  <si>
    <t>July 2024</t>
  </si>
  <si>
    <t>August 2024</t>
  </si>
  <si>
    <t>September 2024</t>
  </si>
  <si>
    <t>October 2024</t>
  </si>
  <si>
    <t>November 2024</t>
  </si>
  <si>
    <t>December 2024</t>
  </si>
  <si>
    <t>January 2025</t>
  </si>
  <si>
    <t>February 2025</t>
  </si>
  <si>
    <t>March 2025</t>
  </si>
  <si>
    <t>3-Month Moving Average(£)</t>
  </si>
  <si>
    <t>Total Spending (£)</t>
  </si>
  <si>
    <t>Month ID</t>
  </si>
  <si>
    <t>Trend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</si>
</sst>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Red]\-&quot;£&quot;#,##0.00"/>
    <numFmt numFmtId="164" formatCode="&quot;£&quot;#,##0.00"/>
    <numFmt numFmtId="165" formatCode="[$-F800]dddd\,\ mmmm\ dd\,\ yyyy"/>
    <numFmt numFmtId="166" formatCode="mmmm\ yy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0" borderId="0" xfId="0" applyAlignment="1">
      <alignment horizontal="left"/>
    </xf>
    <xf numFmtId="8" fontId="0" fillId="0" borderId="0" xfId="0" applyNumberFormat="1" applyAlignment="1">
      <alignment horizontal="left"/>
    </xf>
    <xf numFmtId="8" fontId="16" fillId="0" borderId="0" xfId="0" applyNumberFormat="1" applyFont="1" applyAlignment="1">
      <alignment horizontal="left"/>
    </xf>
    <xf numFmtId="164" fontId="0" fillId="0" borderId="0" xfId="0" applyNumberFormat="1" applyAlignment="1">
      <alignment horizontal="left"/>
    </xf>
    <xf numFmtId="165" fontId="0" fillId="0" borderId="0" xfId="0" applyNumberFormat="1" applyAlignment="1">
      <alignment horizontal="left"/>
    </xf>
    <xf numFmtId="164" fontId="16" fillId="0" borderId="0" xfId="0" applyNumberFormat="1" applyFont="1" applyAlignment="1">
      <alignment horizontal="left"/>
    </xf>
    <xf numFmtId="0" fontId="0" fillId="0" borderId="0" xfId="0" pivotButton="1"/>
    <xf numFmtId="0" fontId="16" fillId="0" borderId="0" xfId="0" applyFont="1" applyAlignment="1">
      <alignment horizontal="left"/>
    </xf>
    <xf numFmtId="165" fontId="16" fillId="0" borderId="0" xfId="0" applyNumberFormat="1" applyFont="1" applyAlignment="1">
      <alignment horizontal="left"/>
    </xf>
    <xf numFmtId="166" fontId="0" fillId="0" borderId="0" xfId="0" applyNumberFormat="1" applyAlignment="1">
      <alignment horizontal="left"/>
    </xf>
    <xf numFmtId="166" fontId="16" fillId="0" borderId="0" xfId="0" applyNumberFormat="1" applyFont="1" applyAlignment="1">
      <alignment horizontal="left"/>
    </xf>
    <xf numFmtId="2" fontId="0" fillId="0" borderId="0" xfId="0" applyNumberFormat="1" applyAlignment="1">
      <alignment horizontal="left"/>
    </xf>
    <xf numFmtId="1" fontId="0" fillId="0" borderId="0" xfId="0" applyNumberFormat="1" applyAlignment="1">
      <alignment horizontal="left"/>
    </xf>
    <xf numFmtId="165" fontId="16" fillId="0" borderId="0" xfId="0" applyNumberFormat="1" applyFont="1" applyAlignment="1">
      <alignment horizontal="right" vertical="top"/>
    </xf>
    <xf numFmtId="165" fontId="0" fillId="0" borderId="0" xfId="0" applyNumberFormat="1" applyAlignment="1">
      <alignment horizontal="right" vertical="top"/>
    </xf>
    <xf numFmtId="165" fontId="0" fillId="0" borderId="0" xfId="0" applyNumberFormat="1" applyAlignment="1">
      <alignment horizontal="right"/>
    </xf>
    <xf numFmtId="165" fontId="16" fillId="0" borderId="0" xfId="0" applyNumberFormat="1" applyFont="1" applyAlignment="1">
      <alignment horizontal="right"/>
    </xf>
    <xf numFmtId="0" fontId="16" fillId="0" borderId="0" xfId="0" applyFont="1" applyAlignment="1">
      <alignment horizontal="right"/>
    </xf>
    <xf numFmtId="0" fontId="0" fillId="0" borderId="0" xfId="0" applyAlignment="1">
      <alignment horizontal="righ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64" formatCode="&quot;£&quot;#,##0.00"/>
      <alignment horizontal="left" vertical="bottom" textRotation="0" wrapText="0" indent="0" justifyLastLine="0" shrinkToFit="0" readingOrder="0"/>
    </dxf>
    <dxf>
      <numFmt numFmtId="164" formatCode="&quot;£&quot;#,##0.00"/>
      <alignment horizontal="left" vertical="bottom" textRotation="0" wrapText="0" indent="0" justifyLastLine="0" shrinkToFit="0" readingOrder="0"/>
    </dxf>
    <dxf>
      <numFmt numFmtId="164" formatCode="&quot;£&quot;#,##0.00"/>
      <alignment horizontal="left" vertical="bottom" textRotation="0" wrapText="0" indent="0" justifyLastLine="0" shrinkToFit="0" readingOrder="0"/>
    </dxf>
    <dxf>
      <numFmt numFmtId="166" formatCode="mmmm\ yyyy"/>
      <alignment horizontal="left" vertical="bottom" textRotation="0" wrapText="0" indent="0" justifyLastLine="0" shrinkToFit="0" readingOrder="0"/>
    </dxf>
    <dxf>
      <alignment horizontal="left" vertical="bottom" textRotation="0" wrapText="0" indent="0" justifyLastLine="0" shrinkToFit="0" readingOrder="0"/>
    </dxf>
    <dxf>
      <numFmt numFmtId="165" formatCode="[$-F800]dddd\,\ mmmm\ dd\,\ yyyy"/>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164" formatCode="&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0" formatCode="General"/>
    </dxf>
    <dxf>
      <numFmt numFmtId="165" formatCode="[$-F800]dddd\,\ mmmm\ dd\,\ yyyy"/>
      <alignment horizontal="righ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12" formatCode="&quot;£&quot;#,##0.00;[Red]\-&quot;£&quot;#,##0.00"/>
      <alignment horizontal="left" vertical="bottom" textRotation="0" wrapText="0" indent="0" justifyLastLine="0" shrinkToFit="0" readingOrder="0"/>
    </dxf>
    <dxf>
      <font>
        <b/>
        <sz val="11"/>
        <color theme="1"/>
      </font>
    </dxf>
    <dxf>
      <fill>
        <patternFill patternType="solid">
          <fgColor theme="0"/>
          <bgColor rgb="FF9750DE"/>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font>
      <fill>
        <patternFill>
          <bgColor rgb="FF9750DE"/>
        </patternFill>
      </fill>
    </dxf>
    <dxf>
      <fill>
        <patternFill>
          <bgColor rgb="FF9750DE"/>
        </patternFill>
      </fill>
    </dxf>
    <dxf>
      <fill>
        <patternFill>
          <bgColor theme="1"/>
        </patternFill>
      </fill>
    </dxf>
    <dxf>
      <fill>
        <patternFill>
          <bgColor rgb="FF731F69"/>
        </patternFill>
      </fill>
    </dxf>
  </dxfs>
  <tableStyles count="3" defaultTableStyle="TableStyleMedium2" defaultPivotStyle="PivotStyleLight16">
    <tableStyle name="Slicer Style 1" pivot="0" table="0" count="6" xr9:uid="{EBBA5D4B-C05A-405D-ABC4-0D404F2299E8}">
      <tableStyleElement type="wholeTable" dxfId="31"/>
      <tableStyleElement type="headerRow" dxfId="30"/>
    </tableStyle>
    <tableStyle name="Slicer Style 2" pivot="0" table="0" count="5" xr9:uid="{FF613EFD-5903-4EE3-B175-EBB155E06EBA}">
      <tableStyleElement type="wholeTable" dxfId="29"/>
      <tableStyleElement type="headerRow" dxfId="28"/>
    </tableStyle>
    <tableStyle name="Timeline Style 1" pivot="0" table="0" count="8" xr9:uid="{949F508A-785D-48DA-8771-2D913FBF5075}">
      <tableStyleElement type="wholeTable" dxfId="27"/>
      <tableStyleElement type="headerRow" dxfId="26"/>
    </tableStyle>
  </tableStyles>
  <colors>
    <mruColors>
      <color rgb="FFE6D5F7"/>
      <color rgb="FFC298EC"/>
      <color rgb="FFE399DA"/>
      <color rgb="FF9750DE"/>
      <color rgb="FF731F69"/>
      <color rgb="FFD76FCB"/>
    </mruColors>
  </colors>
  <extLst>
    <ext xmlns:x14="http://schemas.microsoft.com/office/spreadsheetml/2009/9/main" uri="{46F421CA-312F-682f-3DD2-61675219B42D}">
      <x14:dxfs count="7">
        <dxf>
          <fill>
            <patternFill>
              <bgColor rgb="FF9750DE"/>
            </patternFill>
          </fill>
        </dxf>
        <dxf>
          <font>
            <b/>
            <i val="0"/>
            <sz val="11"/>
            <color theme="1"/>
          </font>
          <fill>
            <patternFill patternType="solid">
              <fgColor theme="0"/>
              <bgColor rgb="FF9750DE"/>
            </patternFill>
          </fill>
        </dxf>
        <dxf>
          <font>
            <b/>
            <i val="0"/>
            <sz val="11"/>
            <color theme="0"/>
          </font>
          <fill>
            <patternFill>
              <bgColor rgb="FF9750DE"/>
            </patternFill>
          </fill>
        </dxf>
        <dxf>
          <fill>
            <patternFill>
              <bgColor theme="0"/>
            </patternFill>
          </fill>
        </dxf>
        <dxf>
          <fill>
            <patternFill>
              <bgColor theme="0"/>
            </patternFill>
          </fill>
        </dxf>
        <dxf>
          <fill>
            <patternFill>
              <bgColor theme="0" tint="-0.34998626667073579"/>
            </patternFill>
          </fill>
        </dxf>
        <dxf>
          <fill>
            <patternFill>
              <bgColor theme="0" tint="-0.3499862666707357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11"/>
            <color theme="0"/>
            <name val="Aptos Narrow"/>
            <family val="2"/>
            <scheme val="minor"/>
          </font>
        </dxf>
        <dxf>
          <font>
            <b/>
            <i val="0"/>
            <sz val="11"/>
            <color theme="0"/>
            <name val="Aptos Narrow"/>
            <family val="2"/>
            <scheme val="minor"/>
          </font>
        </dxf>
        <dxf>
          <font>
            <sz val="11"/>
            <color theme="0"/>
            <name val="Aptos Narrow"/>
            <family val="2"/>
            <scheme val="minor"/>
          </font>
        </dxf>
        <dxf>
          <font>
            <sz val="10"/>
            <color rgb="FFC298EC"/>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[revolut account-statement_2021-07-06_2025-04-01_en-gb_1eab79.xlsx]ExpenseBreakdown!PivotTable2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ExpenseBreakdown!$B$3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79F-4B2C-89C4-BE3558F608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79F-4B2C-89C4-BE3558F608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179F-4B2C-89C4-BE3558F6087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179F-4B2C-89C4-BE3558F6087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179F-4B2C-89C4-BE3558F6087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179F-4B2C-89C4-BE3558F6087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179F-4B2C-89C4-BE3558F6087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179F-4B2C-89C4-BE3558F6087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179F-4B2C-89C4-BE3558F6087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179F-4B2C-89C4-BE3558F6087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179F-4B2C-89C4-BE3558F6087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179F-4B2C-89C4-BE3558F6087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179F-4B2C-89C4-BE3558F6087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179F-4B2C-89C4-BE3558F6087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179F-4B2C-89C4-BE3558F6087B}"/>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179F-4B2C-89C4-BE3558F6087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ExpenseBreakdown!$A$4:$A$20</c:f>
              <c:strCache>
                <c:ptCount val="16"/>
                <c:pt idx="0">
                  <c:v>Cab</c:v>
                </c:pt>
                <c:pt idx="1">
                  <c:v>Church</c:v>
                </c:pt>
                <c:pt idx="2">
                  <c:v>Clothing</c:v>
                </c:pt>
                <c:pt idx="3">
                  <c:v>Groceries</c:v>
                </c:pt>
                <c:pt idx="4">
                  <c:v>Haircut</c:v>
                </c:pt>
                <c:pt idx="5">
                  <c:v>Health</c:v>
                </c:pt>
                <c:pt idx="6">
                  <c:v>Household Items</c:v>
                </c:pt>
                <c:pt idx="7">
                  <c:v>Kids Extracurricular</c:v>
                </c:pt>
                <c:pt idx="8">
                  <c:v>Loan Repayment</c:v>
                </c:pt>
                <c:pt idx="9">
                  <c:v>Online Shopping</c:v>
                </c:pt>
                <c:pt idx="10">
                  <c:v>Others</c:v>
                </c:pt>
                <c:pt idx="11">
                  <c:v>Public Transport</c:v>
                </c:pt>
                <c:pt idx="12">
                  <c:v>Rent</c:v>
                </c:pt>
                <c:pt idx="13">
                  <c:v>Salary</c:v>
                </c:pt>
                <c:pt idx="14">
                  <c:v>Savings</c:v>
                </c:pt>
                <c:pt idx="15">
                  <c:v>Self Development</c:v>
                </c:pt>
              </c:strCache>
            </c:strRef>
          </c:cat>
          <c:val>
            <c:numRef>
              <c:f>ExpenseBreakdown!$B$4:$B$20</c:f>
              <c:numCache>
                <c:formatCode>General</c:formatCode>
                <c:ptCount val="16"/>
                <c:pt idx="0">
                  <c:v>431.4000000000002</c:v>
                </c:pt>
                <c:pt idx="1">
                  <c:v>9407.9</c:v>
                </c:pt>
                <c:pt idx="2">
                  <c:v>355.87</c:v>
                </c:pt>
                <c:pt idx="3">
                  <c:v>1652.3699999999985</c:v>
                </c:pt>
                <c:pt idx="4">
                  <c:v>301</c:v>
                </c:pt>
                <c:pt idx="5">
                  <c:v>515.25</c:v>
                </c:pt>
                <c:pt idx="6">
                  <c:v>190.3</c:v>
                </c:pt>
                <c:pt idx="7">
                  <c:v>1039.74</c:v>
                </c:pt>
                <c:pt idx="8">
                  <c:v>2487.27</c:v>
                </c:pt>
                <c:pt idx="9">
                  <c:v>725.43999999999994</c:v>
                </c:pt>
                <c:pt idx="10">
                  <c:v>68704.149999999849</c:v>
                </c:pt>
                <c:pt idx="11">
                  <c:v>4115.2000000000016</c:v>
                </c:pt>
                <c:pt idx="12">
                  <c:v>1350</c:v>
                </c:pt>
                <c:pt idx="13">
                  <c:v>0</c:v>
                </c:pt>
                <c:pt idx="14">
                  <c:v>1262.75</c:v>
                </c:pt>
                <c:pt idx="15">
                  <c:v>410.81</c:v>
                </c:pt>
              </c:numCache>
            </c:numRef>
          </c:val>
          <c:extLst>
            <c:ext xmlns:c16="http://schemas.microsoft.com/office/drawing/2014/chart" uri="{C3380CC4-5D6E-409C-BE32-E72D297353CC}">
              <c16:uniqueId val="{00000000-4AB0-46D2-AE81-0AACF42BFA3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Variance</a:t>
            </a:r>
          </a:p>
        </c:rich>
      </c:tx>
      <c:layout>
        <c:manualLayout>
          <c:xMode val="edge"/>
          <c:yMode val="edge"/>
          <c:x val="0.41464566929133856"/>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Variance!$B$1</c:f>
              <c:strCache>
                <c:ptCount val="1"/>
                <c:pt idx="0">
                  <c:v>Sum of Expense Amount</c:v>
                </c:pt>
              </c:strCache>
            </c:strRef>
          </c:tx>
          <c:spPr>
            <a:ln w="22225" cap="rnd">
              <a:solidFill>
                <a:schemeClr val="accent1"/>
              </a:solidFill>
            </a:ln>
            <a:effectLst>
              <a:glow rad="139700">
                <a:schemeClr val="accent1">
                  <a:satMod val="175000"/>
                  <a:alpha val="14000"/>
                </a:schemeClr>
              </a:glow>
            </a:effectLst>
          </c:spPr>
          <c:marker>
            <c:symbol val="none"/>
          </c:marker>
          <c:cat>
            <c:strRef>
              <c:f>Variance!$A$2:$A$52</c:f>
              <c:strCache>
                <c:ptCount val="51"/>
                <c:pt idx="0">
                  <c:v>2021</c:v>
                </c:pt>
                <c:pt idx="1">
                  <c:v>Jul</c:v>
                </c:pt>
                <c:pt idx="2">
                  <c:v>Aug</c:v>
                </c:pt>
                <c:pt idx="3">
                  <c:v>Sep</c:v>
                </c:pt>
                <c:pt idx="4">
                  <c:v>Oct</c:v>
                </c:pt>
                <c:pt idx="5">
                  <c:v>Nov</c:v>
                </c:pt>
                <c:pt idx="6">
                  <c:v>Dec</c:v>
                </c:pt>
                <c:pt idx="7">
                  <c:v>2022</c:v>
                </c:pt>
                <c:pt idx="8">
                  <c:v>.032.0..</c:v>
                </c:pt>
                <c:pt idx="9">
                  <c:v>000..</c:v>
                </c:pt>
                <c:pt idx="10">
                  <c:v>Mar</c:v>
                </c:pt>
                <c:pt idx="11">
                  <c:v>Apr</c:v>
                </c:pt>
                <c:pt idx="12">
                  <c:v>May</c:v>
                </c:pt>
                <c:pt idx="13">
                  <c:v>Jun</c:v>
                </c:pt>
                <c:pt idx="14">
                  <c:v>Jul</c:v>
                </c:pt>
                <c:pt idx="15">
                  <c:v>Aug</c:v>
                </c:pt>
                <c:pt idx="16">
                  <c:v>Sep</c:v>
                </c:pt>
                <c:pt idx="17">
                  <c:v>Oct</c:v>
                </c:pt>
                <c:pt idx="18">
                  <c:v>Nov</c:v>
                </c:pt>
                <c:pt idx="19">
                  <c:v>Dec</c:v>
                </c:pt>
                <c:pt idx="20">
                  <c:v>2023</c:v>
                </c:pt>
                <c:pt idx="21">
                  <c:v>.032.0..</c:v>
                </c:pt>
                <c:pt idx="22">
                  <c:v>000..</c:v>
                </c:pt>
                <c:pt idx="23">
                  <c:v>Mar</c:v>
                </c:pt>
                <c:pt idx="24">
                  <c:v>Apr</c:v>
                </c:pt>
                <c:pt idx="25">
                  <c:v>May</c:v>
                </c:pt>
                <c:pt idx="26">
                  <c:v>Jun</c:v>
                </c:pt>
                <c:pt idx="27">
                  <c:v>Jul</c:v>
                </c:pt>
                <c:pt idx="28">
                  <c:v>Aug</c:v>
                </c:pt>
                <c:pt idx="29">
                  <c:v>Sep</c:v>
                </c:pt>
                <c:pt idx="30">
                  <c:v>Oct</c:v>
                </c:pt>
                <c:pt idx="31">
                  <c:v>Nov</c:v>
                </c:pt>
                <c:pt idx="32">
                  <c:v>Dec</c:v>
                </c:pt>
                <c:pt idx="33">
                  <c:v>.</c:v>
                </c:pt>
                <c:pt idx="34">
                  <c:v>.032.0..</c:v>
                </c:pt>
                <c:pt idx="35">
                  <c:v>000..</c:v>
                </c:pt>
                <c:pt idx="36">
                  <c:v>Mar</c:v>
                </c:pt>
                <c:pt idx="37">
                  <c:v>Apr</c:v>
                </c:pt>
                <c:pt idx="38">
                  <c:v>May</c:v>
                </c:pt>
                <c:pt idx="39">
                  <c:v>Jun</c:v>
                </c:pt>
                <c:pt idx="40">
                  <c:v>Jul</c:v>
                </c:pt>
                <c:pt idx="41">
                  <c:v>Aug</c:v>
                </c:pt>
                <c:pt idx="42">
                  <c:v>Sep</c:v>
                </c:pt>
                <c:pt idx="43">
                  <c:v>Oct</c:v>
                </c:pt>
                <c:pt idx="44">
                  <c:v>Nov</c:v>
                </c:pt>
                <c:pt idx="45">
                  <c:v>Dec</c:v>
                </c:pt>
                <c:pt idx="46">
                  <c:v>2025</c:v>
                </c:pt>
                <c:pt idx="47">
                  <c:v>.032.0..</c:v>
                </c:pt>
                <c:pt idx="48">
                  <c:v>000..</c:v>
                </c:pt>
                <c:pt idx="49">
                  <c:v>Mar</c:v>
                </c:pt>
                <c:pt idx="50">
                  <c:v>.*</c:v>
                </c:pt>
              </c:strCache>
            </c:strRef>
          </c:cat>
          <c:val>
            <c:numRef>
              <c:f>Variance!$B$2:$B$52</c:f>
              <c:numCache>
                <c:formatCode>"£"#,##0.00_);[Red]\("£"#,##0.00\)</c:formatCode>
                <c:ptCount val="51"/>
                <c:pt idx="1">
                  <c:v>0</c:v>
                </c:pt>
                <c:pt idx="2">
                  <c:v>4.99</c:v>
                </c:pt>
                <c:pt idx="3">
                  <c:v>183.16</c:v>
                </c:pt>
                <c:pt idx="4">
                  <c:v>570.36</c:v>
                </c:pt>
                <c:pt idx="5">
                  <c:v>404.01000000000022</c:v>
                </c:pt>
                <c:pt idx="6">
                  <c:v>330.04000000000013</c:v>
                </c:pt>
                <c:pt idx="8">
                  <c:v>336.6</c:v>
                </c:pt>
                <c:pt idx="9">
                  <c:v>233.03000000000003</c:v>
                </c:pt>
                <c:pt idx="10">
                  <c:v>555.92999999999984</c:v>
                </c:pt>
                <c:pt idx="11">
                  <c:v>1467.87</c:v>
                </c:pt>
                <c:pt idx="12">
                  <c:v>2884.9899999999989</c:v>
                </c:pt>
                <c:pt idx="13">
                  <c:v>7727.65</c:v>
                </c:pt>
                <c:pt idx="14">
                  <c:v>3810.5400000000013</c:v>
                </c:pt>
                <c:pt idx="15">
                  <c:v>1120.9599999999998</c:v>
                </c:pt>
                <c:pt idx="16">
                  <c:v>2993.3900000000003</c:v>
                </c:pt>
                <c:pt idx="17">
                  <c:v>6156.5499999999993</c:v>
                </c:pt>
                <c:pt idx="18">
                  <c:v>985.25000000000023</c:v>
                </c:pt>
                <c:pt idx="19">
                  <c:v>2578.2600000000025</c:v>
                </c:pt>
                <c:pt idx="21">
                  <c:v>927.26999999999953</c:v>
                </c:pt>
                <c:pt idx="22">
                  <c:v>1344.6899999999994</c:v>
                </c:pt>
                <c:pt idx="23">
                  <c:v>763.85</c:v>
                </c:pt>
                <c:pt idx="24">
                  <c:v>766.78999999999985</c:v>
                </c:pt>
                <c:pt idx="25">
                  <c:v>950.28</c:v>
                </c:pt>
                <c:pt idx="26">
                  <c:v>2504.35</c:v>
                </c:pt>
                <c:pt idx="27">
                  <c:v>2689.3299999999995</c:v>
                </c:pt>
                <c:pt idx="28">
                  <c:v>2035.4299999999998</c:v>
                </c:pt>
                <c:pt idx="29">
                  <c:v>1142.78</c:v>
                </c:pt>
                <c:pt idx="30">
                  <c:v>4542.2300000000005</c:v>
                </c:pt>
                <c:pt idx="31">
                  <c:v>2749.6299999999997</c:v>
                </c:pt>
                <c:pt idx="32">
                  <c:v>2091.8299999999995</c:v>
                </c:pt>
                <c:pt idx="34">
                  <c:v>1460.4499999999998</c:v>
                </c:pt>
                <c:pt idx="35">
                  <c:v>2660.79</c:v>
                </c:pt>
                <c:pt idx="36">
                  <c:v>5707.2199999999993</c:v>
                </c:pt>
                <c:pt idx="37">
                  <c:v>1942.8300000000002</c:v>
                </c:pt>
                <c:pt idx="38">
                  <c:v>1800.9999999999995</c:v>
                </c:pt>
                <c:pt idx="39">
                  <c:v>1060.7</c:v>
                </c:pt>
                <c:pt idx="40">
                  <c:v>2772.87</c:v>
                </c:pt>
                <c:pt idx="41">
                  <c:v>1032.94</c:v>
                </c:pt>
                <c:pt idx="42">
                  <c:v>1863.3800000000006</c:v>
                </c:pt>
                <c:pt idx="43">
                  <c:v>2437.14</c:v>
                </c:pt>
                <c:pt idx="44">
                  <c:v>2703.5200000000004</c:v>
                </c:pt>
                <c:pt idx="45">
                  <c:v>3304.36</c:v>
                </c:pt>
                <c:pt idx="47">
                  <c:v>1009.4999999999995</c:v>
                </c:pt>
                <c:pt idx="48">
                  <c:v>4559.26</c:v>
                </c:pt>
                <c:pt idx="49">
                  <c:v>3781.4500000000003</c:v>
                </c:pt>
              </c:numCache>
            </c:numRef>
          </c:val>
          <c:smooth val="0"/>
          <c:extLst>
            <c:ext xmlns:c16="http://schemas.microsoft.com/office/drawing/2014/chart" uri="{C3380CC4-5D6E-409C-BE32-E72D297353CC}">
              <c16:uniqueId val="{00000000-852C-45B7-BAD9-6FBE0D5DE05B}"/>
            </c:ext>
          </c:extLst>
        </c:ser>
        <c:ser>
          <c:idx val="1"/>
          <c:order val="1"/>
          <c:tx>
            <c:strRef>
              <c:f>Variance!$C$1</c:f>
              <c:strCache>
                <c:ptCount val="1"/>
                <c:pt idx="0">
                  <c:v>Budget</c:v>
                </c:pt>
              </c:strCache>
            </c:strRef>
          </c:tx>
          <c:spPr>
            <a:ln w="22225" cap="rnd">
              <a:solidFill>
                <a:schemeClr val="accent2"/>
              </a:solidFill>
            </a:ln>
            <a:effectLst>
              <a:glow rad="139700">
                <a:schemeClr val="accent2">
                  <a:satMod val="175000"/>
                  <a:alpha val="14000"/>
                </a:schemeClr>
              </a:glow>
            </a:effectLst>
          </c:spPr>
          <c:marker>
            <c:symbol val="none"/>
          </c:marker>
          <c:cat>
            <c:strRef>
              <c:f>Variance!$A$2:$A$52</c:f>
              <c:strCache>
                <c:ptCount val="51"/>
                <c:pt idx="0">
                  <c:v>2021</c:v>
                </c:pt>
                <c:pt idx="1">
                  <c:v>Jul</c:v>
                </c:pt>
                <c:pt idx="2">
                  <c:v>Aug</c:v>
                </c:pt>
                <c:pt idx="3">
                  <c:v>Sep</c:v>
                </c:pt>
                <c:pt idx="4">
                  <c:v>Oct</c:v>
                </c:pt>
                <c:pt idx="5">
                  <c:v>Nov</c:v>
                </c:pt>
                <c:pt idx="6">
                  <c:v>Dec</c:v>
                </c:pt>
                <c:pt idx="7">
                  <c:v>2022</c:v>
                </c:pt>
                <c:pt idx="8">
                  <c:v>.032.0..</c:v>
                </c:pt>
                <c:pt idx="9">
                  <c:v>000..</c:v>
                </c:pt>
                <c:pt idx="10">
                  <c:v>Mar</c:v>
                </c:pt>
                <c:pt idx="11">
                  <c:v>Apr</c:v>
                </c:pt>
                <c:pt idx="12">
                  <c:v>May</c:v>
                </c:pt>
                <c:pt idx="13">
                  <c:v>Jun</c:v>
                </c:pt>
                <c:pt idx="14">
                  <c:v>Jul</c:v>
                </c:pt>
                <c:pt idx="15">
                  <c:v>Aug</c:v>
                </c:pt>
                <c:pt idx="16">
                  <c:v>Sep</c:v>
                </c:pt>
                <c:pt idx="17">
                  <c:v>Oct</c:v>
                </c:pt>
                <c:pt idx="18">
                  <c:v>Nov</c:v>
                </c:pt>
                <c:pt idx="19">
                  <c:v>Dec</c:v>
                </c:pt>
                <c:pt idx="20">
                  <c:v>2023</c:v>
                </c:pt>
                <c:pt idx="21">
                  <c:v>.032.0..</c:v>
                </c:pt>
                <c:pt idx="22">
                  <c:v>000..</c:v>
                </c:pt>
                <c:pt idx="23">
                  <c:v>Mar</c:v>
                </c:pt>
                <c:pt idx="24">
                  <c:v>Apr</c:v>
                </c:pt>
                <c:pt idx="25">
                  <c:v>May</c:v>
                </c:pt>
                <c:pt idx="26">
                  <c:v>Jun</c:v>
                </c:pt>
                <c:pt idx="27">
                  <c:v>Jul</c:v>
                </c:pt>
                <c:pt idx="28">
                  <c:v>Aug</c:v>
                </c:pt>
                <c:pt idx="29">
                  <c:v>Sep</c:v>
                </c:pt>
                <c:pt idx="30">
                  <c:v>Oct</c:v>
                </c:pt>
                <c:pt idx="31">
                  <c:v>Nov</c:v>
                </c:pt>
                <c:pt idx="32">
                  <c:v>Dec</c:v>
                </c:pt>
                <c:pt idx="33">
                  <c:v>.</c:v>
                </c:pt>
                <c:pt idx="34">
                  <c:v>.032.0..</c:v>
                </c:pt>
                <c:pt idx="35">
                  <c:v>000..</c:v>
                </c:pt>
                <c:pt idx="36">
                  <c:v>Mar</c:v>
                </c:pt>
                <c:pt idx="37">
                  <c:v>Apr</c:v>
                </c:pt>
                <c:pt idx="38">
                  <c:v>May</c:v>
                </c:pt>
                <c:pt idx="39">
                  <c:v>Jun</c:v>
                </c:pt>
                <c:pt idx="40">
                  <c:v>Jul</c:v>
                </c:pt>
                <c:pt idx="41">
                  <c:v>Aug</c:v>
                </c:pt>
                <c:pt idx="42">
                  <c:v>Sep</c:v>
                </c:pt>
                <c:pt idx="43">
                  <c:v>Oct</c:v>
                </c:pt>
                <c:pt idx="44">
                  <c:v>Nov</c:v>
                </c:pt>
                <c:pt idx="45">
                  <c:v>Dec</c:v>
                </c:pt>
                <c:pt idx="46">
                  <c:v>2025</c:v>
                </c:pt>
                <c:pt idx="47">
                  <c:v>.032.0..</c:v>
                </c:pt>
                <c:pt idx="48">
                  <c:v>000..</c:v>
                </c:pt>
                <c:pt idx="49">
                  <c:v>Mar</c:v>
                </c:pt>
                <c:pt idx="50">
                  <c:v>.*</c:v>
                </c:pt>
              </c:strCache>
            </c:strRef>
          </c:cat>
          <c:val>
            <c:numRef>
              <c:f>Variance!$C$2:$C$52</c:f>
              <c:numCache>
                <c:formatCode>"£"#,##0.00_);[Red]\("£"#,##0.00\)</c:formatCode>
                <c:ptCount val="51"/>
                <c:pt idx="1">
                  <c:v>1300</c:v>
                </c:pt>
                <c:pt idx="2">
                  <c:v>1300</c:v>
                </c:pt>
                <c:pt idx="3">
                  <c:v>1300</c:v>
                </c:pt>
                <c:pt idx="4">
                  <c:v>1300</c:v>
                </c:pt>
                <c:pt idx="5">
                  <c:v>1300</c:v>
                </c:pt>
                <c:pt idx="6">
                  <c:v>1300</c:v>
                </c:pt>
                <c:pt idx="8">
                  <c:v>1300</c:v>
                </c:pt>
                <c:pt idx="9">
                  <c:v>1300</c:v>
                </c:pt>
                <c:pt idx="10">
                  <c:v>1300</c:v>
                </c:pt>
                <c:pt idx="11">
                  <c:v>1300</c:v>
                </c:pt>
                <c:pt idx="12">
                  <c:v>1300</c:v>
                </c:pt>
                <c:pt idx="13">
                  <c:v>1300</c:v>
                </c:pt>
                <c:pt idx="14">
                  <c:v>1300</c:v>
                </c:pt>
                <c:pt idx="15">
                  <c:v>1300</c:v>
                </c:pt>
                <c:pt idx="16">
                  <c:v>1300</c:v>
                </c:pt>
                <c:pt idx="17">
                  <c:v>1300</c:v>
                </c:pt>
                <c:pt idx="18">
                  <c:v>1300</c:v>
                </c:pt>
                <c:pt idx="19">
                  <c:v>1300</c:v>
                </c:pt>
                <c:pt idx="21">
                  <c:v>1300</c:v>
                </c:pt>
                <c:pt idx="22">
                  <c:v>1300</c:v>
                </c:pt>
                <c:pt idx="23">
                  <c:v>1300</c:v>
                </c:pt>
                <c:pt idx="24">
                  <c:v>1300</c:v>
                </c:pt>
                <c:pt idx="25">
                  <c:v>1300</c:v>
                </c:pt>
                <c:pt idx="26">
                  <c:v>1300</c:v>
                </c:pt>
                <c:pt idx="27">
                  <c:v>1300</c:v>
                </c:pt>
                <c:pt idx="28">
                  <c:v>1300</c:v>
                </c:pt>
                <c:pt idx="29">
                  <c:v>1300</c:v>
                </c:pt>
                <c:pt idx="30">
                  <c:v>1300</c:v>
                </c:pt>
                <c:pt idx="31">
                  <c:v>1300</c:v>
                </c:pt>
                <c:pt idx="32">
                  <c:v>1300</c:v>
                </c:pt>
                <c:pt idx="34">
                  <c:v>1300</c:v>
                </c:pt>
                <c:pt idx="35">
                  <c:v>1300</c:v>
                </c:pt>
                <c:pt idx="36">
                  <c:v>1300</c:v>
                </c:pt>
                <c:pt idx="37">
                  <c:v>1300</c:v>
                </c:pt>
                <c:pt idx="38">
                  <c:v>1300</c:v>
                </c:pt>
                <c:pt idx="39">
                  <c:v>1300</c:v>
                </c:pt>
                <c:pt idx="40">
                  <c:v>1300</c:v>
                </c:pt>
                <c:pt idx="41">
                  <c:v>1300</c:v>
                </c:pt>
                <c:pt idx="42">
                  <c:v>1300</c:v>
                </c:pt>
                <c:pt idx="43">
                  <c:v>1300</c:v>
                </c:pt>
                <c:pt idx="44">
                  <c:v>1300</c:v>
                </c:pt>
                <c:pt idx="45">
                  <c:v>1500</c:v>
                </c:pt>
                <c:pt idx="47">
                  <c:v>1500</c:v>
                </c:pt>
                <c:pt idx="48">
                  <c:v>1500</c:v>
                </c:pt>
                <c:pt idx="49">
                  <c:v>1300</c:v>
                </c:pt>
              </c:numCache>
            </c:numRef>
          </c:val>
          <c:smooth val="0"/>
          <c:extLst>
            <c:ext xmlns:c16="http://schemas.microsoft.com/office/drawing/2014/chart" uri="{C3380CC4-5D6E-409C-BE32-E72D297353CC}">
              <c16:uniqueId val="{00000001-852C-45B7-BAD9-6FBE0D5DE05B}"/>
            </c:ext>
          </c:extLst>
        </c:ser>
        <c:ser>
          <c:idx val="2"/>
          <c:order val="2"/>
          <c:tx>
            <c:strRef>
              <c:f>Variance!$D$1</c:f>
              <c:strCache>
                <c:ptCount val="1"/>
                <c:pt idx="0">
                  <c:v>Variance</c:v>
                </c:pt>
              </c:strCache>
            </c:strRef>
          </c:tx>
          <c:spPr>
            <a:ln w="22225" cap="rnd">
              <a:solidFill>
                <a:schemeClr val="accent3"/>
              </a:solidFill>
            </a:ln>
            <a:effectLst>
              <a:glow rad="139700">
                <a:schemeClr val="accent3">
                  <a:satMod val="175000"/>
                  <a:alpha val="14000"/>
                </a:schemeClr>
              </a:glow>
            </a:effectLst>
          </c:spPr>
          <c:marker>
            <c:symbol val="none"/>
          </c:marker>
          <c:cat>
            <c:strRef>
              <c:f>Variance!$A$2:$A$52</c:f>
              <c:strCache>
                <c:ptCount val="51"/>
                <c:pt idx="0">
                  <c:v>2021</c:v>
                </c:pt>
                <c:pt idx="1">
                  <c:v>Jul</c:v>
                </c:pt>
                <c:pt idx="2">
                  <c:v>Aug</c:v>
                </c:pt>
                <c:pt idx="3">
                  <c:v>Sep</c:v>
                </c:pt>
                <c:pt idx="4">
                  <c:v>Oct</c:v>
                </c:pt>
                <c:pt idx="5">
                  <c:v>Nov</c:v>
                </c:pt>
                <c:pt idx="6">
                  <c:v>Dec</c:v>
                </c:pt>
                <c:pt idx="7">
                  <c:v>2022</c:v>
                </c:pt>
                <c:pt idx="8">
                  <c:v>.032.0..</c:v>
                </c:pt>
                <c:pt idx="9">
                  <c:v>000..</c:v>
                </c:pt>
                <c:pt idx="10">
                  <c:v>Mar</c:v>
                </c:pt>
                <c:pt idx="11">
                  <c:v>Apr</c:v>
                </c:pt>
                <c:pt idx="12">
                  <c:v>May</c:v>
                </c:pt>
                <c:pt idx="13">
                  <c:v>Jun</c:v>
                </c:pt>
                <c:pt idx="14">
                  <c:v>Jul</c:v>
                </c:pt>
                <c:pt idx="15">
                  <c:v>Aug</c:v>
                </c:pt>
                <c:pt idx="16">
                  <c:v>Sep</c:v>
                </c:pt>
                <c:pt idx="17">
                  <c:v>Oct</c:v>
                </c:pt>
                <c:pt idx="18">
                  <c:v>Nov</c:v>
                </c:pt>
                <c:pt idx="19">
                  <c:v>Dec</c:v>
                </c:pt>
                <c:pt idx="20">
                  <c:v>2023</c:v>
                </c:pt>
                <c:pt idx="21">
                  <c:v>.032.0..</c:v>
                </c:pt>
                <c:pt idx="22">
                  <c:v>000..</c:v>
                </c:pt>
                <c:pt idx="23">
                  <c:v>Mar</c:v>
                </c:pt>
                <c:pt idx="24">
                  <c:v>Apr</c:v>
                </c:pt>
                <c:pt idx="25">
                  <c:v>May</c:v>
                </c:pt>
                <c:pt idx="26">
                  <c:v>Jun</c:v>
                </c:pt>
                <c:pt idx="27">
                  <c:v>Jul</c:v>
                </c:pt>
                <c:pt idx="28">
                  <c:v>Aug</c:v>
                </c:pt>
                <c:pt idx="29">
                  <c:v>Sep</c:v>
                </c:pt>
                <c:pt idx="30">
                  <c:v>Oct</c:v>
                </c:pt>
                <c:pt idx="31">
                  <c:v>Nov</c:v>
                </c:pt>
                <c:pt idx="32">
                  <c:v>Dec</c:v>
                </c:pt>
                <c:pt idx="33">
                  <c:v>.</c:v>
                </c:pt>
                <c:pt idx="34">
                  <c:v>.032.0..</c:v>
                </c:pt>
                <c:pt idx="35">
                  <c:v>000..</c:v>
                </c:pt>
                <c:pt idx="36">
                  <c:v>Mar</c:v>
                </c:pt>
                <c:pt idx="37">
                  <c:v>Apr</c:v>
                </c:pt>
                <c:pt idx="38">
                  <c:v>May</c:v>
                </c:pt>
                <c:pt idx="39">
                  <c:v>Jun</c:v>
                </c:pt>
                <c:pt idx="40">
                  <c:v>Jul</c:v>
                </c:pt>
                <c:pt idx="41">
                  <c:v>Aug</c:v>
                </c:pt>
                <c:pt idx="42">
                  <c:v>Sep</c:v>
                </c:pt>
                <c:pt idx="43">
                  <c:v>Oct</c:v>
                </c:pt>
                <c:pt idx="44">
                  <c:v>Nov</c:v>
                </c:pt>
                <c:pt idx="45">
                  <c:v>Dec</c:v>
                </c:pt>
                <c:pt idx="46">
                  <c:v>2025</c:v>
                </c:pt>
                <c:pt idx="47">
                  <c:v>.032.0..</c:v>
                </c:pt>
                <c:pt idx="48">
                  <c:v>000..</c:v>
                </c:pt>
                <c:pt idx="49">
                  <c:v>Mar</c:v>
                </c:pt>
                <c:pt idx="50">
                  <c:v>.*</c:v>
                </c:pt>
              </c:strCache>
            </c:strRef>
          </c:cat>
          <c:val>
            <c:numRef>
              <c:f>Variance!$D$2:$D$52</c:f>
              <c:numCache>
                <c:formatCode>"£"#,##0.00_);[Red]\("£"#,##0.00\)</c:formatCode>
                <c:ptCount val="51"/>
                <c:pt idx="1">
                  <c:v>1300</c:v>
                </c:pt>
                <c:pt idx="2">
                  <c:v>1295.01</c:v>
                </c:pt>
                <c:pt idx="3">
                  <c:v>1116.8399999999999</c:v>
                </c:pt>
                <c:pt idx="4">
                  <c:v>729.64</c:v>
                </c:pt>
                <c:pt idx="5">
                  <c:v>895.98999999999978</c:v>
                </c:pt>
                <c:pt idx="6">
                  <c:v>969.95999999999981</c:v>
                </c:pt>
                <c:pt idx="8">
                  <c:v>963.4</c:v>
                </c:pt>
                <c:pt idx="9">
                  <c:v>1066.97</c:v>
                </c:pt>
                <c:pt idx="10">
                  <c:v>744.07000000000016</c:v>
                </c:pt>
                <c:pt idx="11">
                  <c:v>-167.86999999999989</c:v>
                </c:pt>
                <c:pt idx="12">
                  <c:v>-1584.9899999999989</c:v>
                </c:pt>
                <c:pt idx="13">
                  <c:v>-6427.65</c:v>
                </c:pt>
                <c:pt idx="14">
                  <c:v>-2510.5400000000013</c:v>
                </c:pt>
                <c:pt idx="15">
                  <c:v>179.04000000000019</c:v>
                </c:pt>
                <c:pt idx="16">
                  <c:v>-1693.3900000000003</c:v>
                </c:pt>
                <c:pt idx="17">
                  <c:v>-4856.5499999999993</c:v>
                </c:pt>
                <c:pt idx="18">
                  <c:v>314.74999999999977</c:v>
                </c:pt>
                <c:pt idx="19">
                  <c:v>-1278.2600000000025</c:v>
                </c:pt>
                <c:pt idx="21">
                  <c:v>372.73000000000047</c:v>
                </c:pt>
                <c:pt idx="22">
                  <c:v>-44.689999999999372</c:v>
                </c:pt>
                <c:pt idx="23">
                  <c:v>536.15</c:v>
                </c:pt>
                <c:pt idx="24">
                  <c:v>533.21000000000015</c:v>
                </c:pt>
                <c:pt idx="25">
                  <c:v>349.72</c:v>
                </c:pt>
                <c:pt idx="26">
                  <c:v>-1204.3499999999999</c:v>
                </c:pt>
                <c:pt idx="27">
                  <c:v>-1389.3299999999995</c:v>
                </c:pt>
                <c:pt idx="28">
                  <c:v>-735.42999999999984</c:v>
                </c:pt>
                <c:pt idx="29">
                  <c:v>157.22000000000003</c:v>
                </c:pt>
                <c:pt idx="30">
                  <c:v>-3242.2300000000005</c:v>
                </c:pt>
                <c:pt idx="31">
                  <c:v>-1449.6299999999997</c:v>
                </c:pt>
                <c:pt idx="32">
                  <c:v>-791.82999999999947</c:v>
                </c:pt>
                <c:pt idx="34">
                  <c:v>-160.44999999999982</c:v>
                </c:pt>
                <c:pt idx="35">
                  <c:v>-1360.79</c:v>
                </c:pt>
                <c:pt idx="36">
                  <c:v>-4407.2199999999993</c:v>
                </c:pt>
                <c:pt idx="37">
                  <c:v>-642.83000000000015</c:v>
                </c:pt>
                <c:pt idx="38">
                  <c:v>-500.99999999999955</c:v>
                </c:pt>
                <c:pt idx="39">
                  <c:v>239.29999999999995</c:v>
                </c:pt>
                <c:pt idx="40">
                  <c:v>-1472.87</c:v>
                </c:pt>
                <c:pt idx="41">
                  <c:v>267.05999999999995</c:v>
                </c:pt>
                <c:pt idx="42">
                  <c:v>-563.38000000000056</c:v>
                </c:pt>
                <c:pt idx="43">
                  <c:v>-1137.1399999999999</c:v>
                </c:pt>
                <c:pt idx="44">
                  <c:v>-1403.5200000000004</c:v>
                </c:pt>
                <c:pt idx="45">
                  <c:v>-1804.3600000000001</c:v>
                </c:pt>
                <c:pt idx="47">
                  <c:v>490.50000000000045</c:v>
                </c:pt>
                <c:pt idx="48">
                  <c:v>-3059.26</c:v>
                </c:pt>
                <c:pt idx="49">
                  <c:v>-2481.4500000000003</c:v>
                </c:pt>
              </c:numCache>
            </c:numRef>
          </c:val>
          <c:smooth val="0"/>
          <c:extLst>
            <c:ext xmlns:c16="http://schemas.microsoft.com/office/drawing/2014/chart" uri="{C3380CC4-5D6E-409C-BE32-E72D297353CC}">
              <c16:uniqueId val="{00000002-852C-45B7-BAD9-6FBE0D5DE05B}"/>
            </c:ext>
          </c:extLst>
        </c:ser>
        <c:dLbls>
          <c:showLegendKey val="0"/>
          <c:showVal val="0"/>
          <c:showCatName val="0"/>
          <c:showSerName val="0"/>
          <c:showPercent val="0"/>
          <c:showBubbleSize val="0"/>
        </c:dLbls>
        <c:smooth val="0"/>
        <c:axId val="933209599"/>
        <c:axId val="933208639"/>
      </c:lineChart>
      <c:catAx>
        <c:axId val="933209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208639"/>
        <c:crosses val="autoZero"/>
        <c:auto val="1"/>
        <c:lblAlgn val="ctr"/>
        <c:lblOffset val="100"/>
        <c:noMultiLvlLbl val="0"/>
      </c:catAx>
      <c:valAx>
        <c:axId val="933208639"/>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2095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Keeping Up with My Budget… or Not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OverSpent!$A$1</c:f>
              <c:strCache>
                <c:ptCount val="1"/>
                <c:pt idx="0">
                  <c:v>Month</c:v>
                </c:pt>
              </c:strCache>
            </c:strRef>
          </c:tx>
          <c:spPr>
            <a:ln w="22225" cap="rnd">
              <a:solidFill>
                <a:schemeClr val="accent1"/>
              </a:solidFill>
            </a:ln>
            <a:effectLst>
              <a:glow rad="139700">
                <a:schemeClr val="accent1">
                  <a:satMod val="175000"/>
                  <a:alpha val="14000"/>
                </a:schemeClr>
              </a:glow>
            </a:effectLst>
          </c:spPr>
          <c:marker>
            <c:symbol val="none"/>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OverSpent!$A$2:$A$49</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val>
          <c:smooth val="0"/>
          <c:extLst>
            <c:ext xmlns:c16="http://schemas.microsoft.com/office/drawing/2014/chart" uri="{C3380CC4-5D6E-409C-BE32-E72D297353CC}">
              <c16:uniqueId val="{00000000-6DDA-4F84-A7DA-B5E4E149724C}"/>
            </c:ext>
          </c:extLst>
        </c:ser>
        <c:ser>
          <c:idx val="1"/>
          <c:order val="1"/>
          <c:tx>
            <c:strRef>
              <c:f>OverSpent!$B$1</c:f>
              <c:strCache>
                <c:ptCount val="1"/>
                <c:pt idx="0">
                  <c:v>Sum of Expense Amount</c:v>
                </c:pt>
              </c:strCache>
            </c:strRef>
          </c:tx>
          <c:spPr>
            <a:ln w="22225" cap="rnd">
              <a:solidFill>
                <a:schemeClr val="accent2"/>
              </a:solidFill>
            </a:ln>
            <a:effectLst>
              <a:glow rad="139700">
                <a:schemeClr val="accent2">
                  <a:satMod val="175000"/>
                  <a:alpha val="14000"/>
                </a:schemeClr>
              </a:glow>
            </a:effectLst>
          </c:spPr>
          <c:marker>
            <c:symbol val="none"/>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OverSpent!$B$2:$B$49</c:f>
              <c:numCache>
                <c:formatCode>"£"#,##0.00_);[Red]\("£"#,##0.00\)</c:formatCode>
                <c:ptCount val="48"/>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1-6DDA-4F84-A7DA-B5E4E149724C}"/>
            </c:ext>
          </c:extLst>
        </c:ser>
        <c:ser>
          <c:idx val="2"/>
          <c:order val="2"/>
          <c:tx>
            <c:strRef>
              <c:f>OverSpent!$C$1</c:f>
              <c:strCache>
                <c:ptCount val="1"/>
                <c:pt idx="0">
                  <c:v>Budget</c:v>
                </c:pt>
              </c:strCache>
            </c:strRef>
          </c:tx>
          <c:spPr>
            <a:ln w="22225" cap="rnd">
              <a:solidFill>
                <a:schemeClr val="accent3"/>
              </a:solidFill>
            </a:ln>
            <a:effectLst>
              <a:glow rad="139700">
                <a:schemeClr val="accent3">
                  <a:satMod val="175000"/>
                  <a:alpha val="14000"/>
                </a:schemeClr>
              </a:glow>
            </a:effectLst>
          </c:spPr>
          <c:marker>
            <c:symbol val="none"/>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OverSpent!$C$2:$C$49</c:f>
              <c:numCache>
                <c:formatCode>"£"#,##0.00_);[Red]\("£"#,##0.00\)</c:formatCode>
                <c:ptCount val="48"/>
                <c:pt idx="0">
                  <c:v>1300</c:v>
                </c:pt>
                <c:pt idx="1">
                  <c:v>1300</c:v>
                </c:pt>
                <c:pt idx="2">
                  <c:v>1300</c:v>
                </c:pt>
                <c:pt idx="3">
                  <c:v>1300</c:v>
                </c:pt>
                <c:pt idx="4">
                  <c:v>1500</c:v>
                </c:pt>
                <c:pt idx="5">
                  <c:v>1500</c:v>
                </c:pt>
                <c:pt idx="6">
                  <c:v>1300</c:v>
                </c:pt>
                <c:pt idx="7">
                  <c:v>1300</c:v>
                </c:pt>
                <c:pt idx="8">
                  <c:v>1300</c:v>
                </c:pt>
                <c:pt idx="9">
                  <c:v>1300</c:v>
                </c:pt>
                <c:pt idx="10">
                  <c:v>1300</c:v>
                </c:pt>
                <c:pt idx="11">
                  <c:v>1300</c:v>
                </c:pt>
                <c:pt idx="12">
                  <c:v>1300</c:v>
                </c:pt>
                <c:pt idx="13">
                  <c:v>1300</c:v>
                </c:pt>
                <c:pt idx="14">
                  <c:v>1300</c:v>
                </c:pt>
                <c:pt idx="15">
                  <c:v>1300</c:v>
                </c:pt>
                <c:pt idx="16">
                  <c:v>1500</c:v>
                </c:pt>
                <c:pt idx="17">
                  <c:v>1500</c:v>
                </c:pt>
                <c:pt idx="18">
                  <c:v>1300</c:v>
                </c:pt>
                <c:pt idx="19">
                  <c:v>1300</c:v>
                </c:pt>
                <c:pt idx="20">
                  <c:v>1300</c:v>
                </c:pt>
                <c:pt idx="21">
                  <c:v>1300</c:v>
                </c:pt>
                <c:pt idx="22">
                  <c:v>1300</c:v>
                </c:pt>
                <c:pt idx="23">
                  <c:v>1300</c:v>
                </c:pt>
                <c:pt idx="24">
                  <c:v>1300</c:v>
                </c:pt>
                <c:pt idx="25">
                  <c:v>1300</c:v>
                </c:pt>
                <c:pt idx="26">
                  <c:v>1300</c:v>
                </c:pt>
                <c:pt idx="27">
                  <c:v>1300</c:v>
                </c:pt>
                <c:pt idx="28">
                  <c:v>1500</c:v>
                </c:pt>
                <c:pt idx="29">
                  <c:v>1500</c:v>
                </c:pt>
                <c:pt idx="30">
                  <c:v>1300</c:v>
                </c:pt>
                <c:pt idx="31">
                  <c:v>1300</c:v>
                </c:pt>
                <c:pt idx="32">
                  <c:v>1300</c:v>
                </c:pt>
                <c:pt idx="33">
                  <c:v>1300</c:v>
                </c:pt>
                <c:pt idx="34">
                  <c:v>1300</c:v>
                </c:pt>
                <c:pt idx="35">
                  <c:v>1300</c:v>
                </c:pt>
                <c:pt idx="36">
                  <c:v>1300</c:v>
                </c:pt>
                <c:pt idx="37">
                  <c:v>1300</c:v>
                </c:pt>
                <c:pt idx="38">
                  <c:v>1300</c:v>
                </c:pt>
                <c:pt idx="39">
                  <c:v>1300</c:v>
                </c:pt>
                <c:pt idx="40">
                  <c:v>1500</c:v>
                </c:pt>
                <c:pt idx="41">
                  <c:v>1500</c:v>
                </c:pt>
                <c:pt idx="42">
                  <c:v>1500</c:v>
                </c:pt>
                <c:pt idx="43">
                  <c:v>1500</c:v>
                </c:pt>
                <c:pt idx="44">
                  <c:v>1300</c:v>
                </c:pt>
              </c:numCache>
            </c:numRef>
          </c:val>
          <c:smooth val="0"/>
          <c:extLst>
            <c:ext xmlns:c16="http://schemas.microsoft.com/office/drawing/2014/chart" uri="{C3380CC4-5D6E-409C-BE32-E72D297353CC}">
              <c16:uniqueId val="{00000002-6DDA-4F84-A7DA-B5E4E149724C}"/>
            </c:ext>
          </c:extLst>
        </c:ser>
        <c:ser>
          <c:idx val="3"/>
          <c:order val="3"/>
          <c:tx>
            <c:strRef>
              <c:f>OverSpent!$E$1</c:f>
              <c:strCache>
                <c:ptCount val="1"/>
                <c:pt idx="0">
                  <c:v>Overspent</c:v>
                </c:pt>
              </c:strCache>
            </c:strRef>
          </c:tx>
          <c:spPr>
            <a:ln w="22225" cap="rnd">
              <a:solidFill>
                <a:schemeClr val="accent4"/>
              </a:solidFill>
            </a:ln>
            <a:effectLst>
              <a:glow rad="139700">
                <a:schemeClr val="accent4">
                  <a:satMod val="175000"/>
                  <a:alpha val="14000"/>
                </a:schemeClr>
              </a:glow>
            </a:effectLst>
          </c:spPr>
          <c:marker>
            <c:symbol val="none"/>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OverSpent!$E$2:$E$46</c:f>
              <c:numCache>
                <c:formatCode>"£"#,##0.00_);[Red]\("£"#,##0.00\)</c:formatCode>
                <c:ptCount val="45"/>
                <c:pt idx="0">
                  <c:v>#N/A</c:v>
                </c:pt>
                <c:pt idx="1">
                  <c:v>#N/A</c:v>
                </c:pt>
                <c:pt idx="2">
                  <c:v>#N/A</c:v>
                </c:pt>
                <c:pt idx="3">
                  <c:v>#N/A</c:v>
                </c:pt>
                <c:pt idx="4">
                  <c:v>#N/A</c:v>
                </c:pt>
                <c:pt idx="5">
                  <c:v>#N/A</c:v>
                </c:pt>
                <c:pt idx="6">
                  <c:v>#N/A</c:v>
                </c:pt>
                <c:pt idx="7">
                  <c:v>#N/A</c:v>
                </c:pt>
                <c:pt idx="8">
                  <c:v>#N/A</c:v>
                </c:pt>
                <c:pt idx="9">
                  <c:v>1467.87</c:v>
                </c:pt>
                <c:pt idx="10">
                  <c:v>2884.9899999999989</c:v>
                </c:pt>
                <c:pt idx="11">
                  <c:v>7727.65</c:v>
                </c:pt>
                <c:pt idx="12">
                  <c:v>3810.5400000000013</c:v>
                </c:pt>
                <c:pt idx="13">
                  <c:v>#N/A</c:v>
                </c:pt>
                <c:pt idx="14">
                  <c:v>2993.3900000000003</c:v>
                </c:pt>
                <c:pt idx="15">
                  <c:v>6156.5499999999993</c:v>
                </c:pt>
                <c:pt idx="16">
                  <c:v>#N/A</c:v>
                </c:pt>
                <c:pt idx="17">
                  <c:v>2578.2600000000025</c:v>
                </c:pt>
                <c:pt idx="18">
                  <c:v>#N/A</c:v>
                </c:pt>
                <c:pt idx="19">
                  <c:v>1344.6899999999994</c:v>
                </c:pt>
                <c:pt idx="20">
                  <c:v>#N/A</c:v>
                </c:pt>
                <c:pt idx="21">
                  <c:v>#N/A</c:v>
                </c:pt>
                <c:pt idx="22">
                  <c:v>#N/A</c:v>
                </c:pt>
                <c:pt idx="23">
                  <c:v>2504.35</c:v>
                </c:pt>
                <c:pt idx="24">
                  <c:v>2689.3299999999995</c:v>
                </c:pt>
                <c:pt idx="25">
                  <c:v>2035.4299999999998</c:v>
                </c:pt>
                <c:pt idx="26">
                  <c:v>#N/A</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#N/A</c:v>
                </c:pt>
                <c:pt idx="36">
                  <c:v>2772.87</c:v>
                </c:pt>
                <c:pt idx="37">
                  <c:v>#N/A</c:v>
                </c:pt>
                <c:pt idx="38">
                  <c:v>1863.3800000000006</c:v>
                </c:pt>
                <c:pt idx="39">
                  <c:v>2437.14</c:v>
                </c:pt>
                <c:pt idx="40">
                  <c:v>2703.5200000000004</c:v>
                </c:pt>
                <c:pt idx="41">
                  <c:v>3304.36</c:v>
                </c:pt>
                <c:pt idx="42">
                  <c:v>#N/A</c:v>
                </c:pt>
                <c:pt idx="43">
                  <c:v>4559.26</c:v>
                </c:pt>
                <c:pt idx="44">
                  <c:v>3781.4500000000003</c:v>
                </c:pt>
              </c:numCache>
            </c:numRef>
          </c:val>
          <c:smooth val="0"/>
          <c:extLst>
            <c:ext xmlns:c16="http://schemas.microsoft.com/office/drawing/2014/chart" uri="{C3380CC4-5D6E-409C-BE32-E72D297353CC}">
              <c16:uniqueId val="{00000005-6DDA-4F84-A7DA-B5E4E149724C}"/>
            </c:ext>
          </c:extLst>
        </c:ser>
        <c:dLbls>
          <c:showLegendKey val="0"/>
          <c:showVal val="0"/>
          <c:showCatName val="0"/>
          <c:showSerName val="0"/>
          <c:showPercent val="0"/>
          <c:showBubbleSize val="0"/>
        </c:dLbls>
        <c:smooth val="0"/>
        <c:axId val="933142399"/>
        <c:axId val="933139519"/>
      </c:lineChart>
      <c:catAx>
        <c:axId val="933142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39519"/>
        <c:crosses val="autoZero"/>
        <c:auto val="1"/>
        <c:lblAlgn val="ctr"/>
        <c:lblOffset val="100"/>
        <c:noMultiLvlLbl val="0"/>
      </c:catAx>
      <c:valAx>
        <c:axId val="9331395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423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[revolut account-statement_2021-07-06_2025-04-01_en-gb_1eab79.xlsx]SpendingTrend!PivotTable13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My Spending Journey Month by Month</a:t>
            </a:r>
            <a:endParaRPr lang="en-US"/>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SpendingTrend!$B$3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SpendingTrend!$A$4:$A$49</c:f>
              <c:strCache>
                <c:ptCount val="45"/>
                <c:pt idx="0">
                  <c:v>01 July 2021</c:v>
                </c:pt>
                <c:pt idx="1">
                  <c:v>01 August 2021</c:v>
                </c:pt>
                <c:pt idx="2">
                  <c:v>01 September 2021</c:v>
                </c:pt>
                <c:pt idx="3">
                  <c:v>01 October 2021</c:v>
                </c:pt>
                <c:pt idx="4">
                  <c:v>01 November 2021</c:v>
                </c:pt>
                <c:pt idx="5">
                  <c:v>01 December 2021</c:v>
                </c:pt>
                <c:pt idx="6">
                  <c:v>01 January 2022</c:v>
                </c:pt>
                <c:pt idx="7">
                  <c:v>01 February 2022</c:v>
                </c:pt>
                <c:pt idx="8">
                  <c:v>01 March 2022</c:v>
                </c:pt>
                <c:pt idx="9">
                  <c:v>01 April 2022</c:v>
                </c:pt>
                <c:pt idx="10">
                  <c:v>01 May 2022</c:v>
                </c:pt>
                <c:pt idx="11">
                  <c:v>01 June 2022</c:v>
                </c:pt>
                <c:pt idx="12">
                  <c:v>01 July 2022</c:v>
                </c:pt>
                <c:pt idx="13">
                  <c:v>01 August 2022</c:v>
                </c:pt>
                <c:pt idx="14">
                  <c:v>01 September 2022</c:v>
                </c:pt>
                <c:pt idx="15">
                  <c:v>01 October 2022</c:v>
                </c:pt>
                <c:pt idx="16">
                  <c:v>01 November 2022</c:v>
                </c:pt>
                <c:pt idx="17">
                  <c:v>01 December 2022</c:v>
                </c:pt>
                <c:pt idx="18">
                  <c:v>01 January 2023</c:v>
                </c:pt>
                <c:pt idx="19">
                  <c:v>01 February 2023</c:v>
                </c:pt>
                <c:pt idx="20">
                  <c:v>01 March 2023</c:v>
                </c:pt>
                <c:pt idx="21">
                  <c:v>01 April 2023</c:v>
                </c:pt>
                <c:pt idx="22">
                  <c:v>01 May 2023</c:v>
                </c:pt>
                <c:pt idx="23">
                  <c:v>01 June 2023</c:v>
                </c:pt>
                <c:pt idx="24">
                  <c:v>01 July 2023</c:v>
                </c:pt>
                <c:pt idx="25">
                  <c:v>01 August 2023</c:v>
                </c:pt>
                <c:pt idx="26">
                  <c:v>01 September 2023</c:v>
                </c:pt>
                <c:pt idx="27">
                  <c:v>01 October 2023</c:v>
                </c:pt>
                <c:pt idx="28">
                  <c:v>01 November 2023</c:v>
                </c:pt>
                <c:pt idx="29">
                  <c:v>01 December 2023</c:v>
                </c:pt>
                <c:pt idx="30">
                  <c:v>01 January 2024</c:v>
                </c:pt>
                <c:pt idx="31">
                  <c:v>01 February 2024</c:v>
                </c:pt>
                <c:pt idx="32">
                  <c:v>01 March 2024</c:v>
                </c:pt>
                <c:pt idx="33">
                  <c:v>01 April 2024</c:v>
                </c:pt>
                <c:pt idx="34">
                  <c:v>01 May 2024</c:v>
                </c:pt>
                <c:pt idx="35">
                  <c:v>01 June 2024</c:v>
                </c:pt>
                <c:pt idx="36">
                  <c:v>01 July 2024</c:v>
                </c:pt>
                <c:pt idx="37">
                  <c:v>01 August 2024</c:v>
                </c:pt>
                <c:pt idx="38">
                  <c:v>01 September 2024</c:v>
                </c:pt>
                <c:pt idx="39">
                  <c:v>01 October 2024</c:v>
                </c:pt>
                <c:pt idx="40">
                  <c:v>01 November 2024</c:v>
                </c:pt>
                <c:pt idx="41">
                  <c:v>01 December 2024</c:v>
                </c:pt>
                <c:pt idx="42">
                  <c:v>01 January 2025</c:v>
                </c:pt>
                <c:pt idx="43">
                  <c:v>01 February 2025</c:v>
                </c:pt>
                <c:pt idx="44">
                  <c:v>01 March 2025</c:v>
                </c:pt>
              </c:strCache>
            </c:strRef>
          </c:cat>
          <c:val>
            <c:numRef>
              <c:f>SpendingTrend!$B$4:$B$49</c:f>
              <c:numCache>
                <c:formatCode>General</c:formatCode>
                <c:ptCount val="45"/>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0-08D6-41BC-A89C-1B995FD0A6E9}"/>
            </c:ext>
          </c:extLst>
        </c:ser>
        <c:dLbls>
          <c:showLegendKey val="0"/>
          <c:showVal val="0"/>
          <c:showCatName val="0"/>
          <c:showSerName val="0"/>
          <c:showPercent val="0"/>
          <c:showBubbleSize val="0"/>
        </c:dLbls>
        <c:marker val="1"/>
        <c:smooth val="0"/>
        <c:axId val="689694239"/>
        <c:axId val="689695199"/>
      </c:lineChart>
      <c:catAx>
        <c:axId val="6896942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9695199"/>
        <c:crosses val="autoZero"/>
        <c:auto val="1"/>
        <c:lblAlgn val="ctr"/>
        <c:lblOffset val="100"/>
        <c:noMultiLvlLbl val="0"/>
      </c:catAx>
      <c:valAx>
        <c:axId val="68969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969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3 Month Moving Average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'3MonthMovingAverage'!$C$1</c:f>
              <c:strCache>
                <c:ptCount val="1"/>
                <c:pt idx="0">
                  <c:v>Total Spending (£)</c:v>
                </c:pt>
              </c:strCache>
            </c:strRef>
          </c:tx>
          <c:spPr>
            <a:ln w="22225" cap="rnd">
              <a:solidFill>
                <a:schemeClr val="accent1"/>
              </a:solidFill>
            </a:ln>
            <a:effectLst>
              <a:glow rad="139700">
                <a:schemeClr val="accent1">
                  <a:satMod val="175000"/>
                  <a:alpha val="14000"/>
                </a:schemeClr>
              </a:glow>
            </a:effectLst>
          </c:spPr>
          <c:marker>
            <c:symbol val="none"/>
          </c:marker>
          <c:cat>
            <c:numRef>
              <c:f>'3MonthMovingAverage'!$A$2:$A$47</c:f>
              <c:numCache>
                <c:formatCode>mmmm\ yyyy</c:formatCode>
                <c:ptCount val="46"/>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numCache>
            </c:numRef>
          </c:cat>
          <c:val>
            <c:numRef>
              <c:f>'3MonthMovingAverage'!$C$2:$C$47</c:f>
              <c:numCache>
                <c:formatCode>"£"#,##0.00</c:formatCode>
                <c:ptCount val="46"/>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0-DBFD-4126-BFEF-C3B33DE27B19}"/>
            </c:ext>
          </c:extLst>
        </c:ser>
        <c:ser>
          <c:idx val="1"/>
          <c:order val="1"/>
          <c:tx>
            <c:strRef>
              <c:f>'3MonthMovingAverage'!$D$1</c:f>
              <c:strCache>
                <c:ptCount val="1"/>
                <c:pt idx="0">
                  <c:v>3-Month Moving Average(£)</c:v>
                </c:pt>
              </c:strCache>
            </c:strRef>
          </c:tx>
          <c:spPr>
            <a:ln w="22225" cap="rnd">
              <a:solidFill>
                <a:schemeClr val="accent2"/>
              </a:solidFill>
            </a:ln>
            <a:effectLst>
              <a:glow rad="139700">
                <a:schemeClr val="accent2">
                  <a:satMod val="175000"/>
                  <a:alpha val="14000"/>
                </a:schemeClr>
              </a:glow>
            </a:effectLst>
          </c:spPr>
          <c:marker>
            <c:symbol val="none"/>
          </c:marker>
          <c:cat>
            <c:numRef>
              <c:f>'3MonthMovingAverage'!$A$2:$A$47</c:f>
              <c:numCache>
                <c:formatCode>mmmm\ yyyy</c:formatCode>
                <c:ptCount val="46"/>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numCache>
            </c:numRef>
          </c:cat>
          <c:val>
            <c:numRef>
              <c:f>'3MonthMovingAverage'!$D$2:$D$47</c:f>
              <c:numCache>
                <c:formatCode>"£"#,##0.00</c:formatCode>
                <c:ptCount val="46"/>
                <c:pt idx="3">
                  <c:v>62.716666666666669</c:v>
                </c:pt>
                <c:pt idx="4">
                  <c:v>252.83666666666667</c:v>
                </c:pt>
                <c:pt idx="5">
                  <c:v>385.84333333333342</c:v>
                </c:pt>
                <c:pt idx="6">
                  <c:v>434.80333333333346</c:v>
                </c:pt>
                <c:pt idx="7">
                  <c:v>356.8833333333335</c:v>
                </c:pt>
                <c:pt idx="8">
                  <c:v>299.89000000000004</c:v>
                </c:pt>
                <c:pt idx="9">
                  <c:v>375.18666666666667</c:v>
                </c:pt>
                <c:pt idx="10">
                  <c:v>752.27666666666664</c:v>
                </c:pt>
                <c:pt idx="11">
                  <c:v>1636.2633333333331</c:v>
                </c:pt>
                <c:pt idx="12">
                  <c:v>4026.8366666666661</c:v>
                </c:pt>
                <c:pt idx="13">
                  <c:v>4807.7266666666665</c:v>
                </c:pt>
                <c:pt idx="14">
                  <c:v>4219.7166666666662</c:v>
                </c:pt>
                <c:pt idx="15">
                  <c:v>2641.6300000000006</c:v>
                </c:pt>
                <c:pt idx="16">
                  <c:v>3423.6333333333332</c:v>
                </c:pt>
                <c:pt idx="17">
                  <c:v>3378.3966666666661</c:v>
                </c:pt>
                <c:pt idx="18">
                  <c:v>3240.0200000000004</c:v>
                </c:pt>
                <c:pt idx="19">
                  <c:v>1496.9266666666674</c:v>
                </c:pt>
                <c:pt idx="20">
                  <c:v>1616.7400000000005</c:v>
                </c:pt>
                <c:pt idx="21">
                  <c:v>1011.9366666666664</c:v>
                </c:pt>
                <c:pt idx="22">
                  <c:v>958.44333333333316</c:v>
                </c:pt>
                <c:pt idx="23">
                  <c:v>826.97333333333336</c:v>
                </c:pt>
                <c:pt idx="24">
                  <c:v>1407.14</c:v>
                </c:pt>
                <c:pt idx="25">
                  <c:v>2047.9866666666665</c:v>
                </c:pt>
                <c:pt idx="26">
                  <c:v>2409.7033333333329</c:v>
                </c:pt>
                <c:pt idx="27">
                  <c:v>1955.8466666666664</c:v>
                </c:pt>
                <c:pt idx="28">
                  <c:v>2573.48</c:v>
                </c:pt>
                <c:pt idx="29">
                  <c:v>2811.5466666666666</c:v>
                </c:pt>
                <c:pt idx="30">
                  <c:v>3127.896666666667</c:v>
                </c:pt>
                <c:pt idx="31">
                  <c:v>2100.6366666666663</c:v>
                </c:pt>
                <c:pt idx="32">
                  <c:v>2071.0233333333331</c:v>
                </c:pt>
                <c:pt idx="33">
                  <c:v>3276.1533333333332</c:v>
                </c:pt>
                <c:pt idx="34">
                  <c:v>3436.9466666666663</c:v>
                </c:pt>
                <c:pt idx="35">
                  <c:v>3150.35</c:v>
                </c:pt>
                <c:pt idx="36">
                  <c:v>1601.51</c:v>
                </c:pt>
                <c:pt idx="37">
                  <c:v>1878.1899999999998</c:v>
                </c:pt>
                <c:pt idx="38">
                  <c:v>1622.17</c:v>
                </c:pt>
                <c:pt idx="39">
                  <c:v>1889.7300000000002</c:v>
                </c:pt>
                <c:pt idx="40">
                  <c:v>1777.8200000000004</c:v>
                </c:pt>
                <c:pt idx="41">
                  <c:v>2334.6800000000003</c:v>
                </c:pt>
                <c:pt idx="42">
                  <c:v>2815.0066666666667</c:v>
                </c:pt>
                <c:pt idx="43">
                  <c:v>2339.126666666667</c:v>
                </c:pt>
                <c:pt idx="44">
                  <c:v>2957.7066666666665</c:v>
                </c:pt>
                <c:pt idx="45">
                  <c:v>3116.7366666666671</c:v>
                </c:pt>
              </c:numCache>
            </c:numRef>
          </c:val>
          <c:smooth val="0"/>
          <c:extLst>
            <c:ext xmlns:c16="http://schemas.microsoft.com/office/drawing/2014/chart" uri="{C3380CC4-5D6E-409C-BE32-E72D297353CC}">
              <c16:uniqueId val="{00000001-DBFD-4126-BFEF-C3B33DE27B19}"/>
            </c:ext>
          </c:extLst>
        </c:ser>
        <c:ser>
          <c:idx val="2"/>
          <c:order val="2"/>
          <c:tx>
            <c:strRef>
              <c:f>'3MonthMovingAverage'!#REF!</c:f>
              <c:strCache>
                <c:ptCount val="1"/>
                <c:pt idx="0">
                  <c:v>#REF!</c:v>
                </c:pt>
              </c:strCache>
            </c:strRef>
          </c:tx>
          <c:spPr>
            <a:ln w="22225" cap="rnd">
              <a:solidFill>
                <a:schemeClr val="accent3"/>
              </a:solidFill>
            </a:ln>
            <a:effectLst>
              <a:glow rad="139700">
                <a:schemeClr val="accent3">
                  <a:satMod val="175000"/>
                  <a:alpha val="14000"/>
                </a:schemeClr>
              </a:glow>
            </a:effectLst>
          </c:spPr>
          <c:marker>
            <c:symbol val="none"/>
          </c:marker>
          <c:val>
            <c:numRef>
              <c:f>'3MonthMovingAverage'!#REF!</c:f>
              <c:numCache>
                <c:formatCode>General</c:formatCode>
                <c:ptCount val="1"/>
                <c:pt idx="0">
                  <c:v>1</c:v>
                </c:pt>
              </c:numCache>
            </c:numRef>
          </c:val>
          <c:smooth val="0"/>
          <c:extLst>
            <c:ext xmlns:c16="http://schemas.microsoft.com/office/drawing/2014/chart" uri="{C3380CC4-5D6E-409C-BE32-E72D297353CC}">
              <c16:uniqueId val="{00000002-DBFD-4126-BFEF-C3B33DE27B19}"/>
            </c:ext>
          </c:extLst>
        </c:ser>
        <c:dLbls>
          <c:showLegendKey val="0"/>
          <c:showVal val="0"/>
          <c:showCatName val="0"/>
          <c:showSerName val="0"/>
          <c:showPercent val="0"/>
          <c:showBubbleSize val="0"/>
        </c:dLbls>
        <c:smooth val="0"/>
        <c:axId val="933154879"/>
        <c:axId val="933145279"/>
      </c:lineChart>
      <c:catAx>
        <c:axId val="933154879"/>
        <c:scaling>
          <c:orientation val="minMax"/>
        </c:scaling>
        <c:delete val="0"/>
        <c:axPos val="b"/>
        <c:numFmt formatCode="mmmm\ 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45279"/>
        <c:crosses val="autoZero"/>
        <c:auto val="0"/>
        <c:lblAlgn val="ctr"/>
        <c:lblOffset val="100"/>
        <c:noMultiLvlLbl val="0"/>
      </c:catAx>
      <c:valAx>
        <c:axId val="93314527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5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Trend Forecast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TrendForecast!$C$1</c:f>
              <c:strCache>
                <c:ptCount val="1"/>
                <c:pt idx="0">
                  <c:v>Total Spending (£)</c:v>
                </c:pt>
              </c:strCache>
            </c:strRef>
          </c:tx>
          <c:spPr>
            <a:ln w="22225" cap="rnd">
              <a:solidFill>
                <a:schemeClr val="accent1"/>
              </a:solidFill>
            </a:ln>
            <a:effectLst>
              <a:glow rad="139700">
                <a:schemeClr val="accent1">
                  <a:satMod val="175000"/>
                  <a:alpha val="14000"/>
                </a:schemeClr>
              </a:glow>
            </a:effectLst>
          </c:spPr>
          <c:marker>
            <c:symbol val="none"/>
          </c:marker>
          <c:cat>
            <c:numRef>
              <c:f>TrendForecast!$A$2:$A$49</c:f>
              <c:numCache>
                <c:formatCode>mmmm\ yyyy</c:formatCode>
                <c:ptCount val="48"/>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pt idx="46">
                  <c:v>45778</c:v>
                </c:pt>
                <c:pt idx="47">
                  <c:v>45809</c:v>
                </c:pt>
              </c:numCache>
            </c:numRef>
          </c:cat>
          <c:val>
            <c:numRef>
              <c:f>TrendForecast!$C$2:$C$49</c:f>
              <c:numCache>
                <c:formatCode>General</c:formatCode>
                <c:ptCount val="48"/>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0-26B1-49FC-B881-E7909E23BA15}"/>
            </c:ext>
          </c:extLst>
        </c:ser>
        <c:ser>
          <c:idx val="1"/>
          <c:order val="1"/>
          <c:tx>
            <c:strRef>
              <c:f>TrendForecast!$D$1</c:f>
              <c:strCache>
                <c:ptCount val="1"/>
                <c:pt idx="0">
                  <c:v>Trend Forecast</c:v>
                </c:pt>
              </c:strCache>
            </c:strRef>
          </c:tx>
          <c:spPr>
            <a:ln w="22225" cap="rnd">
              <a:solidFill>
                <a:schemeClr val="accent2"/>
              </a:solidFill>
            </a:ln>
            <a:effectLst>
              <a:glow rad="139700">
                <a:schemeClr val="accent2">
                  <a:satMod val="175000"/>
                  <a:alpha val="14000"/>
                </a:schemeClr>
              </a:glow>
            </a:effectLst>
          </c:spPr>
          <c:marker>
            <c:symbol val="none"/>
          </c:marker>
          <c:cat>
            <c:numRef>
              <c:f>TrendForecast!$A$2:$A$49</c:f>
              <c:numCache>
                <c:formatCode>mmmm\ yyyy</c:formatCode>
                <c:ptCount val="48"/>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pt idx="46">
                  <c:v>45778</c:v>
                </c:pt>
                <c:pt idx="47">
                  <c:v>45809</c:v>
                </c:pt>
              </c:numCache>
            </c:numRef>
          </c:cat>
          <c:val>
            <c:numRef>
              <c:f>TrendForecast!$D$2:$D$49</c:f>
              <c:numCache>
                <c:formatCode>General</c:formatCode>
                <c:ptCount val="48"/>
                <c:pt idx="45" formatCode="0.00">
                  <c:v>3068.8283333333325</c:v>
                </c:pt>
                <c:pt idx="46" formatCode="0.00">
                  <c:v>3112.4494202898541</c:v>
                </c:pt>
                <c:pt idx="47" formatCode="0.00">
                  <c:v>3156.0705072463761</c:v>
                </c:pt>
              </c:numCache>
            </c:numRef>
          </c:val>
          <c:smooth val="0"/>
          <c:extLst>
            <c:ext xmlns:c16="http://schemas.microsoft.com/office/drawing/2014/chart" uri="{C3380CC4-5D6E-409C-BE32-E72D297353CC}">
              <c16:uniqueId val="{00000001-26B1-49FC-B881-E7909E23BA15}"/>
            </c:ext>
          </c:extLst>
        </c:ser>
        <c:ser>
          <c:idx val="2"/>
          <c:order val="2"/>
          <c:tx>
            <c:strRef>
              <c:f>TrendForecast!$E$1</c:f>
              <c:strCache>
                <c:ptCount val="1"/>
                <c:pt idx="0">
                  <c:v>3-Month Moving Average(£)</c:v>
                </c:pt>
              </c:strCache>
            </c:strRef>
          </c:tx>
          <c:spPr>
            <a:ln w="22225" cap="rnd">
              <a:solidFill>
                <a:schemeClr val="accent3"/>
              </a:solidFill>
            </a:ln>
            <a:effectLst>
              <a:glow rad="139700">
                <a:schemeClr val="accent3">
                  <a:satMod val="175000"/>
                  <a:alpha val="14000"/>
                </a:schemeClr>
              </a:glow>
            </a:effectLst>
          </c:spPr>
          <c:marker>
            <c:symbol val="none"/>
          </c:marker>
          <c:val>
            <c:numRef>
              <c:f>TrendForecast!$E$2:$E$47</c:f>
              <c:numCache>
                <c:formatCode>General</c:formatCode>
                <c:ptCount val="46"/>
                <c:pt idx="3">
                  <c:v>62.716666666666669</c:v>
                </c:pt>
                <c:pt idx="4">
                  <c:v>252.83666666666667</c:v>
                </c:pt>
                <c:pt idx="5">
                  <c:v>385.84333333333342</c:v>
                </c:pt>
                <c:pt idx="6">
                  <c:v>434.80333333333346</c:v>
                </c:pt>
                <c:pt idx="7">
                  <c:v>356.8833333333335</c:v>
                </c:pt>
                <c:pt idx="8">
                  <c:v>299.89000000000004</c:v>
                </c:pt>
                <c:pt idx="9">
                  <c:v>375.18666666666667</c:v>
                </c:pt>
                <c:pt idx="10">
                  <c:v>752.27666666666664</c:v>
                </c:pt>
                <c:pt idx="11">
                  <c:v>1636.2633333333331</c:v>
                </c:pt>
                <c:pt idx="12">
                  <c:v>4026.8366666666661</c:v>
                </c:pt>
                <c:pt idx="13">
                  <c:v>4807.7266666666665</c:v>
                </c:pt>
                <c:pt idx="14">
                  <c:v>4219.7166666666662</c:v>
                </c:pt>
                <c:pt idx="15">
                  <c:v>2641.6300000000006</c:v>
                </c:pt>
                <c:pt idx="16">
                  <c:v>3423.6333333333332</c:v>
                </c:pt>
                <c:pt idx="17">
                  <c:v>3378.3966666666661</c:v>
                </c:pt>
                <c:pt idx="18">
                  <c:v>3240.0200000000004</c:v>
                </c:pt>
                <c:pt idx="19">
                  <c:v>1496.9266666666674</c:v>
                </c:pt>
                <c:pt idx="20">
                  <c:v>1616.7400000000005</c:v>
                </c:pt>
                <c:pt idx="21">
                  <c:v>1011.9366666666664</c:v>
                </c:pt>
                <c:pt idx="22">
                  <c:v>958.44333333333316</c:v>
                </c:pt>
                <c:pt idx="23">
                  <c:v>826.97333333333336</c:v>
                </c:pt>
                <c:pt idx="24">
                  <c:v>1407.14</c:v>
                </c:pt>
                <c:pt idx="25">
                  <c:v>2047.9866666666665</c:v>
                </c:pt>
                <c:pt idx="26">
                  <c:v>2409.7033333333329</c:v>
                </c:pt>
                <c:pt idx="27">
                  <c:v>1955.8466666666664</c:v>
                </c:pt>
                <c:pt idx="28">
                  <c:v>2573.48</c:v>
                </c:pt>
                <c:pt idx="29">
                  <c:v>2811.5466666666666</c:v>
                </c:pt>
                <c:pt idx="30">
                  <c:v>3127.896666666667</c:v>
                </c:pt>
                <c:pt idx="31">
                  <c:v>2100.6366666666663</c:v>
                </c:pt>
                <c:pt idx="32">
                  <c:v>2071.0233333333331</c:v>
                </c:pt>
                <c:pt idx="33">
                  <c:v>3276.1533333333332</c:v>
                </c:pt>
                <c:pt idx="34">
                  <c:v>3436.9466666666663</c:v>
                </c:pt>
                <c:pt idx="35">
                  <c:v>3150.35</c:v>
                </c:pt>
                <c:pt idx="36">
                  <c:v>1601.51</c:v>
                </c:pt>
                <c:pt idx="37">
                  <c:v>1878.1899999999998</c:v>
                </c:pt>
                <c:pt idx="38">
                  <c:v>1622.17</c:v>
                </c:pt>
                <c:pt idx="39">
                  <c:v>1889.7300000000002</c:v>
                </c:pt>
                <c:pt idx="40">
                  <c:v>1777.8200000000004</c:v>
                </c:pt>
                <c:pt idx="41">
                  <c:v>2334.6800000000003</c:v>
                </c:pt>
                <c:pt idx="42">
                  <c:v>2815.0066666666667</c:v>
                </c:pt>
                <c:pt idx="43">
                  <c:v>2339.126666666667</c:v>
                </c:pt>
                <c:pt idx="44">
                  <c:v>2957.7066666666665</c:v>
                </c:pt>
                <c:pt idx="45">
                  <c:v>3116.7366666666671</c:v>
                </c:pt>
              </c:numCache>
            </c:numRef>
          </c:val>
          <c:smooth val="0"/>
          <c:extLst>
            <c:ext xmlns:c16="http://schemas.microsoft.com/office/drawing/2014/chart" uri="{C3380CC4-5D6E-409C-BE32-E72D297353CC}">
              <c16:uniqueId val="{00000003-26B1-49FC-B881-E7909E23BA15}"/>
            </c:ext>
          </c:extLst>
        </c:ser>
        <c:dLbls>
          <c:showLegendKey val="0"/>
          <c:showVal val="0"/>
          <c:showCatName val="0"/>
          <c:showSerName val="0"/>
          <c:showPercent val="0"/>
          <c:showBubbleSize val="0"/>
        </c:dLbls>
        <c:smooth val="0"/>
        <c:axId val="998453631"/>
        <c:axId val="998454111"/>
      </c:lineChart>
      <c:catAx>
        <c:axId val="998453631"/>
        <c:scaling>
          <c:orientation val="minMax"/>
        </c:scaling>
        <c:delete val="0"/>
        <c:axPos val="b"/>
        <c:numFmt formatCode="mmmm\ 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454111"/>
        <c:crosses val="autoZero"/>
        <c:auto val="0"/>
        <c:lblAlgn val="ctr"/>
        <c:lblOffset val="100"/>
        <c:noMultiLvlLbl val="0"/>
      </c:catAx>
      <c:valAx>
        <c:axId val="99845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4536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Credit Card Spending vs Repayment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CreditCardSpending!$B$1</c:f>
              <c:strCache>
                <c:ptCount val="1"/>
                <c:pt idx="0">
                  <c:v>Total Spending</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CreditCardSpending!$A$1</c:f>
              <c:strCache>
                <c:ptCount val="1"/>
                <c:pt idx="0">
                  <c:v>Month_Year</c:v>
                </c:pt>
              </c:strCache>
            </c:strRef>
          </c:cat>
          <c:val>
            <c:numRef>
              <c:f>CreditCardSpending!$B$2:$B$10</c:f>
              <c:numCache>
                <c:formatCode>"£"#,##0.00</c:formatCode>
                <c:ptCount val="9"/>
                <c:pt idx="0">
                  <c:v>213.91</c:v>
                </c:pt>
                <c:pt idx="1">
                  <c:v>216.52</c:v>
                </c:pt>
                <c:pt idx="2">
                  <c:v>293.83999999999992</c:v>
                </c:pt>
                <c:pt idx="3">
                  <c:v>368.53000000000003</c:v>
                </c:pt>
                <c:pt idx="4">
                  <c:v>167.89999999999998</c:v>
                </c:pt>
                <c:pt idx="5">
                  <c:v>155.51000000000002</c:v>
                </c:pt>
                <c:pt idx="6">
                  <c:v>172.15</c:v>
                </c:pt>
                <c:pt idx="7">
                  <c:v>356.03999999999996</c:v>
                </c:pt>
                <c:pt idx="8">
                  <c:v>33.870000000000005</c:v>
                </c:pt>
              </c:numCache>
            </c:numRef>
          </c:val>
          <c:smooth val="0"/>
          <c:extLst>
            <c:ext xmlns:c16="http://schemas.microsoft.com/office/drawing/2014/chart" uri="{C3380CC4-5D6E-409C-BE32-E72D297353CC}">
              <c16:uniqueId val="{00000000-8081-400D-B7BC-38BEC98388CB}"/>
            </c:ext>
          </c:extLst>
        </c:ser>
        <c:ser>
          <c:idx val="1"/>
          <c:order val="1"/>
          <c:tx>
            <c:strRef>
              <c:f>CreditCardSpending!$C$1</c:f>
              <c:strCache>
                <c:ptCount val="1"/>
                <c:pt idx="0">
                  <c:v>Total Repayment</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CreditCardSpending!$A$1</c:f>
              <c:strCache>
                <c:ptCount val="1"/>
                <c:pt idx="0">
                  <c:v>Month_Year</c:v>
                </c:pt>
              </c:strCache>
            </c:strRef>
          </c:cat>
          <c:val>
            <c:numRef>
              <c:f>CreditCardSpending!$C$2:$C$10</c:f>
              <c:numCache>
                <c:formatCode>"£"#,##0.00</c:formatCode>
                <c:ptCount val="9"/>
                <c:pt idx="0">
                  <c:v>216.8</c:v>
                </c:pt>
                <c:pt idx="1">
                  <c:v>258.23</c:v>
                </c:pt>
                <c:pt idx="2">
                  <c:v>282.7</c:v>
                </c:pt>
                <c:pt idx="3">
                  <c:v>316.19</c:v>
                </c:pt>
                <c:pt idx="4">
                  <c:v>10</c:v>
                </c:pt>
                <c:pt idx="5">
                  <c:v>282.8</c:v>
                </c:pt>
                <c:pt idx="6">
                  <c:v>189.52999999999997</c:v>
                </c:pt>
                <c:pt idx="7">
                  <c:v>150</c:v>
                </c:pt>
                <c:pt idx="8">
                  <c:v>583.21</c:v>
                </c:pt>
              </c:numCache>
            </c:numRef>
          </c:val>
          <c:smooth val="0"/>
          <c:extLst>
            <c:ext xmlns:c16="http://schemas.microsoft.com/office/drawing/2014/chart" uri="{C3380CC4-5D6E-409C-BE32-E72D297353CC}">
              <c16:uniqueId val="{00000001-8081-400D-B7BC-38BEC98388CB}"/>
            </c:ext>
          </c:extLst>
        </c:ser>
        <c:ser>
          <c:idx val="2"/>
          <c:order val="2"/>
          <c:tx>
            <c:strRef>
              <c:f>CreditCardSpending!$D$1</c:f>
              <c:strCache>
                <c:ptCount val="1"/>
                <c:pt idx="0">
                  <c:v>Net Balance</c:v>
                </c:pt>
              </c:strCache>
            </c:strRef>
          </c:tx>
          <c:spPr>
            <a:ln w="22225" cap="rnd">
              <a:solidFill>
                <a:schemeClr val="accent3"/>
              </a:solidFill>
            </a:ln>
            <a:effectLst>
              <a:glow rad="139700">
                <a:schemeClr val="accent3">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CreditCardSpending!$A$1</c:f>
              <c:strCache>
                <c:ptCount val="1"/>
                <c:pt idx="0">
                  <c:v>Month_Year</c:v>
                </c:pt>
              </c:strCache>
            </c:strRef>
          </c:cat>
          <c:val>
            <c:numRef>
              <c:f>CreditCardSpending!$D$2:$D$10</c:f>
              <c:numCache>
                <c:formatCode>"£"#,##0.00</c:formatCode>
                <c:ptCount val="9"/>
                <c:pt idx="0">
                  <c:v>2.8900000000000148</c:v>
                </c:pt>
                <c:pt idx="1">
                  <c:v>41.710000000000008</c:v>
                </c:pt>
                <c:pt idx="2">
                  <c:v>-11.13999999999993</c:v>
                </c:pt>
                <c:pt idx="3">
                  <c:v>-52.340000000000032</c:v>
                </c:pt>
                <c:pt idx="4">
                  <c:v>-157.89999999999998</c:v>
                </c:pt>
                <c:pt idx="5">
                  <c:v>127.28999999999999</c:v>
                </c:pt>
                <c:pt idx="6">
                  <c:v>17.379999999999967</c:v>
                </c:pt>
                <c:pt idx="7">
                  <c:v>-206.03999999999996</c:v>
                </c:pt>
                <c:pt idx="8">
                  <c:v>549.34</c:v>
                </c:pt>
              </c:numCache>
            </c:numRef>
          </c:val>
          <c:smooth val="0"/>
          <c:extLst>
            <c:ext xmlns:c16="http://schemas.microsoft.com/office/drawing/2014/chart" uri="{C3380CC4-5D6E-409C-BE32-E72D297353CC}">
              <c16:uniqueId val="{00000002-8081-400D-B7BC-38BEC98388CB}"/>
            </c:ext>
          </c:extLst>
        </c:ser>
        <c:dLbls>
          <c:showLegendKey val="0"/>
          <c:showVal val="1"/>
          <c:showCatName val="0"/>
          <c:showSerName val="0"/>
          <c:showPercent val="0"/>
          <c:showBubbleSize val="0"/>
        </c:dLbls>
        <c:smooth val="0"/>
        <c:axId val="933117439"/>
        <c:axId val="933109759"/>
      </c:lineChart>
      <c:catAx>
        <c:axId val="933117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09759"/>
        <c:crosses val="autoZero"/>
        <c:auto val="1"/>
        <c:lblAlgn val="ctr"/>
        <c:lblOffset val="100"/>
        <c:noMultiLvlLbl val="0"/>
      </c:catAx>
      <c:valAx>
        <c:axId val="93310975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311743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1600" b="1" i="0" u="none" strike="noStrike" cap="all" normalizeH="0" baseline="0"/>
              <a:t>Keeping Up with My Budget… or Not</a:t>
            </a:r>
            <a:endParaRPr lang="en-GB"/>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OverSpent!$A$1</c:f>
              <c:strCache>
                <c:ptCount val="1"/>
                <c:pt idx="0">
                  <c:v>Month</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OverSpent!$A$2:$A$49</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val>
          <c:smooth val="0"/>
          <c:extLst>
            <c:ext xmlns:c16="http://schemas.microsoft.com/office/drawing/2014/chart" uri="{C3380CC4-5D6E-409C-BE32-E72D297353CC}">
              <c16:uniqueId val="{00000000-44FA-44F4-B825-41CBB4055AC5}"/>
            </c:ext>
          </c:extLst>
        </c:ser>
        <c:ser>
          <c:idx val="1"/>
          <c:order val="1"/>
          <c:tx>
            <c:strRef>
              <c:f>OverSpent!$B$1</c:f>
              <c:strCache>
                <c:ptCount val="1"/>
                <c:pt idx="0">
                  <c:v>Sum of Expense Amount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OverSpent!$B$2:$B$49</c:f>
              <c:numCache>
                <c:formatCode>"£"#,##0.00_);[Red]\("£"#,##0.00\)</c:formatCode>
                <c:ptCount val="48"/>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1-44FA-44F4-B825-41CBB4055AC5}"/>
            </c:ext>
          </c:extLst>
        </c:ser>
        <c:ser>
          <c:idx val="2"/>
          <c:order val="2"/>
          <c:tx>
            <c:strRef>
              <c:f>OverSpent!$C$1</c:f>
              <c:strCache>
                <c:ptCount val="1"/>
                <c:pt idx="0">
                  <c:v>Budget</c:v>
                </c:pt>
              </c:strCache>
            </c:strRef>
          </c:tx>
          <c:spPr>
            <a:ln w="22225" cap="rnd">
              <a:solidFill>
                <a:schemeClr val="accent3"/>
              </a:solidFill>
              <a:prstDash val="dash"/>
              <a:round/>
            </a:ln>
            <a:effectLst/>
          </c:spPr>
          <c:marker>
            <c:symbol val="triangle"/>
            <c:size val="6"/>
            <c:spPr>
              <a:solidFill>
                <a:schemeClr val="accent3"/>
              </a:solidFill>
              <a:ln w="9525">
                <a:solidFill>
                  <a:schemeClr val="accent3"/>
                </a:solidFill>
                <a:round/>
              </a:ln>
              <a:effectLst/>
            </c:spPr>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OverSpent!$C$2:$C$49</c:f>
              <c:numCache>
                <c:formatCode>"£"#,##0.00_);[Red]\("£"#,##0.00\)</c:formatCode>
                <c:ptCount val="48"/>
                <c:pt idx="0">
                  <c:v>1300</c:v>
                </c:pt>
                <c:pt idx="1">
                  <c:v>1300</c:v>
                </c:pt>
                <c:pt idx="2">
                  <c:v>1300</c:v>
                </c:pt>
                <c:pt idx="3">
                  <c:v>1300</c:v>
                </c:pt>
                <c:pt idx="4">
                  <c:v>1500</c:v>
                </c:pt>
                <c:pt idx="5">
                  <c:v>1500</c:v>
                </c:pt>
                <c:pt idx="6">
                  <c:v>1300</c:v>
                </c:pt>
                <c:pt idx="7">
                  <c:v>1300</c:v>
                </c:pt>
                <c:pt idx="8">
                  <c:v>1300</c:v>
                </c:pt>
                <c:pt idx="9">
                  <c:v>1300</c:v>
                </c:pt>
                <c:pt idx="10">
                  <c:v>1300</c:v>
                </c:pt>
                <c:pt idx="11">
                  <c:v>1300</c:v>
                </c:pt>
                <c:pt idx="12">
                  <c:v>1300</c:v>
                </c:pt>
                <c:pt idx="13">
                  <c:v>1300</c:v>
                </c:pt>
                <c:pt idx="14">
                  <c:v>1300</c:v>
                </c:pt>
                <c:pt idx="15">
                  <c:v>1300</c:v>
                </c:pt>
                <c:pt idx="16">
                  <c:v>1500</c:v>
                </c:pt>
                <c:pt idx="17">
                  <c:v>1500</c:v>
                </c:pt>
                <c:pt idx="18">
                  <c:v>1300</c:v>
                </c:pt>
                <c:pt idx="19">
                  <c:v>1300</c:v>
                </c:pt>
                <c:pt idx="20">
                  <c:v>1300</c:v>
                </c:pt>
                <c:pt idx="21">
                  <c:v>1300</c:v>
                </c:pt>
                <c:pt idx="22">
                  <c:v>1300</c:v>
                </c:pt>
                <c:pt idx="23">
                  <c:v>1300</c:v>
                </c:pt>
                <c:pt idx="24">
                  <c:v>1300</c:v>
                </c:pt>
                <c:pt idx="25">
                  <c:v>1300</c:v>
                </c:pt>
                <c:pt idx="26">
                  <c:v>1300</c:v>
                </c:pt>
                <c:pt idx="27">
                  <c:v>1300</c:v>
                </c:pt>
                <c:pt idx="28">
                  <c:v>1500</c:v>
                </c:pt>
                <c:pt idx="29">
                  <c:v>1500</c:v>
                </c:pt>
                <c:pt idx="30">
                  <c:v>1300</c:v>
                </c:pt>
                <c:pt idx="31">
                  <c:v>1300</c:v>
                </c:pt>
                <c:pt idx="32">
                  <c:v>1300</c:v>
                </c:pt>
                <c:pt idx="33">
                  <c:v>1300</c:v>
                </c:pt>
                <c:pt idx="34">
                  <c:v>1300</c:v>
                </c:pt>
                <c:pt idx="35">
                  <c:v>1300</c:v>
                </c:pt>
                <c:pt idx="36">
                  <c:v>1300</c:v>
                </c:pt>
                <c:pt idx="37">
                  <c:v>1300</c:v>
                </c:pt>
                <c:pt idx="38">
                  <c:v>1300</c:v>
                </c:pt>
                <c:pt idx="39">
                  <c:v>1300</c:v>
                </c:pt>
                <c:pt idx="40">
                  <c:v>1500</c:v>
                </c:pt>
                <c:pt idx="41">
                  <c:v>1500</c:v>
                </c:pt>
                <c:pt idx="42">
                  <c:v>1500</c:v>
                </c:pt>
                <c:pt idx="43">
                  <c:v>1500</c:v>
                </c:pt>
                <c:pt idx="44">
                  <c:v>1300</c:v>
                </c:pt>
              </c:numCache>
            </c:numRef>
          </c:val>
          <c:smooth val="0"/>
          <c:extLst>
            <c:ext xmlns:c16="http://schemas.microsoft.com/office/drawing/2014/chart" uri="{C3380CC4-5D6E-409C-BE32-E72D297353CC}">
              <c16:uniqueId val="{00000002-44FA-44F4-B825-41CBB4055AC5}"/>
            </c:ext>
          </c:extLst>
        </c:ser>
        <c:ser>
          <c:idx val="3"/>
          <c:order val="3"/>
          <c:tx>
            <c:strRef>
              <c:f>OverSpent!$E$1</c:f>
              <c:strCache>
                <c:ptCount val="1"/>
                <c:pt idx="0">
                  <c:v>Overspent</c:v>
                </c:pt>
              </c:strCache>
            </c:strRef>
          </c:tx>
          <c:spPr>
            <a:ln w="22225" cap="rnd">
              <a:solidFill>
                <a:schemeClr val="accent4"/>
              </a:solidFill>
              <a:round/>
            </a:ln>
            <a:effectLst/>
          </c:spPr>
          <c:marker>
            <c:symbol val="x"/>
            <c:size val="6"/>
            <c:spPr>
              <a:noFill/>
              <a:ln w="9525">
                <a:solidFill>
                  <a:schemeClr val="accent4"/>
                </a:solidFill>
                <a:round/>
              </a:ln>
              <a:effectLst/>
            </c:spPr>
          </c:marker>
          <c:cat>
            <c:strRef>
              <c:f>OverSpent!$A$2:$A$46</c:f>
              <c:strCache>
                <c:ptCount val="45"/>
                <c:pt idx="0">
                  <c:v>Jul</c:v>
                </c:pt>
                <c:pt idx="1">
                  <c:v>Aug</c:v>
                </c:pt>
                <c:pt idx="2">
                  <c:v>Sep</c:v>
                </c:pt>
                <c:pt idx="3">
                  <c:v>Oct</c:v>
                </c:pt>
                <c:pt idx="4">
                  <c:v>Nov</c:v>
                </c:pt>
                <c:pt idx="5">
                  <c:v>Dec</c:v>
                </c:pt>
                <c:pt idx="6">
                  <c:v>.032.0..</c:v>
                </c:pt>
                <c:pt idx="7">
                  <c:v>000..</c:v>
                </c:pt>
                <c:pt idx="8">
                  <c:v>Mar</c:v>
                </c:pt>
                <c:pt idx="9">
                  <c:v>Apr</c:v>
                </c:pt>
                <c:pt idx="10">
                  <c:v>May</c:v>
                </c:pt>
                <c:pt idx="11">
                  <c:v>Jun</c:v>
                </c:pt>
                <c:pt idx="12">
                  <c:v>Jul</c:v>
                </c:pt>
                <c:pt idx="13">
                  <c:v>Aug</c:v>
                </c:pt>
                <c:pt idx="14">
                  <c:v>Sep</c:v>
                </c:pt>
                <c:pt idx="15">
                  <c:v>Oct</c:v>
                </c:pt>
                <c:pt idx="16">
                  <c:v>Nov</c:v>
                </c:pt>
                <c:pt idx="17">
                  <c:v>Dec</c:v>
                </c:pt>
                <c:pt idx="18">
                  <c:v>.032.0..</c:v>
                </c:pt>
                <c:pt idx="19">
                  <c:v>000..</c:v>
                </c:pt>
                <c:pt idx="20">
                  <c:v>Mar</c:v>
                </c:pt>
                <c:pt idx="21">
                  <c:v>Apr</c:v>
                </c:pt>
                <c:pt idx="22">
                  <c:v>May</c:v>
                </c:pt>
                <c:pt idx="23">
                  <c:v>Jun</c:v>
                </c:pt>
                <c:pt idx="24">
                  <c:v>Jul</c:v>
                </c:pt>
                <c:pt idx="25">
                  <c:v>Aug</c:v>
                </c:pt>
                <c:pt idx="26">
                  <c:v>Sep</c:v>
                </c:pt>
                <c:pt idx="27">
                  <c:v>Oct</c:v>
                </c:pt>
                <c:pt idx="28">
                  <c:v>Nov</c:v>
                </c:pt>
                <c:pt idx="29">
                  <c:v>Dec</c:v>
                </c:pt>
                <c:pt idx="30">
                  <c:v>.032.0..</c:v>
                </c:pt>
                <c:pt idx="31">
                  <c:v>000..</c:v>
                </c:pt>
                <c:pt idx="32">
                  <c:v>Mar</c:v>
                </c:pt>
                <c:pt idx="33">
                  <c:v>Apr</c:v>
                </c:pt>
                <c:pt idx="34">
                  <c:v>May</c:v>
                </c:pt>
                <c:pt idx="35">
                  <c:v>Jun</c:v>
                </c:pt>
                <c:pt idx="36">
                  <c:v>Jul</c:v>
                </c:pt>
                <c:pt idx="37">
                  <c:v>Aug</c:v>
                </c:pt>
                <c:pt idx="38">
                  <c:v>Sep</c:v>
                </c:pt>
                <c:pt idx="39">
                  <c:v>Oct</c:v>
                </c:pt>
                <c:pt idx="40">
                  <c:v>Nov</c:v>
                </c:pt>
                <c:pt idx="41">
                  <c:v>Dec</c:v>
                </c:pt>
                <c:pt idx="42">
                  <c:v>.032.0..</c:v>
                </c:pt>
                <c:pt idx="43">
                  <c:v>000..</c:v>
                </c:pt>
                <c:pt idx="44">
                  <c:v>Mar</c:v>
                </c:pt>
              </c:strCache>
            </c:strRef>
          </c:cat>
          <c:val>
            <c:numRef>
              <c:f>OverSpent!$E$2:$E$46</c:f>
              <c:numCache>
                <c:formatCode>"£"#,##0.00_);[Red]\("£"#,##0.00\)</c:formatCode>
                <c:ptCount val="45"/>
                <c:pt idx="0">
                  <c:v>#N/A</c:v>
                </c:pt>
                <c:pt idx="1">
                  <c:v>#N/A</c:v>
                </c:pt>
                <c:pt idx="2">
                  <c:v>#N/A</c:v>
                </c:pt>
                <c:pt idx="3">
                  <c:v>#N/A</c:v>
                </c:pt>
                <c:pt idx="4">
                  <c:v>#N/A</c:v>
                </c:pt>
                <c:pt idx="5">
                  <c:v>#N/A</c:v>
                </c:pt>
                <c:pt idx="6">
                  <c:v>#N/A</c:v>
                </c:pt>
                <c:pt idx="7">
                  <c:v>#N/A</c:v>
                </c:pt>
                <c:pt idx="8">
                  <c:v>#N/A</c:v>
                </c:pt>
                <c:pt idx="9">
                  <c:v>1467.87</c:v>
                </c:pt>
                <c:pt idx="10">
                  <c:v>2884.9899999999989</c:v>
                </c:pt>
                <c:pt idx="11">
                  <c:v>7727.65</c:v>
                </c:pt>
                <c:pt idx="12">
                  <c:v>3810.5400000000013</c:v>
                </c:pt>
                <c:pt idx="13">
                  <c:v>#N/A</c:v>
                </c:pt>
                <c:pt idx="14">
                  <c:v>2993.3900000000003</c:v>
                </c:pt>
                <c:pt idx="15">
                  <c:v>6156.5499999999993</c:v>
                </c:pt>
                <c:pt idx="16">
                  <c:v>#N/A</c:v>
                </c:pt>
                <c:pt idx="17">
                  <c:v>2578.2600000000025</c:v>
                </c:pt>
                <c:pt idx="18">
                  <c:v>#N/A</c:v>
                </c:pt>
                <c:pt idx="19">
                  <c:v>1344.6899999999994</c:v>
                </c:pt>
                <c:pt idx="20">
                  <c:v>#N/A</c:v>
                </c:pt>
                <c:pt idx="21">
                  <c:v>#N/A</c:v>
                </c:pt>
                <c:pt idx="22">
                  <c:v>#N/A</c:v>
                </c:pt>
                <c:pt idx="23">
                  <c:v>2504.35</c:v>
                </c:pt>
                <c:pt idx="24">
                  <c:v>2689.3299999999995</c:v>
                </c:pt>
                <c:pt idx="25">
                  <c:v>2035.4299999999998</c:v>
                </c:pt>
                <c:pt idx="26">
                  <c:v>#N/A</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#N/A</c:v>
                </c:pt>
                <c:pt idx="36">
                  <c:v>2772.87</c:v>
                </c:pt>
                <c:pt idx="37">
                  <c:v>#N/A</c:v>
                </c:pt>
                <c:pt idx="38">
                  <c:v>1863.3800000000006</c:v>
                </c:pt>
                <c:pt idx="39">
                  <c:v>2437.14</c:v>
                </c:pt>
                <c:pt idx="40">
                  <c:v>2703.5200000000004</c:v>
                </c:pt>
                <c:pt idx="41">
                  <c:v>3304.36</c:v>
                </c:pt>
                <c:pt idx="42">
                  <c:v>#N/A</c:v>
                </c:pt>
                <c:pt idx="43">
                  <c:v>4559.26</c:v>
                </c:pt>
                <c:pt idx="44">
                  <c:v>3781.4500000000003</c:v>
                </c:pt>
              </c:numCache>
            </c:numRef>
          </c:val>
          <c:smooth val="0"/>
          <c:extLst>
            <c:ext xmlns:c16="http://schemas.microsoft.com/office/drawing/2014/chart" uri="{C3380CC4-5D6E-409C-BE32-E72D297353CC}">
              <c16:uniqueId val="{00000003-44FA-44F4-B825-41CBB4055AC5}"/>
            </c:ext>
          </c:extLst>
        </c:ser>
        <c:dLbls>
          <c:showLegendKey val="0"/>
          <c:showVal val="0"/>
          <c:showCatName val="0"/>
          <c:showSerName val="0"/>
          <c:showPercent val="0"/>
          <c:showBubbleSize val="0"/>
        </c:dLbls>
        <c:marker val="1"/>
        <c:smooth val="0"/>
        <c:axId val="933142399"/>
        <c:axId val="933139519"/>
      </c:lineChart>
      <c:catAx>
        <c:axId val="93314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33139519"/>
        <c:crosses val="autoZero"/>
        <c:auto val="1"/>
        <c:lblAlgn val="ctr"/>
        <c:lblOffset val="100"/>
        <c:noMultiLvlLbl val="0"/>
      </c:catAx>
      <c:valAx>
        <c:axId val="933139519"/>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423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u="none" strike="noStrike" baseline="0"/>
              <a:t>Where My Spending Might Be Headed</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TrendForecast!$C$1</c:f>
              <c:strCache>
                <c:ptCount val="1"/>
                <c:pt idx="0">
                  <c:v>Total Spending (£)</c:v>
                </c:pt>
              </c:strCache>
            </c:strRef>
          </c:tx>
          <c:spPr>
            <a:ln w="28575" cap="rnd">
              <a:solidFill>
                <a:schemeClr val="accent5"/>
              </a:solidFill>
              <a:round/>
            </a:ln>
            <a:effectLst/>
          </c:spPr>
          <c:marker>
            <c:symbol val="circle"/>
            <c:size val="5"/>
            <c:spPr>
              <a:solidFill>
                <a:schemeClr val="accent1"/>
              </a:solidFill>
              <a:ln w="9525">
                <a:solidFill>
                  <a:schemeClr val="accent1"/>
                </a:solidFill>
              </a:ln>
              <a:effectLst/>
            </c:spPr>
          </c:marker>
          <c:cat>
            <c:numRef>
              <c:f>TrendForecast!$A$2:$A$49</c:f>
              <c:numCache>
                <c:formatCode>mmmm\ yyyy</c:formatCode>
                <c:ptCount val="48"/>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pt idx="46">
                  <c:v>45778</c:v>
                </c:pt>
                <c:pt idx="47">
                  <c:v>45809</c:v>
                </c:pt>
              </c:numCache>
            </c:numRef>
          </c:cat>
          <c:val>
            <c:numRef>
              <c:f>TrendForecast!$C$2:$C$49</c:f>
              <c:numCache>
                <c:formatCode>General</c:formatCode>
                <c:ptCount val="48"/>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0-7EA1-42AD-A251-8778DFB9B004}"/>
            </c:ext>
          </c:extLst>
        </c:ser>
        <c:ser>
          <c:idx val="1"/>
          <c:order val="1"/>
          <c:tx>
            <c:strRef>
              <c:f>TrendForecast!$D$1</c:f>
              <c:strCache>
                <c:ptCount val="1"/>
                <c:pt idx="0">
                  <c:v>Trend Forecast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TrendForecast!$A$2:$A$49</c:f>
              <c:numCache>
                <c:formatCode>mmmm\ yyyy</c:formatCode>
                <c:ptCount val="48"/>
                <c:pt idx="0">
                  <c:v>44378</c:v>
                </c:pt>
                <c:pt idx="1">
                  <c:v>44409</c:v>
                </c:pt>
                <c:pt idx="2">
                  <c:v>44440</c:v>
                </c:pt>
                <c:pt idx="3">
                  <c:v>44470</c:v>
                </c:pt>
                <c:pt idx="4">
                  <c:v>44501</c:v>
                </c:pt>
                <c:pt idx="5">
                  <c:v>44531</c:v>
                </c:pt>
                <c:pt idx="6">
                  <c:v>44562</c:v>
                </c:pt>
                <c:pt idx="7">
                  <c:v>44593</c:v>
                </c:pt>
                <c:pt idx="8">
                  <c:v>44621</c:v>
                </c:pt>
                <c:pt idx="9">
                  <c:v>44652</c:v>
                </c:pt>
                <c:pt idx="10">
                  <c:v>44682</c:v>
                </c:pt>
                <c:pt idx="11">
                  <c:v>44713</c:v>
                </c:pt>
                <c:pt idx="12">
                  <c:v>44743</c:v>
                </c:pt>
                <c:pt idx="13">
                  <c:v>44774</c:v>
                </c:pt>
                <c:pt idx="14">
                  <c:v>44805</c:v>
                </c:pt>
                <c:pt idx="15">
                  <c:v>44835</c:v>
                </c:pt>
                <c:pt idx="16">
                  <c:v>44866</c:v>
                </c:pt>
                <c:pt idx="17">
                  <c:v>44896</c:v>
                </c:pt>
                <c:pt idx="18">
                  <c:v>44927</c:v>
                </c:pt>
                <c:pt idx="19">
                  <c:v>44958</c:v>
                </c:pt>
                <c:pt idx="20">
                  <c:v>44986</c:v>
                </c:pt>
                <c:pt idx="21">
                  <c:v>45017</c:v>
                </c:pt>
                <c:pt idx="22">
                  <c:v>45047</c:v>
                </c:pt>
                <c:pt idx="23">
                  <c:v>45078</c:v>
                </c:pt>
                <c:pt idx="24">
                  <c:v>45108</c:v>
                </c:pt>
                <c:pt idx="25">
                  <c:v>45139</c:v>
                </c:pt>
                <c:pt idx="26">
                  <c:v>45170</c:v>
                </c:pt>
                <c:pt idx="27">
                  <c:v>45200</c:v>
                </c:pt>
                <c:pt idx="28">
                  <c:v>45231</c:v>
                </c:pt>
                <c:pt idx="29">
                  <c:v>45261</c:v>
                </c:pt>
                <c:pt idx="30">
                  <c:v>45292</c:v>
                </c:pt>
                <c:pt idx="31">
                  <c:v>45323</c:v>
                </c:pt>
                <c:pt idx="32">
                  <c:v>45352</c:v>
                </c:pt>
                <c:pt idx="33">
                  <c:v>45383</c:v>
                </c:pt>
                <c:pt idx="34">
                  <c:v>45413</c:v>
                </c:pt>
                <c:pt idx="35">
                  <c:v>45444</c:v>
                </c:pt>
                <c:pt idx="36">
                  <c:v>45474</c:v>
                </c:pt>
                <c:pt idx="37">
                  <c:v>45505</c:v>
                </c:pt>
                <c:pt idx="38">
                  <c:v>45536</c:v>
                </c:pt>
                <c:pt idx="39">
                  <c:v>45566</c:v>
                </c:pt>
                <c:pt idx="40">
                  <c:v>45597</c:v>
                </c:pt>
                <c:pt idx="41">
                  <c:v>45627</c:v>
                </c:pt>
                <c:pt idx="42">
                  <c:v>45658</c:v>
                </c:pt>
                <c:pt idx="43">
                  <c:v>45689</c:v>
                </c:pt>
                <c:pt idx="44">
                  <c:v>45717</c:v>
                </c:pt>
                <c:pt idx="45">
                  <c:v>45748</c:v>
                </c:pt>
                <c:pt idx="46">
                  <c:v>45778</c:v>
                </c:pt>
                <c:pt idx="47">
                  <c:v>45809</c:v>
                </c:pt>
              </c:numCache>
            </c:numRef>
          </c:cat>
          <c:val>
            <c:numRef>
              <c:f>TrendForecast!$D$2:$D$49</c:f>
              <c:numCache>
                <c:formatCode>General</c:formatCode>
                <c:ptCount val="48"/>
                <c:pt idx="45" formatCode="0.00">
                  <c:v>3068.8283333333325</c:v>
                </c:pt>
                <c:pt idx="46" formatCode="0.00">
                  <c:v>3112.4494202898541</c:v>
                </c:pt>
                <c:pt idx="47" formatCode="0.00">
                  <c:v>3156.0705072463761</c:v>
                </c:pt>
              </c:numCache>
            </c:numRef>
          </c:val>
          <c:smooth val="0"/>
          <c:extLst>
            <c:ext xmlns:c16="http://schemas.microsoft.com/office/drawing/2014/chart" uri="{C3380CC4-5D6E-409C-BE32-E72D297353CC}">
              <c16:uniqueId val="{00000001-7EA1-42AD-A251-8778DFB9B004}"/>
            </c:ext>
          </c:extLst>
        </c:ser>
        <c:ser>
          <c:idx val="2"/>
          <c:order val="2"/>
          <c:tx>
            <c:strRef>
              <c:f>TrendForecast!$E$1</c:f>
              <c:strCache>
                <c:ptCount val="1"/>
                <c:pt idx="0">
                  <c:v>3-Month Moving Average(£)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TrendForecast!$E$2:$E$47</c:f>
              <c:numCache>
                <c:formatCode>General</c:formatCode>
                <c:ptCount val="46"/>
                <c:pt idx="3">
                  <c:v>62.716666666666669</c:v>
                </c:pt>
                <c:pt idx="4">
                  <c:v>252.83666666666667</c:v>
                </c:pt>
                <c:pt idx="5">
                  <c:v>385.84333333333342</c:v>
                </c:pt>
                <c:pt idx="6">
                  <c:v>434.80333333333346</c:v>
                </c:pt>
                <c:pt idx="7">
                  <c:v>356.8833333333335</c:v>
                </c:pt>
                <c:pt idx="8">
                  <c:v>299.89000000000004</c:v>
                </c:pt>
                <c:pt idx="9">
                  <c:v>375.18666666666667</c:v>
                </c:pt>
                <c:pt idx="10">
                  <c:v>752.27666666666664</c:v>
                </c:pt>
                <c:pt idx="11">
                  <c:v>1636.2633333333331</c:v>
                </c:pt>
                <c:pt idx="12">
                  <c:v>4026.8366666666661</c:v>
                </c:pt>
                <c:pt idx="13">
                  <c:v>4807.7266666666665</c:v>
                </c:pt>
                <c:pt idx="14">
                  <c:v>4219.7166666666662</c:v>
                </c:pt>
                <c:pt idx="15">
                  <c:v>2641.6300000000006</c:v>
                </c:pt>
                <c:pt idx="16">
                  <c:v>3423.6333333333332</c:v>
                </c:pt>
                <c:pt idx="17">
                  <c:v>3378.3966666666661</c:v>
                </c:pt>
                <c:pt idx="18">
                  <c:v>3240.0200000000004</c:v>
                </c:pt>
                <c:pt idx="19">
                  <c:v>1496.9266666666674</c:v>
                </c:pt>
                <c:pt idx="20">
                  <c:v>1616.7400000000005</c:v>
                </c:pt>
                <c:pt idx="21">
                  <c:v>1011.9366666666664</c:v>
                </c:pt>
                <c:pt idx="22">
                  <c:v>958.44333333333316</c:v>
                </c:pt>
                <c:pt idx="23">
                  <c:v>826.97333333333336</c:v>
                </c:pt>
                <c:pt idx="24">
                  <c:v>1407.14</c:v>
                </c:pt>
                <c:pt idx="25">
                  <c:v>2047.9866666666665</c:v>
                </c:pt>
                <c:pt idx="26">
                  <c:v>2409.7033333333329</c:v>
                </c:pt>
                <c:pt idx="27">
                  <c:v>1955.8466666666664</c:v>
                </c:pt>
                <c:pt idx="28">
                  <c:v>2573.48</c:v>
                </c:pt>
                <c:pt idx="29">
                  <c:v>2811.5466666666666</c:v>
                </c:pt>
                <c:pt idx="30">
                  <c:v>3127.896666666667</c:v>
                </c:pt>
                <c:pt idx="31">
                  <c:v>2100.6366666666663</c:v>
                </c:pt>
                <c:pt idx="32">
                  <c:v>2071.0233333333331</c:v>
                </c:pt>
                <c:pt idx="33">
                  <c:v>3276.1533333333332</c:v>
                </c:pt>
                <c:pt idx="34">
                  <c:v>3436.9466666666663</c:v>
                </c:pt>
                <c:pt idx="35">
                  <c:v>3150.35</c:v>
                </c:pt>
                <c:pt idx="36">
                  <c:v>1601.51</c:v>
                </c:pt>
                <c:pt idx="37">
                  <c:v>1878.1899999999998</c:v>
                </c:pt>
                <c:pt idx="38">
                  <c:v>1622.17</c:v>
                </c:pt>
                <c:pt idx="39">
                  <c:v>1889.7300000000002</c:v>
                </c:pt>
                <c:pt idx="40">
                  <c:v>1777.8200000000004</c:v>
                </c:pt>
                <c:pt idx="41">
                  <c:v>2334.6800000000003</c:v>
                </c:pt>
                <c:pt idx="42">
                  <c:v>2815.0066666666667</c:v>
                </c:pt>
                <c:pt idx="43">
                  <c:v>2339.126666666667</c:v>
                </c:pt>
                <c:pt idx="44">
                  <c:v>2957.7066666666665</c:v>
                </c:pt>
                <c:pt idx="45">
                  <c:v>3116.7366666666671</c:v>
                </c:pt>
              </c:numCache>
            </c:numRef>
          </c:val>
          <c:smooth val="0"/>
          <c:extLst>
            <c:ext xmlns:c16="http://schemas.microsoft.com/office/drawing/2014/chart" uri="{C3380CC4-5D6E-409C-BE32-E72D297353CC}">
              <c16:uniqueId val="{00000002-7EA1-42AD-A251-8778DFB9B004}"/>
            </c:ext>
          </c:extLst>
        </c:ser>
        <c:dLbls>
          <c:showLegendKey val="0"/>
          <c:showVal val="0"/>
          <c:showCatName val="0"/>
          <c:showSerName val="0"/>
          <c:showPercent val="0"/>
          <c:showBubbleSize val="0"/>
        </c:dLbls>
        <c:marker val="1"/>
        <c:smooth val="0"/>
        <c:axId val="998453631"/>
        <c:axId val="998454111"/>
      </c:lineChart>
      <c:catAx>
        <c:axId val="998453631"/>
        <c:scaling>
          <c:orientation val="minMax"/>
        </c:scaling>
        <c:delete val="0"/>
        <c:axPos val="b"/>
        <c:numFmt formatCode="mmmm\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454111"/>
        <c:crosses val="autoZero"/>
        <c:auto val="0"/>
        <c:lblAlgn val="ctr"/>
        <c:lblOffset val="100"/>
        <c:noMultiLvlLbl val="0"/>
      </c:catAx>
      <c:valAx>
        <c:axId val="99845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4536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1600" b="1" i="0" u="none" strike="noStrike" cap="all" normalizeH="0" baseline="0"/>
              <a:t>Credit Card Habits: Spend vs Repay</a:t>
            </a:r>
            <a:endParaRPr lang="en-GB"/>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CreditCardSpending!$B$1</c:f>
              <c:strCache>
                <c:ptCount val="1"/>
                <c:pt idx="0">
                  <c:v>Total Spending</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CreditCardSpending!$A$1</c:f>
              <c:strCache>
                <c:ptCount val="1"/>
                <c:pt idx="0">
                  <c:v>Month_Year</c:v>
                </c:pt>
              </c:strCache>
            </c:strRef>
          </c:cat>
          <c:val>
            <c:numRef>
              <c:f>CreditCardSpending!$B$2:$B$10</c:f>
              <c:numCache>
                <c:formatCode>"£"#,##0.00</c:formatCode>
                <c:ptCount val="9"/>
                <c:pt idx="0">
                  <c:v>213.91</c:v>
                </c:pt>
                <c:pt idx="1">
                  <c:v>216.52</c:v>
                </c:pt>
                <c:pt idx="2">
                  <c:v>293.83999999999992</c:v>
                </c:pt>
                <c:pt idx="3">
                  <c:v>368.53000000000003</c:v>
                </c:pt>
                <c:pt idx="4">
                  <c:v>167.89999999999998</c:v>
                </c:pt>
                <c:pt idx="5">
                  <c:v>155.51000000000002</c:v>
                </c:pt>
                <c:pt idx="6">
                  <c:v>172.15</c:v>
                </c:pt>
                <c:pt idx="7">
                  <c:v>356.03999999999996</c:v>
                </c:pt>
                <c:pt idx="8">
                  <c:v>33.870000000000005</c:v>
                </c:pt>
              </c:numCache>
            </c:numRef>
          </c:val>
          <c:smooth val="0"/>
          <c:extLst>
            <c:ext xmlns:c16="http://schemas.microsoft.com/office/drawing/2014/chart" uri="{C3380CC4-5D6E-409C-BE32-E72D297353CC}">
              <c16:uniqueId val="{00000000-3DD2-4A00-95A3-72C72FD79EC6}"/>
            </c:ext>
          </c:extLst>
        </c:ser>
        <c:ser>
          <c:idx val="1"/>
          <c:order val="1"/>
          <c:tx>
            <c:strRef>
              <c:f>CreditCardSpending!$C$1</c:f>
              <c:strCache>
                <c:ptCount val="1"/>
                <c:pt idx="0">
                  <c:v>Total Repayment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CreditCardSpending!$A$1</c:f>
              <c:strCache>
                <c:ptCount val="1"/>
                <c:pt idx="0">
                  <c:v>Month_Year</c:v>
                </c:pt>
              </c:strCache>
            </c:strRef>
          </c:cat>
          <c:val>
            <c:numRef>
              <c:f>CreditCardSpending!$C$2:$C$10</c:f>
              <c:numCache>
                <c:formatCode>"£"#,##0.00</c:formatCode>
                <c:ptCount val="9"/>
                <c:pt idx="0">
                  <c:v>216.8</c:v>
                </c:pt>
                <c:pt idx="1">
                  <c:v>258.23</c:v>
                </c:pt>
                <c:pt idx="2">
                  <c:v>282.7</c:v>
                </c:pt>
                <c:pt idx="3">
                  <c:v>316.19</c:v>
                </c:pt>
                <c:pt idx="4">
                  <c:v>10</c:v>
                </c:pt>
                <c:pt idx="5">
                  <c:v>282.8</c:v>
                </c:pt>
                <c:pt idx="6">
                  <c:v>189.52999999999997</c:v>
                </c:pt>
                <c:pt idx="7">
                  <c:v>150</c:v>
                </c:pt>
                <c:pt idx="8">
                  <c:v>583.21</c:v>
                </c:pt>
              </c:numCache>
            </c:numRef>
          </c:val>
          <c:smooth val="0"/>
          <c:extLst>
            <c:ext xmlns:c16="http://schemas.microsoft.com/office/drawing/2014/chart" uri="{C3380CC4-5D6E-409C-BE32-E72D297353CC}">
              <c16:uniqueId val="{00000001-3DD2-4A00-95A3-72C72FD79EC6}"/>
            </c:ext>
          </c:extLst>
        </c:ser>
        <c:ser>
          <c:idx val="2"/>
          <c:order val="2"/>
          <c:tx>
            <c:strRef>
              <c:f>CreditCardSpending!$D$1</c:f>
              <c:strCache>
                <c:ptCount val="1"/>
                <c:pt idx="0">
                  <c:v>Net Balance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CreditCardSpending!$A$1</c:f>
              <c:strCache>
                <c:ptCount val="1"/>
                <c:pt idx="0">
                  <c:v>Month_Year</c:v>
                </c:pt>
              </c:strCache>
            </c:strRef>
          </c:cat>
          <c:val>
            <c:numRef>
              <c:f>CreditCardSpending!$D$2:$D$10</c:f>
              <c:numCache>
                <c:formatCode>"£"#,##0.00</c:formatCode>
                <c:ptCount val="9"/>
                <c:pt idx="0">
                  <c:v>2.8900000000000148</c:v>
                </c:pt>
                <c:pt idx="1">
                  <c:v>41.710000000000008</c:v>
                </c:pt>
                <c:pt idx="2">
                  <c:v>-11.13999999999993</c:v>
                </c:pt>
                <c:pt idx="3">
                  <c:v>-52.340000000000032</c:v>
                </c:pt>
                <c:pt idx="4">
                  <c:v>-157.89999999999998</c:v>
                </c:pt>
                <c:pt idx="5">
                  <c:v>127.28999999999999</c:v>
                </c:pt>
                <c:pt idx="6">
                  <c:v>17.379999999999967</c:v>
                </c:pt>
                <c:pt idx="7">
                  <c:v>-206.03999999999996</c:v>
                </c:pt>
                <c:pt idx="8">
                  <c:v>549.34</c:v>
                </c:pt>
              </c:numCache>
            </c:numRef>
          </c:val>
          <c:smooth val="0"/>
          <c:extLst>
            <c:ext xmlns:c16="http://schemas.microsoft.com/office/drawing/2014/chart" uri="{C3380CC4-5D6E-409C-BE32-E72D297353CC}">
              <c16:uniqueId val="{00000002-3DD2-4A00-95A3-72C72FD79EC6}"/>
            </c:ext>
          </c:extLst>
        </c:ser>
        <c:dLbls>
          <c:showLegendKey val="0"/>
          <c:showVal val="0"/>
          <c:showCatName val="0"/>
          <c:showSerName val="0"/>
          <c:showPercent val="0"/>
          <c:showBubbleSize val="0"/>
        </c:dLbls>
        <c:marker val="1"/>
        <c:smooth val="0"/>
        <c:axId val="933117439"/>
        <c:axId val="933109759"/>
      </c:lineChart>
      <c:catAx>
        <c:axId val="933117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33109759"/>
        <c:crosses val="autoZero"/>
        <c:auto val="1"/>
        <c:lblAlgn val="ctr"/>
        <c:lblOffset val="100"/>
        <c:noMultiLvlLbl val="0"/>
      </c:catAx>
      <c:valAx>
        <c:axId val="933109759"/>
        <c:scaling>
          <c:orientation val="minMax"/>
        </c:scaling>
        <c:delete val="0"/>
        <c:axPos val="l"/>
        <c:numFmt formatCode="&quot;£&quot;#,##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1743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[revolut account-statement_2021-07-06_2025-04-01_en-gb_1eab79.xlsx]SpendingTrend!PivotTable13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r>
              <a:rPr lang="en-GB" sz="1400" b="1" i="0" u="none" strike="noStrike" kern="1200" cap="all" spc="100" normalizeH="0" baseline="0">
                <a:solidFill>
                  <a:sysClr val="windowText" lastClr="000000"/>
                </a:solidFill>
              </a:rPr>
              <a:t>My Spending Journey Month by Month</a:t>
            </a:r>
            <a:endParaRPr lang="en-US" sz="1400" b="1" i="0" u="none" strike="noStrike" kern="1200" cap="all" spc="100" normalizeH="0" baseline="0">
              <a:solidFill>
                <a:schemeClr val="tx1"/>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SpendingTrend!$B$3</c:f>
              <c:strCache>
                <c:ptCount val="1"/>
                <c:pt idx="0">
                  <c:v>Total</c:v>
                </c:pt>
              </c:strCache>
            </c:strRef>
          </c:tx>
          <c:spPr>
            <a:ln w="34925" cap="rnd">
              <a:solidFill>
                <a:schemeClr val="accent2"/>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SpendingTrend!$A$4:$A$49</c:f>
              <c:strCache>
                <c:ptCount val="45"/>
                <c:pt idx="0">
                  <c:v>01 July 2021</c:v>
                </c:pt>
                <c:pt idx="1">
                  <c:v>01 August 2021</c:v>
                </c:pt>
                <c:pt idx="2">
                  <c:v>01 September 2021</c:v>
                </c:pt>
                <c:pt idx="3">
                  <c:v>01 October 2021</c:v>
                </c:pt>
                <c:pt idx="4">
                  <c:v>01 November 2021</c:v>
                </c:pt>
                <c:pt idx="5">
                  <c:v>01 December 2021</c:v>
                </c:pt>
                <c:pt idx="6">
                  <c:v>01 January 2022</c:v>
                </c:pt>
                <c:pt idx="7">
                  <c:v>01 February 2022</c:v>
                </c:pt>
                <c:pt idx="8">
                  <c:v>01 March 2022</c:v>
                </c:pt>
                <c:pt idx="9">
                  <c:v>01 April 2022</c:v>
                </c:pt>
                <c:pt idx="10">
                  <c:v>01 May 2022</c:v>
                </c:pt>
                <c:pt idx="11">
                  <c:v>01 June 2022</c:v>
                </c:pt>
                <c:pt idx="12">
                  <c:v>01 July 2022</c:v>
                </c:pt>
                <c:pt idx="13">
                  <c:v>01 August 2022</c:v>
                </c:pt>
                <c:pt idx="14">
                  <c:v>01 September 2022</c:v>
                </c:pt>
                <c:pt idx="15">
                  <c:v>01 October 2022</c:v>
                </c:pt>
                <c:pt idx="16">
                  <c:v>01 November 2022</c:v>
                </c:pt>
                <c:pt idx="17">
                  <c:v>01 December 2022</c:v>
                </c:pt>
                <c:pt idx="18">
                  <c:v>01 January 2023</c:v>
                </c:pt>
                <c:pt idx="19">
                  <c:v>01 February 2023</c:v>
                </c:pt>
                <c:pt idx="20">
                  <c:v>01 March 2023</c:v>
                </c:pt>
                <c:pt idx="21">
                  <c:v>01 April 2023</c:v>
                </c:pt>
                <c:pt idx="22">
                  <c:v>01 May 2023</c:v>
                </c:pt>
                <c:pt idx="23">
                  <c:v>01 June 2023</c:v>
                </c:pt>
                <c:pt idx="24">
                  <c:v>01 July 2023</c:v>
                </c:pt>
                <c:pt idx="25">
                  <c:v>01 August 2023</c:v>
                </c:pt>
                <c:pt idx="26">
                  <c:v>01 September 2023</c:v>
                </c:pt>
                <c:pt idx="27">
                  <c:v>01 October 2023</c:v>
                </c:pt>
                <c:pt idx="28">
                  <c:v>01 November 2023</c:v>
                </c:pt>
                <c:pt idx="29">
                  <c:v>01 December 2023</c:v>
                </c:pt>
                <c:pt idx="30">
                  <c:v>01 January 2024</c:v>
                </c:pt>
                <c:pt idx="31">
                  <c:v>01 February 2024</c:v>
                </c:pt>
                <c:pt idx="32">
                  <c:v>01 March 2024</c:v>
                </c:pt>
                <c:pt idx="33">
                  <c:v>01 April 2024</c:v>
                </c:pt>
                <c:pt idx="34">
                  <c:v>01 May 2024</c:v>
                </c:pt>
                <c:pt idx="35">
                  <c:v>01 June 2024</c:v>
                </c:pt>
                <c:pt idx="36">
                  <c:v>01 July 2024</c:v>
                </c:pt>
                <c:pt idx="37">
                  <c:v>01 August 2024</c:v>
                </c:pt>
                <c:pt idx="38">
                  <c:v>01 September 2024</c:v>
                </c:pt>
                <c:pt idx="39">
                  <c:v>01 October 2024</c:v>
                </c:pt>
                <c:pt idx="40">
                  <c:v>01 November 2024</c:v>
                </c:pt>
                <c:pt idx="41">
                  <c:v>01 December 2024</c:v>
                </c:pt>
                <c:pt idx="42">
                  <c:v>01 January 2025</c:v>
                </c:pt>
                <c:pt idx="43">
                  <c:v>01 February 2025</c:v>
                </c:pt>
                <c:pt idx="44">
                  <c:v>01 March 2025</c:v>
                </c:pt>
              </c:strCache>
            </c:strRef>
          </c:cat>
          <c:val>
            <c:numRef>
              <c:f>SpendingTrend!$B$4:$B$49</c:f>
              <c:numCache>
                <c:formatCode>General</c:formatCode>
                <c:ptCount val="45"/>
                <c:pt idx="0">
                  <c:v>0</c:v>
                </c:pt>
                <c:pt idx="1">
                  <c:v>4.99</c:v>
                </c:pt>
                <c:pt idx="2">
                  <c:v>183.16</c:v>
                </c:pt>
                <c:pt idx="3">
                  <c:v>570.36</c:v>
                </c:pt>
                <c:pt idx="4">
                  <c:v>404.01000000000022</c:v>
                </c:pt>
                <c:pt idx="5">
                  <c:v>330.04000000000013</c:v>
                </c:pt>
                <c:pt idx="6">
                  <c:v>336.6</c:v>
                </c:pt>
                <c:pt idx="7">
                  <c:v>233.03000000000003</c:v>
                </c:pt>
                <c:pt idx="8">
                  <c:v>555.92999999999984</c:v>
                </c:pt>
                <c:pt idx="9">
                  <c:v>1467.87</c:v>
                </c:pt>
                <c:pt idx="10">
                  <c:v>2884.9899999999989</c:v>
                </c:pt>
                <c:pt idx="11">
                  <c:v>7727.65</c:v>
                </c:pt>
                <c:pt idx="12">
                  <c:v>3810.5400000000013</c:v>
                </c:pt>
                <c:pt idx="13">
                  <c:v>1120.9599999999998</c:v>
                </c:pt>
                <c:pt idx="14">
                  <c:v>2993.3900000000003</c:v>
                </c:pt>
                <c:pt idx="15">
                  <c:v>6156.5499999999993</c:v>
                </c:pt>
                <c:pt idx="16">
                  <c:v>985.25000000000023</c:v>
                </c:pt>
                <c:pt idx="17">
                  <c:v>2578.2600000000025</c:v>
                </c:pt>
                <c:pt idx="18">
                  <c:v>927.26999999999953</c:v>
                </c:pt>
                <c:pt idx="19">
                  <c:v>1344.6899999999994</c:v>
                </c:pt>
                <c:pt idx="20">
                  <c:v>763.85</c:v>
                </c:pt>
                <c:pt idx="21">
                  <c:v>766.78999999999985</c:v>
                </c:pt>
                <c:pt idx="22">
                  <c:v>950.28</c:v>
                </c:pt>
                <c:pt idx="23">
                  <c:v>2504.35</c:v>
                </c:pt>
                <c:pt idx="24">
                  <c:v>2689.3299999999995</c:v>
                </c:pt>
                <c:pt idx="25">
                  <c:v>2035.4299999999998</c:v>
                </c:pt>
                <c:pt idx="26">
                  <c:v>1142.78</c:v>
                </c:pt>
                <c:pt idx="27">
                  <c:v>4542.2300000000005</c:v>
                </c:pt>
                <c:pt idx="28">
                  <c:v>2749.6299999999997</c:v>
                </c:pt>
                <c:pt idx="29">
                  <c:v>2091.8299999999995</c:v>
                </c:pt>
                <c:pt idx="30">
                  <c:v>1460.4499999999998</c:v>
                </c:pt>
                <c:pt idx="31">
                  <c:v>2660.79</c:v>
                </c:pt>
                <c:pt idx="32">
                  <c:v>5707.2199999999993</c:v>
                </c:pt>
                <c:pt idx="33">
                  <c:v>1942.8300000000002</c:v>
                </c:pt>
                <c:pt idx="34">
                  <c:v>1800.9999999999995</c:v>
                </c:pt>
                <c:pt idx="35">
                  <c:v>1060.7</c:v>
                </c:pt>
                <c:pt idx="36">
                  <c:v>2772.87</c:v>
                </c:pt>
                <c:pt idx="37">
                  <c:v>1032.94</c:v>
                </c:pt>
                <c:pt idx="38">
                  <c:v>1863.3800000000006</c:v>
                </c:pt>
                <c:pt idx="39">
                  <c:v>2437.14</c:v>
                </c:pt>
                <c:pt idx="40">
                  <c:v>2703.5200000000004</c:v>
                </c:pt>
                <c:pt idx="41">
                  <c:v>3304.36</c:v>
                </c:pt>
                <c:pt idx="42">
                  <c:v>1009.4999999999995</c:v>
                </c:pt>
                <c:pt idx="43">
                  <c:v>4559.26</c:v>
                </c:pt>
                <c:pt idx="44">
                  <c:v>3781.4500000000003</c:v>
                </c:pt>
              </c:numCache>
            </c:numRef>
          </c:val>
          <c:smooth val="0"/>
          <c:extLst>
            <c:ext xmlns:c16="http://schemas.microsoft.com/office/drawing/2014/chart" uri="{C3380CC4-5D6E-409C-BE32-E72D297353CC}">
              <c16:uniqueId val="{00000000-ABC7-42A7-8361-04D498E27E82}"/>
            </c:ext>
          </c:extLst>
        </c:ser>
        <c:dLbls>
          <c:showLegendKey val="0"/>
          <c:showVal val="0"/>
          <c:showCatName val="0"/>
          <c:showSerName val="0"/>
          <c:showPercent val="0"/>
          <c:showBubbleSize val="0"/>
        </c:dLbls>
        <c:dropLines>
          <c:spPr>
            <a:ln w="9525" cap="flat" cmpd="sng" algn="ctr">
              <a:noFill/>
              <a:round/>
            </a:ln>
            <a:effectLst/>
          </c:spPr>
        </c:dropLines>
        <c:marker val="1"/>
        <c:smooth val="0"/>
        <c:axId val="689694239"/>
        <c:axId val="689695199"/>
      </c:lineChart>
      <c:catAx>
        <c:axId val="68969423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tx1"/>
                </a:solidFill>
                <a:latin typeface="+mn-lt"/>
                <a:ea typeface="+mn-ea"/>
                <a:cs typeface="+mn-cs"/>
              </a:defRPr>
            </a:pPr>
            <a:endParaRPr lang="en-US"/>
          </a:p>
        </c:txPr>
        <c:crossAx val="689695199"/>
        <c:crosses val="autoZero"/>
        <c:auto val="1"/>
        <c:lblAlgn val="ctr"/>
        <c:lblOffset val="100"/>
        <c:noMultiLvlLbl val="0"/>
      </c:catAx>
      <c:valAx>
        <c:axId val="68969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969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47625</xdr:colOff>
      <xdr:row>0</xdr:row>
      <xdr:rowOff>180974</xdr:rowOff>
    </xdr:from>
    <xdr:to>
      <xdr:col>16</xdr:col>
      <xdr:colOff>447675</xdr:colOff>
      <xdr:row>34</xdr:row>
      <xdr:rowOff>171449</xdr:rowOff>
    </xdr:to>
    <xdr:graphicFrame macro="">
      <xdr:nvGraphicFramePr>
        <xdr:cNvPr id="4" name="Chart 3">
          <a:extLst>
            <a:ext uri="{FF2B5EF4-FFF2-40B4-BE49-F238E27FC236}">
              <a16:creationId xmlns:a16="http://schemas.microsoft.com/office/drawing/2014/main" id="{E23E5EEE-D576-533F-13A8-822813685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371475</xdr:colOff>
      <xdr:row>1</xdr:row>
      <xdr:rowOff>28575</xdr:rowOff>
    </xdr:from>
    <xdr:to>
      <xdr:col>21</xdr:col>
      <xdr:colOff>390525</xdr:colOff>
      <xdr:row>31</xdr:row>
      <xdr:rowOff>0</xdr:rowOff>
    </xdr:to>
    <xdr:graphicFrame macro="">
      <xdr:nvGraphicFramePr>
        <xdr:cNvPr id="7" name="Chart 6">
          <a:extLst>
            <a:ext uri="{FF2B5EF4-FFF2-40B4-BE49-F238E27FC236}">
              <a16:creationId xmlns:a16="http://schemas.microsoft.com/office/drawing/2014/main" id="{C20218C1-1870-BFC9-8BC9-982F300F5C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381000</xdr:colOff>
      <xdr:row>2</xdr:row>
      <xdr:rowOff>19050</xdr:rowOff>
    </xdr:from>
    <xdr:to>
      <xdr:col>20</xdr:col>
      <xdr:colOff>333375</xdr:colOff>
      <xdr:row>34</xdr:row>
      <xdr:rowOff>19050</xdr:rowOff>
    </xdr:to>
    <xdr:graphicFrame macro="">
      <xdr:nvGraphicFramePr>
        <xdr:cNvPr id="2" name="Chart 1">
          <a:extLst>
            <a:ext uri="{FF2B5EF4-FFF2-40B4-BE49-F238E27FC236}">
              <a16:creationId xmlns:a16="http://schemas.microsoft.com/office/drawing/2014/main" id="{AA224496-DF25-D625-2945-B851F1055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419100</xdr:colOff>
      <xdr:row>16</xdr:row>
      <xdr:rowOff>38100</xdr:rowOff>
    </xdr:from>
    <xdr:to>
      <xdr:col>15</xdr:col>
      <xdr:colOff>457200</xdr:colOff>
      <xdr:row>37</xdr:row>
      <xdr:rowOff>128587</xdr:rowOff>
    </xdr:to>
    <xdr:graphicFrame macro="">
      <xdr:nvGraphicFramePr>
        <xdr:cNvPr id="2" name="Chart 1">
          <a:extLst>
            <a:ext uri="{FF2B5EF4-FFF2-40B4-BE49-F238E27FC236}">
              <a16:creationId xmlns:a16="http://schemas.microsoft.com/office/drawing/2014/main" id="{F2F98D12-03D7-D5AE-2255-24617EAE0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52386</xdr:colOff>
      <xdr:row>1</xdr:row>
      <xdr:rowOff>171450</xdr:rowOff>
    </xdr:from>
    <xdr:to>
      <xdr:col>24</xdr:col>
      <xdr:colOff>495299</xdr:colOff>
      <xdr:row>32</xdr:row>
      <xdr:rowOff>57150</xdr:rowOff>
    </xdr:to>
    <xdr:graphicFrame macro="">
      <xdr:nvGraphicFramePr>
        <xdr:cNvPr id="2" name="Chart 1">
          <a:extLst>
            <a:ext uri="{FF2B5EF4-FFF2-40B4-BE49-F238E27FC236}">
              <a16:creationId xmlns:a16="http://schemas.microsoft.com/office/drawing/2014/main" id="{1730E0B6-A443-A763-695A-DCC8989C8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166686</xdr:colOff>
      <xdr:row>1</xdr:row>
      <xdr:rowOff>133350</xdr:rowOff>
    </xdr:from>
    <xdr:to>
      <xdr:col>19</xdr:col>
      <xdr:colOff>371475</xdr:colOff>
      <xdr:row>34</xdr:row>
      <xdr:rowOff>19050</xdr:rowOff>
    </xdr:to>
    <xdr:graphicFrame macro="">
      <xdr:nvGraphicFramePr>
        <xdr:cNvPr id="2" name="Chart 1">
          <a:extLst>
            <a:ext uri="{FF2B5EF4-FFF2-40B4-BE49-F238E27FC236}">
              <a16:creationId xmlns:a16="http://schemas.microsoft.com/office/drawing/2014/main" id="{4C70EE36-AB69-0C13-9D4D-37C71BBF5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1</xdr:row>
      <xdr:rowOff>66675</xdr:rowOff>
    </xdr:from>
    <xdr:to>
      <xdr:col>19</xdr:col>
      <xdr:colOff>381000</xdr:colOff>
      <xdr:row>35</xdr:row>
      <xdr:rowOff>123825</xdr:rowOff>
    </xdr:to>
    <xdr:graphicFrame macro="">
      <xdr:nvGraphicFramePr>
        <xdr:cNvPr id="2" name="Chart 1">
          <a:extLst>
            <a:ext uri="{FF2B5EF4-FFF2-40B4-BE49-F238E27FC236}">
              <a16:creationId xmlns:a16="http://schemas.microsoft.com/office/drawing/2014/main" id="{66765127-88F7-466F-3D24-AADDFAD04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119063</xdr:rowOff>
    </xdr:from>
    <xdr:to>
      <xdr:col>18</xdr:col>
      <xdr:colOff>11906</xdr:colOff>
      <xdr:row>4</xdr:row>
      <xdr:rowOff>23812</xdr:rowOff>
    </xdr:to>
    <xdr:sp macro="" textlink="">
      <xdr:nvSpPr>
        <xdr:cNvPr id="2" name="TextBox 1">
          <a:extLst>
            <a:ext uri="{FF2B5EF4-FFF2-40B4-BE49-F238E27FC236}">
              <a16:creationId xmlns:a16="http://schemas.microsoft.com/office/drawing/2014/main" id="{FA26EC2C-48DD-CE3D-E956-05990E77AFBE}"/>
            </a:ext>
          </a:extLst>
        </xdr:cNvPr>
        <xdr:cNvSpPr txBox="1"/>
      </xdr:nvSpPr>
      <xdr:spPr>
        <a:xfrm>
          <a:off x="0" y="119063"/>
          <a:ext cx="18002250" cy="666749"/>
        </a:xfrm>
        <a:prstGeom prst="rect">
          <a:avLst/>
        </a:prstGeom>
        <a:solidFill>
          <a:srgbClr val="9750D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a:t>Monthly Financial</a:t>
          </a:r>
          <a:r>
            <a:rPr lang="en-GB" sz="3600" baseline="0"/>
            <a:t> Dashboard</a:t>
          </a:r>
          <a:endParaRPr lang="en-GB" sz="3600"/>
        </a:p>
      </xdr:txBody>
    </xdr:sp>
    <xdr:clientData/>
  </xdr:twoCellAnchor>
  <xdr:twoCellAnchor>
    <xdr:from>
      <xdr:col>10</xdr:col>
      <xdr:colOff>23812</xdr:colOff>
      <xdr:row>14</xdr:row>
      <xdr:rowOff>11905</xdr:rowOff>
    </xdr:from>
    <xdr:to>
      <xdr:col>17</xdr:col>
      <xdr:colOff>1035843</xdr:colOff>
      <xdr:row>27</xdr:row>
      <xdr:rowOff>178593</xdr:rowOff>
    </xdr:to>
    <xdr:graphicFrame macro="">
      <xdr:nvGraphicFramePr>
        <xdr:cNvPr id="5" name="Chart 4">
          <a:extLst>
            <a:ext uri="{FF2B5EF4-FFF2-40B4-BE49-F238E27FC236}">
              <a16:creationId xmlns:a16="http://schemas.microsoft.com/office/drawing/2014/main" id="{6E1DBB5D-F12D-46F2-BB5C-255212091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11907</xdr:colOff>
      <xdr:row>29</xdr:row>
      <xdr:rowOff>35718</xdr:rowOff>
    </xdr:from>
    <xdr:to>
      <xdr:col>18</xdr:col>
      <xdr:colOff>11907</xdr:colOff>
      <xdr:row>46</xdr:row>
      <xdr:rowOff>23813</xdr:rowOff>
    </xdr:to>
    <xdr:graphicFrame macro="">
      <xdr:nvGraphicFramePr>
        <xdr:cNvPr id="7" name="Chart 6">
          <a:extLst>
            <a:ext uri="{FF2B5EF4-FFF2-40B4-BE49-F238E27FC236}">
              <a16:creationId xmlns:a16="http://schemas.microsoft.com/office/drawing/2014/main" id="{96339532-0E5D-4C7C-8191-18DC922CF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35718</xdr:colOff>
      <xdr:row>29</xdr:row>
      <xdr:rowOff>14287</xdr:rowOff>
    </xdr:from>
    <xdr:to>
      <xdr:col>9</xdr:col>
      <xdr:colOff>0</xdr:colOff>
      <xdr:row>46</xdr:row>
      <xdr:rowOff>11905</xdr:rowOff>
    </xdr:to>
    <xdr:graphicFrame macro="">
      <xdr:nvGraphicFramePr>
        <xdr:cNvPr id="8" name="Chart 7">
          <a:extLst>
            <a:ext uri="{FF2B5EF4-FFF2-40B4-BE49-F238E27FC236}">
              <a16:creationId xmlns:a16="http://schemas.microsoft.com/office/drawing/2014/main" id="{269A8C8C-D2A3-4367-AA13-0A8EE28C0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261937</xdr:colOff>
      <xdr:row>4</xdr:row>
      <xdr:rowOff>166687</xdr:rowOff>
    </xdr:from>
    <xdr:to>
      <xdr:col>17</xdr:col>
      <xdr:colOff>1042987</xdr:colOff>
      <xdr:row>12</xdr:row>
      <xdr:rowOff>166687</xdr:rowOff>
    </xdr:to>
    <mc:AlternateContent xmlns:mc="http://schemas.openxmlformats.org/markup-compatibility/2006" xmlns:sle15="http://schemas.microsoft.com/office/drawing/2012/slicer">
      <mc:Choice Requires="sle15">
        <xdr:graphicFrame macro="">
          <xdr:nvGraphicFramePr>
            <xdr:cNvPr id="24" name="Month">
              <a:extLst>
                <a:ext uri="{FF2B5EF4-FFF2-40B4-BE49-F238E27FC236}">
                  <a16:creationId xmlns:a16="http://schemas.microsoft.com/office/drawing/2014/main" id="{7EA60EC2-D04F-4109-9445-3CBB102D7D5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156781" y="928687"/>
              <a:ext cx="1828800" cy="1524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416719</xdr:colOff>
      <xdr:row>4</xdr:row>
      <xdr:rowOff>166688</xdr:rowOff>
    </xdr:from>
    <xdr:to>
      <xdr:col>16</xdr:col>
      <xdr:colOff>214313</xdr:colOff>
      <xdr:row>12</xdr:row>
      <xdr:rowOff>154782</xdr:rowOff>
    </xdr:to>
    <mc:AlternateContent xmlns:mc="http://schemas.openxmlformats.org/markup-compatibility/2006" xmlns:sle15="http://schemas.microsoft.com/office/drawing/2012/slicer">
      <mc:Choice Requires="sle15">
        <xdr:graphicFrame macro="">
          <xdr:nvGraphicFramePr>
            <xdr:cNvPr id="26" name="Month_Year">
              <a:extLst>
                <a:ext uri="{FF2B5EF4-FFF2-40B4-BE49-F238E27FC236}">
                  <a16:creationId xmlns:a16="http://schemas.microsoft.com/office/drawing/2014/main" id="{4F6D7CDB-3665-4E32-933F-AFA0D803B294}"/>
                </a:ext>
              </a:extLst>
            </xdr:cNvPr>
            <xdr:cNvGraphicFramePr/>
          </xdr:nvGraphicFramePr>
          <xdr:xfrm>
            <a:off x="0" y="0"/>
            <a:ext cx="0" cy="0"/>
          </xdr:xfrm>
          <a:graphic>
            <a:graphicData uri="http://schemas.microsoft.com/office/drawing/2010/slicer">
              <sle:slicer xmlns:sle="http://schemas.microsoft.com/office/drawing/2010/slicer" name="Month_Year"/>
            </a:graphicData>
          </a:graphic>
        </xdr:graphicFrame>
      </mc:Choice>
      <mc:Fallback xmlns="">
        <xdr:sp macro="" textlink="">
          <xdr:nvSpPr>
            <xdr:cNvPr id="0" name=""/>
            <xdr:cNvSpPr>
              <a:spLocks noTextEdit="1"/>
            </xdr:cNvSpPr>
          </xdr:nvSpPr>
          <xdr:spPr>
            <a:xfrm>
              <a:off x="14216063" y="928688"/>
              <a:ext cx="1893094" cy="151209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23813</xdr:colOff>
      <xdr:row>14</xdr:row>
      <xdr:rowOff>1</xdr:rowOff>
    </xdr:from>
    <xdr:to>
      <xdr:col>9</xdr:col>
      <xdr:colOff>23812</xdr:colOff>
      <xdr:row>27</xdr:row>
      <xdr:rowOff>178594</xdr:rowOff>
    </xdr:to>
    <xdr:graphicFrame macro="">
      <xdr:nvGraphicFramePr>
        <xdr:cNvPr id="27" name="Chart 26">
          <a:extLst>
            <a:ext uri="{FF2B5EF4-FFF2-40B4-BE49-F238E27FC236}">
              <a16:creationId xmlns:a16="http://schemas.microsoft.com/office/drawing/2014/main" id="{E3701B35-6A12-4287-9D25-A88DE50A61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809625</xdr:colOff>
      <xdr:row>5</xdr:row>
      <xdr:rowOff>0</xdr:rowOff>
    </xdr:from>
    <xdr:to>
      <xdr:col>12</xdr:col>
      <xdr:colOff>542925</xdr:colOff>
      <xdr:row>13</xdr:row>
      <xdr:rowOff>23812</xdr:rowOff>
    </xdr:to>
    <mc:AlternateContent xmlns:mc="http://schemas.openxmlformats.org/markup-compatibility/2006" xmlns:a14="http://schemas.microsoft.com/office/drawing/2010/main">
      <mc:Choice Requires="a14">
        <xdr:graphicFrame macro="">
          <xdr:nvGraphicFramePr>
            <xdr:cNvPr id="29" name="Months (Month_Year)">
              <a:extLst>
                <a:ext uri="{FF2B5EF4-FFF2-40B4-BE49-F238E27FC236}">
                  <a16:creationId xmlns:a16="http://schemas.microsoft.com/office/drawing/2014/main" id="{919FE8AF-45F1-4287-877B-8611681DAF9A}"/>
                </a:ext>
              </a:extLst>
            </xdr:cNvPr>
            <xdr:cNvGraphicFramePr/>
          </xdr:nvGraphicFramePr>
          <xdr:xfrm>
            <a:off x="0" y="0"/>
            <a:ext cx="0" cy="0"/>
          </xdr:xfrm>
          <a:graphic>
            <a:graphicData uri="http://schemas.microsoft.com/office/drawing/2010/slicer">
              <sle:slicer xmlns:sle="http://schemas.microsoft.com/office/drawing/2010/slicer" name="Months (Month_Year)"/>
            </a:graphicData>
          </a:graphic>
        </xdr:graphicFrame>
      </mc:Choice>
      <mc:Fallback xmlns="">
        <xdr:sp macro="" textlink="">
          <xdr:nvSpPr>
            <xdr:cNvPr id="0" name=""/>
            <xdr:cNvSpPr>
              <a:spLocks noTextEdit="1"/>
            </xdr:cNvSpPr>
          </xdr:nvSpPr>
          <xdr:spPr>
            <a:xfrm>
              <a:off x="10417969" y="952500"/>
              <a:ext cx="1828800" cy="15478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619125</xdr:colOff>
      <xdr:row>5</xdr:row>
      <xdr:rowOff>0</xdr:rowOff>
    </xdr:from>
    <xdr:to>
      <xdr:col>14</xdr:col>
      <xdr:colOff>352425</xdr:colOff>
      <xdr:row>13</xdr:row>
      <xdr:rowOff>23812</xdr:rowOff>
    </xdr:to>
    <mc:AlternateContent xmlns:mc="http://schemas.openxmlformats.org/markup-compatibility/2006" xmlns:a14="http://schemas.microsoft.com/office/drawing/2010/main">
      <mc:Choice Requires="a14">
        <xdr:graphicFrame macro="">
          <xdr:nvGraphicFramePr>
            <xdr:cNvPr id="31" name="Category">
              <a:extLst>
                <a:ext uri="{FF2B5EF4-FFF2-40B4-BE49-F238E27FC236}">
                  <a16:creationId xmlns:a16="http://schemas.microsoft.com/office/drawing/2014/main" id="{194BEAD6-B249-425E-A759-D52806455B1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322969" y="952500"/>
              <a:ext cx="1828800" cy="15478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xdr:colOff>
      <xdr:row>5</xdr:row>
      <xdr:rowOff>0</xdr:rowOff>
    </xdr:from>
    <xdr:to>
      <xdr:col>10</xdr:col>
      <xdr:colOff>631031</xdr:colOff>
      <xdr:row>13</xdr:row>
      <xdr:rowOff>0</xdr:rowOff>
    </xdr:to>
    <mc:AlternateContent xmlns:mc="http://schemas.openxmlformats.org/markup-compatibility/2006" xmlns:tsle="http://schemas.microsoft.com/office/drawing/2012/timeslicer">
      <mc:Choice Requires="tsle">
        <xdr:graphicFrame macro="">
          <xdr:nvGraphicFramePr>
            <xdr:cNvPr id="32" name="Date">
              <a:extLst>
                <a:ext uri="{FF2B5EF4-FFF2-40B4-BE49-F238E27FC236}">
                  <a16:creationId xmlns:a16="http://schemas.microsoft.com/office/drawing/2014/main" id="{193FE958-BF2D-47C0-885B-1ED774A1A5F2}"/>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1906" y="952500"/>
              <a:ext cx="10227469" cy="15240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eoghene Ogude-Nyerhovwo" refreshedDate="45760.100800925924" createdVersion="8" refreshedVersion="8" minRefreshableVersion="3" recordCount="3816" xr:uid="{AF6AFEC0-099D-4727-834C-59ED012159AC}">
  <cacheSource type="worksheet">
    <worksheetSource name="Table1"/>
  </cacheSource>
  <cacheFields count="15">
    <cacheField name="Date" numFmtId="165">
      <sharedItems containsSemiMixedTypes="0" containsNonDate="0" containsDate="1" containsString="0" minDate="2021-07-27T09:44:40" maxDate="2025-03-31T17:32:28" count="3316">
        <d v="2021-07-27T09:44:40"/>
        <d v="2021-08-15T18:09:01"/>
        <d v="2021-09-09T10:38:03"/>
        <d v="2021-09-13T09:44:47"/>
        <d v="2021-09-13T13:35:03"/>
        <d v="2021-09-13T20:17:17"/>
        <d v="2021-09-14T09:54:57"/>
        <d v="2021-09-18T19:32:15"/>
        <d v="2021-09-19T10:15:15"/>
        <d v="2021-09-19T13:21:23"/>
        <d v="2021-09-20T13:57:14"/>
        <d v="2021-09-21T00:59:59"/>
        <d v="2021-09-21T08:59:55"/>
        <d v="2021-09-21T18:35:30"/>
        <d v="2021-09-21T18:45:40"/>
        <d v="2021-09-23T20:12:54"/>
        <d v="2021-09-24T07:33:12"/>
        <d v="2021-09-25T00:59:59"/>
        <d v="2021-09-25T11:24:36"/>
        <d v="2021-09-25T13:05:13"/>
        <d v="2021-09-25T13:37:22"/>
        <d v="2021-09-26T00:59:59"/>
        <d v="2021-09-26T10:32:32"/>
        <d v="2021-09-26T13:27:48"/>
        <d v="2021-09-27T01:00:00"/>
        <d v="2021-09-27T02:00:22"/>
        <d v="2021-09-27T13:14:17"/>
        <d v="2021-09-27T19:56:43"/>
        <d v="2021-09-27T21:17:05"/>
        <d v="2021-09-27T21:25:19"/>
        <d v="2021-09-28T00:59:59"/>
        <d v="2021-09-28T09:13:47"/>
        <d v="2021-09-29T14:34:26"/>
        <d v="2021-09-29T16:04:50"/>
        <d v="2021-10-01T07:30:55"/>
        <d v="2021-10-01T16:26:31"/>
        <d v="2021-10-01T16:50:17"/>
        <d v="2021-10-01T16:50:40"/>
        <d v="2021-10-02T14:44:07"/>
        <d v="2021-10-02T15:21:14"/>
        <d v="2021-10-03T11:41:45"/>
        <d v="2021-10-03T20:27:20"/>
        <d v="2021-10-04T00:59:59"/>
        <d v="2021-10-04T08:01:39"/>
        <d v="2021-10-04T15:30:35"/>
        <d v="2021-10-04T19:04:59"/>
        <d v="2021-10-05T00:59:59"/>
        <d v="2021-10-05T19:52:51"/>
        <d v="2021-10-06T00:59:59"/>
        <d v="2021-10-07T00:59:59"/>
        <d v="2021-10-08T02:32:28"/>
        <d v="2021-10-09T00:59:59"/>
        <d v="2021-10-09T14:47:55"/>
        <d v="2021-10-09T17:01:56"/>
        <d v="2021-10-10T00:59:59"/>
        <d v="2021-10-10T19:22:42"/>
        <d v="2021-10-11T00:59:59"/>
        <d v="2021-10-11T08:02:47"/>
        <d v="2021-10-12T00:59:59"/>
        <d v="2021-10-12T16:30:19"/>
        <d v="2021-10-14T08:03:07"/>
        <d v="2021-10-14T13:50:20"/>
        <d v="2021-10-14T17:49:14"/>
        <d v="2021-10-16T07:12:51"/>
        <d v="2021-10-16T13:42:20"/>
        <d v="2021-10-18T18:08:09"/>
        <d v="2021-10-18T19:07:21"/>
        <d v="2021-10-19T19:33:17"/>
        <d v="2021-10-21T01:00:00"/>
        <d v="2021-10-22T11:05:13"/>
        <d v="2021-10-24T11:42:18"/>
        <d v="2021-10-25T15:13:05"/>
        <d v="2021-10-25T19:54:14"/>
        <d v="2021-10-27T06:09:12"/>
        <d v="2021-10-27T17:36:25"/>
        <d v="2021-10-27T17:51:47"/>
        <d v="2021-10-27T21:50:41"/>
        <d v="2021-10-27T22:38:41"/>
        <d v="2021-10-29T00:59:59"/>
        <d v="2021-10-29T21:44:25"/>
        <d v="2021-10-30T00:59:59"/>
        <d v="2021-10-30T02:08:15"/>
        <d v="2021-10-30T14:36:04"/>
        <d v="2021-10-30T21:09:27"/>
        <d v="2021-10-31T00:59:59"/>
        <d v="2021-10-31T05:47:43"/>
        <d v="2021-10-31T23:59:59"/>
        <d v="2021-11-04T10:38:13"/>
        <d v="2021-11-04T10:39:35"/>
        <d v="2021-11-04T12:53:18"/>
        <d v="2021-11-04T13:43:35"/>
        <d v="2021-11-04T13:47:56"/>
        <d v="2021-11-04T23:59:59"/>
        <d v="2021-11-05T02:41:53"/>
        <d v="2021-11-05T13:41:07"/>
        <d v="2021-11-05T23:59:59"/>
        <d v="2021-11-07T12:00:53"/>
        <d v="2021-11-10T23:59:59"/>
        <d v="2021-11-11T09:28:59"/>
        <d v="2021-11-11T22:48:15"/>
        <d v="2021-11-15T09:07:31"/>
        <d v="2021-11-15T23:59:59"/>
        <d v="2021-11-17T08:45:30"/>
        <d v="2021-11-17T09:51:26"/>
        <d v="2021-11-17T23:59:59"/>
        <d v="2021-11-18T06:14:41"/>
        <d v="2021-11-19T06:25:17"/>
        <d v="2021-11-19T06:35:20"/>
        <d v="2021-11-19T16:17:47"/>
        <d v="2021-11-19T23:59:59"/>
        <d v="2021-11-20T23:59:59"/>
        <d v="2021-11-21T14:04:33"/>
        <d v="2021-11-21T15:58:26"/>
        <d v="2021-11-21T16:00:51"/>
        <d v="2021-11-21T23:59:59"/>
        <d v="2021-11-23T02:07:12"/>
        <d v="2021-11-23T23:59:59"/>
        <d v="2021-11-24T22:38:37"/>
        <d v="2021-11-24T23:59:59"/>
        <d v="2021-11-25T23:59:59"/>
        <d v="2021-11-26T08:03:57"/>
        <d v="2021-11-26T12:55:21"/>
        <d v="2021-11-28T10:32:41"/>
        <d v="2021-11-28T10:43:47"/>
        <d v="2021-11-29T11:56:59"/>
        <d v="2021-11-29T15:34:59"/>
        <d v="2021-11-29T16:43:28"/>
        <d v="2021-11-30T09:04:46"/>
        <d v="2021-11-30T17:16:27"/>
        <d v="2021-11-30T23:59:59"/>
        <d v="2021-12-01T23:59:59"/>
        <d v="2021-12-03T02:19:00"/>
        <d v="2021-12-03T21:26:50"/>
        <d v="2021-12-03T23:59:59"/>
        <d v="2021-12-04T03:35:15"/>
        <d v="2021-12-04T12:02:47"/>
        <d v="2021-12-04T23:59:59"/>
        <d v="2021-12-05T17:59:20"/>
        <d v="2021-12-05T23:59:59"/>
        <d v="2021-12-06T23:59:59"/>
        <d v="2021-12-08T02:13:13"/>
        <d v="2021-12-08T23:59:59"/>
        <d v="2021-12-09T05:09:00"/>
        <d v="2021-12-09T14:01:13"/>
        <d v="2021-12-10T23:59:59"/>
        <d v="2021-12-11T11:58:19"/>
        <d v="2021-12-12T10:06:50"/>
        <d v="2021-12-12T10:48:42"/>
        <d v="2021-12-12T13:03:20"/>
        <d v="2021-12-12T23:59:59"/>
        <d v="2021-12-13T09:09:38"/>
        <d v="2021-12-13T23:59:59"/>
        <d v="2021-12-14T23:59:59"/>
        <d v="2021-12-15T09:06:40"/>
        <d v="2021-12-15T14:13:12"/>
        <d v="2021-12-15T23:59:59"/>
        <d v="2021-12-16T06:29:03"/>
        <d v="2021-12-16T14:33:31"/>
        <d v="2021-12-16T14:34:48"/>
        <d v="2021-12-16T14:46:11"/>
        <d v="2021-12-18T15:19:35"/>
        <d v="2021-12-18T15:41:30"/>
        <d v="2021-12-19T10:42:53"/>
        <d v="2021-12-20T01:53:57"/>
        <d v="2021-12-21T10:43:20"/>
        <d v="2021-12-22T12:30:07"/>
        <d v="2021-12-22T15:55:37"/>
        <d v="2021-12-23T07:05:27"/>
        <d v="2021-12-23T14:22:20"/>
        <d v="2021-12-23T14:55:05"/>
        <d v="2021-12-23T21:32:28"/>
        <d v="2021-12-23T23:59:59"/>
        <d v="2021-12-24T23:59:59"/>
        <d v="2021-12-26T23:59:59"/>
        <d v="2021-12-27T20:28:59"/>
        <d v="2021-12-27T23:59:59"/>
        <d v="2021-12-28T23:59:59"/>
        <d v="2021-12-29T13:15:50"/>
        <d v="2021-12-29T23:59:59"/>
        <d v="2021-12-30T06:12:55"/>
        <d v="2021-12-31T17:16:14"/>
        <d v="2021-12-31T17:23:37"/>
        <d v="2021-12-31T23:59:59"/>
        <d v="2022-01-01T23:59:59"/>
        <d v="2022-01-02T23:59:59"/>
        <d v="2022-01-03T16:02:22"/>
        <d v="2022-01-03T16:15:01"/>
        <d v="2022-01-04T01:27:51"/>
        <d v="2022-01-04T10:58:14"/>
        <d v="2022-01-04T23:59:59"/>
        <d v="2022-01-05T23:59:59"/>
        <d v="2022-01-06T09:09:48"/>
        <d v="2022-01-06T23:59:59"/>
        <d v="2022-01-07T07:22:37"/>
        <d v="2022-01-07T15:33:38"/>
        <d v="2022-01-07T15:37:01"/>
        <d v="2022-01-08T01:49:33"/>
        <d v="2022-01-08T10:05:57"/>
        <d v="2022-01-08T13:37:55"/>
        <d v="2022-01-08T23:59:59"/>
        <d v="2022-01-09T23:59:59"/>
        <d v="2022-01-10T23:59:59"/>
        <d v="2022-01-11T18:36:47"/>
        <d v="2022-01-11T22:34:42"/>
        <d v="2022-01-12T21:05:39"/>
        <d v="2022-01-12T23:59:59"/>
        <d v="2022-01-13T17:06:44"/>
        <d v="2022-01-13T23:59:59"/>
        <d v="2022-01-14T09:06:09"/>
        <d v="2022-01-14T23:59:59"/>
        <d v="2022-01-15T23:59:59"/>
        <d v="2022-01-16T07:01:59"/>
        <d v="2022-01-16T10:33:26"/>
        <d v="2022-01-16T23:59:59"/>
        <d v="2022-01-17T01:30:38"/>
        <d v="2022-01-17T05:49:55"/>
        <d v="2022-01-17T15:32:02"/>
        <d v="2022-01-17T23:59:59"/>
        <d v="2022-01-19T08:57:24"/>
        <d v="2022-01-19T13:10:10"/>
        <d v="2022-01-19T16:01:47"/>
        <d v="2022-01-19T23:59:59"/>
        <d v="2022-01-20T07:19:54"/>
        <d v="2022-01-20T20:04:00"/>
        <d v="2022-01-20T23:59:59"/>
        <d v="2022-01-21T16:35:15"/>
        <d v="2022-01-21T23:59:59"/>
        <d v="2022-01-22T02:24:39"/>
        <d v="2022-01-22T23:59:59"/>
        <d v="2022-01-23T23:59:59"/>
        <d v="2022-01-24T01:31:05"/>
        <d v="2022-01-24T07:41:57"/>
        <d v="2022-01-24T23:59:59"/>
        <d v="2022-01-25T15:27:53"/>
        <d v="2022-01-25T23:59:59"/>
        <d v="2022-01-26T14:03:30"/>
        <d v="2022-01-26T23:59:59"/>
        <d v="2022-01-27T06:05:55"/>
        <d v="2022-01-27T11:13:51"/>
        <d v="2022-01-27T16:50:24"/>
        <d v="2022-01-27T23:59:59"/>
        <d v="2022-01-28T14:46:43"/>
        <d v="2022-01-28T14:56:25"/>
        <d v="2022-01-28T16:38:42"/>
        <d v="2022-01-28T16:40:12"/>
        <d v="2022-01-28T16:42:57"/>
        <d v="2022-01-31T09:19:11"/>
        <d v="2022-01-31T14:39:20"/>
        <d v="2022-02-01T08:52:22"/>
        <d v="2022-02-01T16:06:29"/>
        <d v="2022-02-04T08:00:50"/>
        <d v="2022-02-04T08:39:05"/>
        <d v="2022-02-04T14:46:44"/>
        <d v="2022-02-04T15:44:38"/>
        <d v="2022-02-07T07:12:18"/>
        <d v="2022-02-07T08:49:47"/>
        <d v="2022-02-07T23:59:59"/>
        <d v="2022-02-08T16:01:27"/>
        <d v="2022-02-08T23:59:59"/>
        <d v="2022-02-09T06:12:04"/>
        <d v="2022-02-09T23:59:59"/>
        <d v="2022-02-10T09:05:49"/>
        <d v="2022-02-10T23:59:59"/>
        <d v="2022-02-11T15:04:07"/>
        <d v="2022-02-11T23:59:59"/>
        <d v="2022-02-12T02:27:57"/>
        <d v="2022-02-13T01:51:42"/>
        <d v="2022-02-13T12:03:00"/>
        <d v="2022-02-13T20:25:53"/>
        <d v="2022-02-13T23:59:59"/>
        <d v="2022-02-14T23:59:59"/>
        <d v="2022-02-15T17:54:36"/>
        <d v="2022-02-15T22:00:22"/>
        <d v="2022-02-15T23:59:59"/>
        <d v="2022-02-16T23:59:59"/>
        <d v="2022-02-17T13:26:03"/>
        <d v="2022-02-17T23:59:59"/>
        <d v="2022-02-19T01:36:24"/>
        <d v="2022-02-19T12:27:34"/>
        <d v="2022-02-19T23:59:59"/>
        <d v="2022-02-20T07:09:21"/>
        <d v="2022-02-20T12:03:21"/>
        <d v="2022-02-20T23:59:59"/>
        <d v="2022-02-21T07:54:15"/>
        <d v="2022-02-21T23:59:59"/>
        <d v="2022-02-22T16:04:48"/>
        <d v="2022-02-22T23:59:59"/>
        <d v="2022-02-23T11:26:50"/>
        <d v="2022-02-23T13:26:30"/>
        <d v="2022-02-24T01:57:19"/>
        <d v="2022-02-24T23:59:59"/>
        <d v="2022-02-25T08:59:23"/>
        <d v="2022-02-25T14:41:00"/>
        <d v="2022-02-25T14:52:33"/>
        <d v="2022-02-25T23:59:59"/>
        <d v="2022-02-26T09:22:31"/>
        <d v="2022-02-26T09:45:24"/>
        <d v="2022-02-26T14:54:14"/>
        <d v="2022-02-26T21:22:34"/>
        <d v="2022-02-26T23:59:59"/>
        <d v="2022-02-27T23:59:59"/>
        <d v="2022-02-28T07:12:06"/>
        <d v="2022-02-28T16:31:15"/>
        <d v="2022-03-01T02:10:45"/>
        <d v="2022-03-01T23:59:59"/>
        <d v="2022-03-02T23:59:59"/>
        <d v="2022-03-03T23:59:59"/>
        <d v="2022-03-04T14:55:57"/>
        <d v="2022-03-04T15:12:53"/>
        <d v="2022-03-04T23:59:59"/>
        <d v="2022-03-05T15:22:22"/>
        <d v="2022-03-05T16:41:43"/>
        <d v="2022-03-05T23:59:59"/>
        <d v="2022-03-06T11:28:51"/>
        <d v="2022-03-06T22:38:46"/>
        <d v="2022-03-06T23:59:59"/>
        <d v="2022-03-07T01:30:34"/>
        <d v="2022-03-07T23:59:59"/>
        <d v="2022-03-08T23:59:59"/>
        <d v="2022-03-09T23:59:59"/>
        <d v="2022-03-10T15:31:40"/>
        <d v="2022-03-11T02:17:11"/>
        <d v="2022-03-11T14:21:44"/>
        <d v="2022-03-11T23:59:59"/>
        <d v="2022-03-12T23:10:44"/>
        <d v="2022-03-13T20:16:20"/>
        <d v="2022-03-13T23:59:59"/>
        <d v="2022-03-14T23:59:59"/>
        <d v="2022-03-15T15:07:48"/>
        <d v="2022-03-15T23:59:59"/>
        <d v="2022-03-17T01:55:50"/>
        <d v="2022-03-17T23:59:59"/>
        <d v="2022-03-18T23:22:30"/>
        <d v="2022-03-18T23:59:59"/>
        <d v="2022-03-21T15:46:40"/>
        <d v="2022-03-21T23:59:59"/>
        <d v="2022-03-22T23:59:59"/>
        <d v="2022-03-23T23:59:59"/>
        <d v="2022-03-24T02:26:17"/>
        <d v="2022-03-24T14:55:20"/>
        <d v="2022-03-24T23:59:59"/>
        <d v="2022-03-25T01:57:27"/>
        <d v="2022-03-25T23:59:59"/>
        <d v="2022-03-26T15:27:55"/>
        <d v="2022-03-26T17:43:49"/>
        <d v="2022-03-26T17:56:50"/>
        <d v="2022-03-26T18:43:32"/>
        <d v="2022-03-26T23:59:59"/>
        <d v="2022-03-27T07:07:20"/>
        <d v="2022-03-27T23:01:15"/>
        <d v="2022-03-28T00:59:59"/>
        <d v="2022-03-28T21:36:27"/>
        <d v="2022-03-28T21:51:37"/>
        <d v="2022-03-29T00:59:59"/>
        <d v="2022-03-30T00:59:59"/>
        <d v="2022-03-30T16:06:13"/>
        <d v="2022-03-31T00:59:59"/>
        <d v="2022-03-31T01:55:49"/>
        <d v="2022-03-31T08:51:43"/>
        <d v="2022-04-01T00:59:59"/>
        <d v="2022-04-02T00:59:59"/>
        <d v="2022-04-02T02:19:15"/>
        <d v="2022-04-02T16:35:40"/>
        <d v="2022-04-02T16:36:21"/>
        <d v="2022-04-02T20:08:31"/>
        <d v="2022-04-03T00:59:59"/>
        <d v="2022-04-03T11:19:40"/>
        <d v="2022-04-03T11:20:21"/>
        <d v="2022-04-03T16:40:19"/>
        <d v="2022-04-04T00:59:59"/>
        <d v="2022-04-06T01:48:31"/>
        <d v="2022-04-07T00:59:59"/>
        <d v="2022-04-08T00:59:59"/>
        <d v="2022-04-09T00:59:59"/>
        <d v="2022-04-10T00:59:59"/>
        <d v="2022-04-10T11:56:28"/>
        <d v="2022-04-11T00:59:59"/>
        <d v="2022-04-11T07:10:09"/>
        <d v="2022-04-12T01:43:56"/>
        <d v="2022-04-12T20:29:29"/>
        <d v="2022-04-12T20:34:46"/>
        <d v="2022-04-13T00:59:59"/>
        <d v="2022-04-14T00:59:59"/>
        <d v="2022-04-14T15:09:48"/>
        <d v="2022-04-15T00:59:59"/>
        <d v="2022-04-15T21:38:13"/>
        <d v="2022-04-16T00:59:59"/>
        <d v="2022-04-16T13:47:09"/>
        <d v="2022-04-17T00:59:59"/>
        <d v="2022-04-17T07:03:24"/>
        <d v="2022-04-18T00:59:59"/>
        <d v="2022-04-18T05:09:01"/>
        <d v="2022-04-18T06:27:37"/>
        <d v="2022-04-18T06:30:55"/>
        <d v="2022-04-18T21:25:09"/>
        <d v="2022-04-19T00:59:59"/>
        <d v="2022-04-20T00:59:59"/>
        <d v="2022-04-20T12:02:22"/>
        <d v="2022-04-21T00:59:59"/>
        <d v="2022-04-21T08:54:51"/>
        <d v="2022-04-22T00:59:59"/>
        <d v="2022-04-23T00:59:59"/>
        <d v="2022-04-24T01:42:25"/>
        <d v="2022-04-24T06:50:11"/>
        <d v="2022-04-25T00:59:59"/>
        <d v="2022-04-25T08:42:15"/>
        <d v="2022-04-25T20:43:19"/>
        <d v="2022-04-26T00:59:59"/>
        <d v="2022-04-26T02:05:35"/>
        <d v="2022-04-26T03:46:32"/>
        <d v="2022-04-26T03:47:44"/>
        <d v="2022-04-26T23:26:45"/>
        <d v="2022-04-27T00:59:59"/>
        <d v="2022-04-27T08:53:40"/>
        <d v="2022-04-28T00:59:59"/>
        <d v="2022-04-28T08:06:37"/>
        <d v="2022-04-28T08:07:36"/>
        <d v="2022-04-28T18:07:43"/>
        <d v="2022-04-29T00:59:59"/>
        <d v="2022-04-29T01:55:15"/>
        <d v="2022-04-29T17:46:30"/>
        <d v="2022-04-30T00:59:59"/>
        <d v="2022-04-30T11:20:00"/>
        <d v="2022-04-30T13:40:44"/>
        <d v="2022-05-01T00:59:59"/>
        <d v="2022-05-01T07:18:02"/>
        <d v="2022-05-01T11:31:33"/>
        <d v="2022-05-02T00:59:59"/>
        <d v="2022-05-03T00:59:59"/>
        <d v="2022-05-04T00:59:59"/>
        <d v="2022-05-04T12:50:32"/>
        <d v="2022-05-05T02:39:30"/>
        <d v="2022-05-05T08:59:53"/>
        <d v="2022-05-06T00:59:59"/>
        <d v="2022-05-07T00:59:59"/>
        <d v="2022-05-07T19:52:51"/>
        <d v="2022-05-08T00:59:59"/>
        <d v="2022-05-08T11:58:21"/>
        <d v="2022-05-09T01:26:37"/>
        <d v="2022-05-09T08:36:06"/>
        <d v="2022-05-10T00:59:59"/>
        <d v="2022-05-10T18:31:55"/>
        <d v="2022-05-10T22:10:28"/>
        <d v="2022-05-10T22:36:41"/>
        <d v="2022-05-11T00:59:59"/>
        <d v="2022-05-11T08:56:50"/>
        <d v="2022-05-12T00:59:59"/>
        <d v="2022-05-12T15:54:35"/>
        <d v="2022-05-13T00:59:59"/>
        <d v="2022-05-13T08:55:34"/>
        <d v="2022-05-14T01:48:43"/>
        <d v="2022-05-15T00:59:59"/>
        <d v="2022-05-15T12:04:22"/>
        <d v="2022-05-15T19:39:22"/>
        <d v="2022-05-16T00:59:59"/>
        <d v="2022-05-16T14:58:41"/>
        <d v="2022-05-17T00:59:59"/>
        <d v="2022-05-17T19:54:16"/>
        <d v="2022-05-18T00:59:59"/>
        <d v="2022-05-18T08:50:36"/>
        <d v="2022-05-19T00:59:59"/>
        <d v="2022-05-19T09:00:00"/>
        <d v="2022-05-19T09:00:29"/>
        <d v="2022-05-20T01:50:59"/>
        <d v="2022-05-20T14:07:03"/>
        <d v="2022-05-21T00:59:59"/>
        <d v="2022-05-22T00:59:59"/>
        <d v="2022-05-22T12:02:54"/>
        <d v="2022-05-22T20:59:35"/>
        <d v="2022-05-22T21:03:44"/>
        <d v="2022-05-23T00:59:59"/>
        <d v="2022-05-23T08:49:42"/>
        <d v="2022-05-23T15:06:04"/>
        <d v="2022-05-23T15:13:15"/>
        <d v="2022-05-23T17:20:42"/>
        <d v="2022-05-23T18:18:01"/>
        <d v="2022-05-23T18:20:24"/>
        <d v="2022-05-24T01:39:31"/>
        <d v="2022-05-24T08:35:05"/>
        <d v="2022-05-25T00:59:59"/>
        <d v="2022-05-25T19:48:01"/>
        <d v="2022-05-25T22:18:38"/>
        <d v="2022-05-25T22:25:14"/>
        <d v="2022-05-26T00:59:59"/>
        <d v="2022-05-27T00:59:59"/>
        <d v="2022-05-27T21:56:16"/>
        <d v="2022-05-28T01:36:08"/>
        <d v="2022-05-28T11:33:36"/>
        <d v="2022-05-29T00:59:59"/>
        <d v="2022-05-29T12:03:13"/>
        <d v="2022-05-31T00:59:59"/>
        <d v="2022-06-01T21:24:15"/>
        <d v="2022-06-02T20:36:47"/>
        <d v="2022-06-02T20:42:46"/>
        <d v="2022-06-03T00:59:59"/>
        <d v="2022-06-03T13:03:45"/>
        <d v="2022-06-04T00:00:00"/>
        <d v="2022-06-04T00:59:59"/>
        <d v="2022-06-05T00:00:00"/>
        <d v="2022-06-05T00:59:59"/>
        <d v="2022-06-05T11:22:00"/>
        <d v="2022-06-05T11:23:43"/>
        <d v="2022-06-05T21:35:47"/>
        <d v="2022-06-06T00:59:59"/>
        <d v="2022-06-06T06:09:04"/>
        <d v="2022-06-07T00:00:00"/>
        <d v="2022-06-07T05:29:47"/>
        <d v="2022-06-07T07:33:13"/>
        <d v="2022-06-07T08:49:39"/>
        <d v="2022-06-08T00:00:00"/>
        <d v="2022-06-08T00:59:59"/>
        <d v="2022-06-08T07:57:54"/>
        <d v="2022-06-08T08:01:14"/>
        <d v="2022-06-08T08:54:52"/>
        <d v="2022-06-09T00:00:00"/>
        <d v="2022-06-09T00:59:59"/>
        <d v="2022-06-09T08:55:36"/>
        <d v="2022-06-09T17:00:12"/>
        <d v="2022-06-10T00:00:00"/>
        <d v="2022-06-10T00:24:12"/>
        <d v="2022-06-10T00:59:59"/>
        <d v="2022-06-10T10:30:07"/>
        <d v="2022-06-10T11:04:18"/>
        <d v="2022-06-10T11:16:19"/>
        <d v="2022-06-10T15:15:43"/>
        <d v="2022-06-10T16:00:23"/>
        <d v="2022-06-11T01:44:12"/>
        <d v="2022-06-11T14:58:43"/>
        <d v="2022-06-12T00:00:00"/>
        <d v="2022-06-12T00:59:59"/>
        <d v="2022-06-12T09:46:22"/>
        <d v="2022-06-12T11:40:28"/>
        <d v="2022-06-13T00:59:59"/>
        <d v="2022-06-13T09:41:49"/>
        <d v="2022-06-14T00:59:59"/>
        <d v="2022-06-15T00:59:59"/>
        <d v="2022-06-15T08:36:41"/>
        <d v="2022-06-16T00:59:59"/>
        <d v="2022-06-17T00:00:00"/>
        <d v="2022-06-17T00:59:59"/>
        <d v="2022-06-17T06:00:41"/>
        <d v="2022-06-17T06:09:35"/>
        <d v="2022-06-17T07:18:24"/>
        <d v="2022-06-17T08:36:29"/>
        <d v="2022-06-17T10:21:42"/>
        <d v="2022-06-17T10:33:25"/>
        <d v="2022-06-18T00:00:00"/>
        <d v="2022-06-18T00:59:59"/>
        <d v="2022-06-18T13:07:18"/>
        <d v="2022-06-18T13:14:20"/>
        <d v="2022-06-18T14:38:35"/>
        <d v="2022-06-18T14:42:48"/>
        <d v="2022-06-18T15:10:39"/>
        <d v="2022-06-19T00:00:00"/>
        <d v="2022-06-19T00:59:59"/>
        <d v="2022-06-19T06:19:06"/>
        <d v="2022-06-20T00:59:59"/>
        <d v="2022-06-21T00:00:00"/>
        <d v="2022-06-21T00:59:59"/>
        <d v="2022-06-21T06:23:06"/>
        <d v="2022-06-21T06:29:18"/>
        <d v="2022-06-21T06:31:25"/>
        <d v="2022-06-21T08:14:42"/>
        <d v="2022-06-21T09:25:08"/>
        <d v="2022-06-21T13:28:56"/>
        <d v="2022-06-22T00:00:00"/>
        <d v="2022-06-22T15:37:22"/>
        <d v="2022-06-22T15:41:49"/>
        <d v="2022-06-22T15:42:08"/>
        <d v="2022-06-23T00:00:00"/>
        <d v="2022-06-23T00:59:59"/>
        <d v="2022-06-23T09:04:19"/>
        <d v="2022-06-23T14:40:08"/>
        <d v="2022-06-23T14:43:33"/>
        <d v="2022-06-23T14:48:36"/>
        <d v="2022-06-24T00:59:59"/>
        <d v="2022-06-24T07:16:32"/>
        <d v="2022-06-24T09:00:17"/>
        <d v="2022-06-24T20:28:41"/>
        <d v="2022-06-25T00:59:59"/>
        <d v="2022-06-25T01:37:42"/>
        <d v="2022-06-25T06:59:58"/>
        <d v="2022-06-26T07:48:43"/>
        <d v="2022-06-27T00:00:00"/>
        <d v="2022-06-27T15:05:55"/>
        <d v="2022-06-27T15:24:59"/>
        <d v="2022-06-27T19:39:34"/>
        <d v="2022-06-27T20:02:23"/>
        <d v="2022-06-28T00:00:00"/>
        <d v="2022-06-28T00:59:59"/>
        <d v="2022-06-29T00:00:00"/>
        <d v="2022-06-29T00:59:59"/>
        <d v="2022-06-29T08:31:51"/>
        <d v="2022-06-29T11:23:59"/>
        <d v="2022-06-29T12:35:56"/>
        <d v="2022-06-30T00:00:00"/>
        <d v="2022-06-30T00:59:59"/>
        <d v="2022-06-30T12:59:42"/>
        <d v="2022-06-30T13:42:02"/>
        <d v="2022-07-01T00:00:00"/>
        <d v="2022-07-01T00:59:59"/>
        <d v="2022-07-01T08:03:03"/>
        <d v="2022-07-01T11:01:11"/>
        <d v="2022-07-01T11:05:58"/>
        <d v="2022-07-01T15:02:16"/>
        <d v="2022-07-02T00:00:00"/>
        <d v="2022-07-02T01:42:32"/>
        <d v="2022-07-03T00:00:00"/>
        <d v="2022-07-03T00:59:59"/>
        <d v="2022-07-03T11:30:27"/>
        <d v="2022-07-03T11:31:16"/>
        <d v="2022-07-04T00:00:00"/>
        <d v="2022-07-04T00:59:59"/>
        <d v="2022-07-04T06:00:24"/>
        <d v="2022-07-05T00:59:59"/>
        <d v="2022-07-06T00:59:59"/>
        <d v="2022-07-06T07:28:25"/>
        <d v="2022-07-07T00:59:59"/>
        <d v="2022-07-08T00:00:00"/>
        <d v="2022-07-08T00:59:59"/>
        <d v="2022-07-08T06:29:27"/>
        <d v="2022-07-08T08:10:33"/>
        <d v="2022-07-08T08:27:02"/>
        <d v="2022-07-08T08:55:29"/>
        <d v="2022-07-08T14:34:54"/>
        <d v="2022-07-08T14:47:15"/>
        <d v="2022-07-09T00:59:59"/>
        <d v="2022-07-10T00:59:59"/>
        <d v="2022-07-10T14:39:11"/>
        <d v="2022-07-11T00:59:59"/>
        <d v="2022-07-11T05:20:17"/>
        <d v="2022-07-11T16:57:23"/>
        <d v="2022-07-11T20:24:08"/>
        <d v="2022-07-12T01:44:01"/>
        <d v="2022-07-13T00:59:59"/>
        <d v="2022-07-13T08:49:47"/>
        <d v="2022-07-13T15:08:59"/>
        <d v="2022-07-13T15:11:23"/>
        <d v="2022-07-14T00:59:59"/>
        <d v="2022-07-14T01:46:26"/>
        <d v="2022-07-16T00:59:59"/>
        <d v="2022-07-16T16:51:20"/>
        <d v="2022-07-17T00:59:59"/>
        <d v="2022-07-17T05:38:23"/>
        <d v="2022-07-17T12:03:26"/>
        <d v="2022-07-18T00:59:59"/>
        <d v="2022-07-18T15:31:25"/>
        <d v="2022-07-18T18:44:07"/>
        <d v="2022-07-18T18:47:26"/>
        <d v="2022-07-19T01:23:46"/>
        <d v="2022-07-20T00:59:59"/>
        <d v="2022-07-21T00:59:59"/>
        <d v="2022-07-22T00:59:59"/>
        <d v="2022-07-22T14:14:59"/>
        <d v="2022-07-22T14:28:19"/>
        <d v="2022-07-23T00:59:59"/>
        <d v="2022-07-23T01:37:26"/>
        <d v="2022-07-23T17:24:32"/>
        <d v="2022-07-24T00:59:59"/>
        <d v="2022-07-24T12:43:10"/>
        <d v="2022-07-24T12:43:47"/>
        <d v="2022-07-24T14:05:06"/>
        <d v="2022-07-24T14:05:46"/>
        <d v="2022-07-25T19:48:28"/>
        <d v="2022-07-26T00:59:59"/>
        <d v="2022-07-26T07:52:07"/>
        <d v="2022-07-26T07:55:19"/>
        <d v="2022-07-26T17:58:29"/>
        <d v="2022-07-26T18:59:07"/>
        <d v="2022-07-26T21:10:10"/>
        <d v="2022-07-26T22:06:46"/>
        <d v="2022-07-27T00:59:59"/>
        <d v="2022-07-28T00:59:59"/>
        <d v="2022-07-29T00:59:59"/>
        <d v="2022-07-30T01:39:31"/>
        <d v="2022-07-30T11:33:07"/>
        <d v="2022-07-30T11:56:49"/>
        <d v="2022-07-30T11:57:58"/>
        <d v="2022-07-30T12:02:40"/>
        <d v="2022-07-30T13:38:56"/>
        <d v="2022-07-31T00:59:59"/>
        <d v="2022-07-31T14:35:20"/>
        <d v="2022-07-31T14:36:16"/>
        <d v="2022-07-31T15:45:32"/>
        <d v="2022-08-01T01:20:36"/>
        <d v="2022-08-02T00:59:59"/>
        <d v="2022-08-02T14:56:16"/>
        <d v="2022-08-04T12:47:15"/>
        <d v="2022-08-06T00:59:59"/>
        <d v="2022-08-07T00:59:59"/>
        <d v="2022-08-07T11:22:30"/>
        <d v="2022-08-07T11:23:40"/>
        <d v="2022-08-08T00:59:59"/>
        <d v="2022-08-09T01:25:58"/>
        <d v="2022-08-09T05:39:59"/>
        <d v="2022-08-09T05:52:53"/>
        <d v="2022-08-09T15:05:35"/>
        <d v="2022-08-11T00:59:59"/>
        <d v="2022-08-12T00:59:59"/>
        <d v="2022-08-13T00:59:59"/>
        <d v="2022-08-14T00:59:59"/>
        <d v="2022-08-14T11:55:54"/>
        <d v="2022-08-14T17:52:52"/>
        <d v="2022-08-14T20:32:21"/>
        <d v="2022-08-15T00:59:59"/>
        <d v="2022-08-16T01:28:07"/>
        <d v="2022-08-17T01:00:00"/>
        <d v="2022-08-17T09:49:07"/>
        <d v="2022-08-17T16:52:38"/>
        <d v="2022-08-18T00:59:59"/>
        <d v="2022-08-19T00:59:59"/>
        <d v="2022-08-20T00:59:59"/>
        <d v="2022-08-20T04:13:57"/>
        <d v="2022-08-21T00:59:59"/>
        <d v="2022-08-21T12:07:55"/>
        <d v="2022-08-22T00:59:59"/>
        <d v="2022-08-22T17:36:16"/>
        <d v="2022-08-22T17:40:35"/>
        <d v="2022-08-23T01:23:59"/>
        <d v="2022-08-23T14:02:59"/>
        <d v="2022-08-23T14:07:19"/>
        <d v="2022-08-23T15:37:09"/>
        <d v="2022-08-23T15:37:56"/>
        <d v="2022-08-23T20:10:31"/>
        <d v="2022-08-24T00:59:59"/>
        <d v="2022-08-25T00:59:59"/>
        <d v="2022-08-26T00:59:59"/>
        <d v="2022-08-26T16:52:05"/>
        <d v="2022-08-26T18:30:43"/>
        <d v="2022-08-27T00:59:59"/>
        <d v="2022-08-27T17:34:40"/>
        <d v="2022-08-28T01:22:27"/>
        <d v="2022-08-29T00:59:59"/>
        <d v="2022-08-30T00:59:59"/>
        <d v="2022-08-30T09:59:44"/>
        <d v="2022-09-01T00:59:59"/>
        <d v="2022-09-01T18:30:27"/>
        <d v="2022-09-02T00:59:59"/>
        <d v="2022-09-03T01:23:52"/>
        <d v="2022-09-03T18:22:40"/>
        <d v="2022-09-05T14:33:52"/>
        <d v="2022-09-06T00:59:59"/>
        <d v="2022-09-06T15:54:06"/>
        <d v="2022-09-07T00:59:59"/>
        <d v="2022-09-07T16:03:25"/>
        <d v="2022-09-08T00:59:59"/>
        <d v="2022-09-08T05:40:28"/>
        <d v="2022-09-08T18:11:34"/>
        <d v="2022-09-09T01:31:10"/>
        <d v="2022-09-10T00:59:59"/>
        <d v="2022-09-11T00:59:59"/>
        <d v="2022-09-11T09:21:58"/>
        <d v="2022-09-11T09:22:10"/>
        <d v="2022-09-11T12:16:15"/>
        <d v="2022-09-13T00:59:59"/>
        <d v="2022-09-13T08:40:05"/>
        <d v="2022-09-13T13:18:20"/>
        <d v="2022-09-13T13:28:09"/>
        <d v="2022-09-13T15:00:21"/>
        <d v="2022-09-13T19:12:51"/>
        <d v="2022-09-14T08:49:19"/>
        <d v="2022-09-14T14:22:24"/>
        <d v="2022-09-14T20:27:35"/>
        <d v="2022-09-14T20:49:49"/>
        <d v="2022-09-15T00:59:59"/>
        <d v="2022-09-15T01:30:44"/>
        <d v="2022-09-16T00:59:59"/>
        <d v="2022-09-16T09:11:17"/>
        <d v="2022-09-17T00:59:59"/>
        <d v="2022-09-17T19:00:12"/>
        <d v="2022-09-17T19:07:03"/>
        <d v="2022-09-18T00:59:59"/>
        <d v="2022-09-19T01:15:36"/>
        <d v="2022-09-19T01:20:15"/>
        <d v="2022-09-19T03:30:02"/>
        <d v="2022-09-19T16:06:37"/>
        <d v="2022-09-20T00:59:59"/>
        <d v="2022-09-20T07:16:22"/>
        <d v="2022-09-20T15:26:14"/>
        <d v="2022-09-20T15:26:47"/>
        <d v="2022-09-21T00:59:59"/>
        <d v="2022-09-21T15:11:41"/>
        <d v="2022-09-21T15:16:45"/>
        <d v="2022-09-21T16:12:24"/>
        <d v="2022-09-21T20:28:47"/>
        <d v="2022-09-21T20:49:40"/>
        <d v="2022-09-22T01:31:43"/>
        <d v="2022-09-22T12:33:42"/>
        <d v="2022-09-22T16:02:17"/>
        <d v="2022-09-23T00:59:59"/>
        <d v="2022-09-23T18:36:58"/>
        <d v="2022-09-23T20:54:23"/>
        <d v="2022-09-24T00:59:59"/>
        <d v="2022-09-25T00:59:59"/>
        <d v="2022-09-25T19:21:19"/>
        <d v="2022-09-26T00:59:59"/>
        <d v="2022-09-27T00:59:59"/>
        <d v="2022-09-27T12:38:57"/>
        <d v="2022-09-27T12:40:52"/>
        <d v="2022-09-28T14:59:41"/>
        <d v="2022-09-28T15:04:12"/>
        <d v="2022-09-28T15:06:19"/>
        <d v="2022-09-28T15:41:47"/>
        <d v="2022-09-29T00:59:59"/>
        <d v="2022-09-30T00:59:59"/>
        <d v="2022-09-30T11:42:17"/>
        <d v="2022-09-30T11:46:03"/>
        <d v="2022-10-01T00:59:59"/>
        <d v="2022-10-02T09:31:52"/>
        <d v="2022-10-03T00:59:59"/>
        <d v="2022-10-03T14:45:21"/>
        <d v="2022-10-03T16:05:17"/>
        <d v="2022-10-04T00:59:59"/>
        <d v="2022-10-05T00:59:59"/>
        <d v="2022-10-05T16:56:59"/>
        <d v="2022-10-06T00:59:59"/>
        <d v="2022-10-06T15:51:42"/>
        <d v="2022-10-07T00:59:59"/>
        <d v="2022-10-07T01:34:39"/>
        <d v="2022-10-07T04:06:09"/>
        <d v="2022-10-07T13:16:53"/>
        <d v="2022-10-07T13:22:03"/>
        <d v="2022-10-07T13:33:27"/>
        <d v="2022-10-07T15:10:06"/>
        <d v="2022-10-07T16:42:43"/>
        <d v="2022-10-08T00:59:59"/>
        <d v="2022-10-08T16:04:17"/>
        <d v="2022-10-08T16:09:16"/>
        <d v="2022-10-08T16:30:20"/>
        <d v="2022-10-08T16:33:40"/>
        <d v="2022-10-08T16:47:42"/>
        <d v="2022-10-08T16:50:40"/>
        <d v="2022-10-09T01:35:12"/>
        <d v="2022-10-10T00:59:59"/>
        <d v="2022-10-10T11:44:42"/>
        <d v="2022-10-10T11:46:41"/>
        <d v="2022-10-11T00:59:59"/>
        <d v="2022-10-11T17:38:09"/>
        <d v="2022-10-12T00:59:59"/>
        <d v="2022-10-12T16:14:19"/>
        <d v="2022-10-13T00:59:59"/>
        <d v="2022-10-14T01:31:12"/>
        <d v="2022-10-14T16:08:04"/>
        <d v="2022-10-16T00:59:59"/>
        <d v="2022-10-17T00:59:59"/>
        <d v="2022-10-17T14:58:30"/>
        <d v="2022-10-18T00:59:59"/>
        <d v="2022-10-18T16:16:45"/>
        <d v="2022-10-19T00:59:59"/>
        <d v="2022-10-19T09:26:45"/>
        <d v="2022-10-19T09:38:39"/>
        <d v="2022-10-19T15:17:58"/>
        <d v="2022-10-19T15:21:33"/>
        <d v="2022-10-19T15:56:54"/>
        <d v="2022-10-19T20:18:14"/>
        <d v="2022-10-19T20:21:29"/>
        <d v="2022-10-19T21:16:12"/>
        <d v="2022-10-19T21:21:04"/>
        <d v="2022-10-20T01:27:43"/>
        <d v="2022-10-20T06:55:50"/>
        <d v="2022-10-20T06:56:02"/>
        <d v="2022-10-20T06:58:27"/>
        <d v="2022-10-20T07:19:16"/>
        <d v="2022-10-20T07:24:49"/>
        <d v="2022-10-20T07:35:03"/>
        <d v="2022-10-20T07:36:19"/>
        <d v="2022-10-21T00:59:59"/>
        <d v="2022-10-21T17:56:18"/>
        <d v="2022-10-22T00:59:59"/>
        <d v="2022-10-22T06:03:14"/>
        <d v="2022-10-22T20:41:55"/>
        <d v="2022-10-23T00:59:59"/>
        <d v="2022-10-23T08:55:12"/>
        <d v="2022-10-24T00:59:59"/>
        <d v="2022-10-24T22:01:28"/>
        <d v="2022-10-25T00:59:59"/>
        <d v="2022-10-25T22:25:26"/>
        <d v="2022-10-25T22:30:05"/>
        <d v="2022-10-25T22:31:01"/>
        <d v="2022-10-25T22:33:33"/>
        <d v="2022-10-26T11:34:05"/>
        <d v="2022-10-26T11:39:13"/>
        <d v="2022-10-26T12:27:00"/>
        <d v="2022-10-26T12:28:03"/>
        <d v="2022-10-27T01:25:57"/>
        <d v="2022-10-28T00:59:59"/>
        <d v="2022-10-28T14:40:20"/>
        <d v="2022-10-28T14:41:32"/>
        <d v="2022-10-28T15:01:35"/>
        <d v="2022-10-29T00:59:59"/>
        <d v="2022-10-29T14:02:32"/>
        <d v="2022-10-29T14:36:45"/>
        <d v="2022-10-29T15:14:35"/>
        <d v="2022-10-30T00:59:59"/>
        <d v="2022-10-30T18:04:56"/>
        <d v="2022-10-31T01:13:11"/>
        <d v="2022-10-31T16:49:06"/>
        <d v="2022-10-31T23:59:59"/>
        <d v="2022-11-01T02:06:30"/>
        <d v="2022-11-01T08:43:16"/>
        <d v="2022-11-01T22:30:24"/>
        <d v="2022-11-01T23:59:59"/>
        <d v="2022-11-02T15:19:45"/>
        <d v="2022-11-02T15:32:02"/>
        <d v="2022-11-02T15:40:01"/>
        <d v="2022-11-03T01:26:07"/>
        <d v="2022-11-03T23:59:59"/>
        <d v="2022-11-04T23:59:59"/>
        <d v="2022-11-05T19:10:17"/>
        <d v="2022-11-06T11:19:29"/>
        <d v="2022-11-06T23:59:59"/>
        <d v="2022-11-07T09:01:13"/>
        <d v="2022-11-07T09:02:53"/>
        <d v="2022-11-07T16:03:45"/>
        <d v="2022-11-07T23:59:59"/>
        <d v="2022-11-08T09:48:31"/>
        <d v="2022-11-08T23:59:59"/>
        <d v="2022-11-09T08:32:36"/>
        <d v="2022-11-09T09:43:03"/>
        <d v="2022-11-10T01:23:27"/>
        <d v="2022-11-10T15:37:10"/>
        <d v="2022-11-10T17:12:02"/>
        <d v="2022-11-10T18:39:10"/>
        <d v="2022-11-10T23:59:59"/>
        <d v="2022-11-11T23:59:59"/>
        <d v="2022-11-12T23:59:59"/>
        <d v="2022-11-13T23:59:59"/>
        <d v="2022-11-14T17:09:28"/>
        <d v="2022-11-14T23:59:59"/>
        <d v="2022-11-15T06:14:47"/>
        <d v="2022-11-15T06:29:33"/>
        <d v="2022-11-15T07:53:52"/>
        <d v="2022-11-15T08:03:19"/>
        <d v="2022-11-15T08:46:55"/>
        <d v="2022-11-16T23:59:59"/>
        <d v="2022-11-17T04:08:34"/>
        <d v="2022-11-17T20:40:41"/>
        <d v="2022-11-17T23:59:59"/>
        <d v="2022-11-18T23:59:59"/>
        <d v="2022-11-19T01:23:09"/>
        <d v="2022-11-20T01:35:38"/>
        <d v="2022-11-20T12:09:40"/>
        <d v="2022-11-20T15:48:17"/>
        <d v="2022-11-20T23:59:59"/>
        <d v="2022-11-21T07:04:46"/>
        <d v="2022-11-21T23:59:59"/>
        <d v="2022-11-22T09:25:27"/>
        <d v="2022-11-22T09:51:58"/>
        <d v="2022-11-22T23:59:59"/>
        <d v="2022-11-23T23:59:59"/>
        <d v="2022-11-25T01:27:34"/>
        <d v="2022-11-25T20:25:42"/>
        <d v="2022-11-25T23:59:59"/>
        <d v="2022-11-26T20:26:42"/>
        <d v="2022-11-26T23:59:59"/>
        <d v="2022-11-27T12:07:15"/>
        <d v="2022-11-28T08:45:29"/>
        <d v="2022-11-28T09:03:27"/>
        <d v="2022-11-28T23:59:59"/>
        <d v="2022-11-29T08:43:21"/>
        <d v="2022-11-29T16:02:52"/>
        <d v="2022-11-29T23:59:59"/>
        <d v="2022-11-30T07:10:37"/>
        <d v="2022-11-30T13:17:48"/>
        <d v="2022-11-30T23:59:59"/>
        <d v="2022-12-01T01:23:33"/>
        <d v="2022-12-01T01:26:09"/>
        <d v="2022-12-01T09:58:45"/>
        <d v="2022-12-01T23:59:59"/>
        <d v="2022-12-02T15:35:33"/>
        <d v="2022-12-02T16:18:53"/>
        <d v="2022-12-02T23:59:59"/>
        <d v="2022-12-03T23:59:59"/>
        <d v="2022-12-04T00:52:52"/>
        <d v="2022-12-04T07:24:42"/>
        <d v="2022-12-04T23:59:59"/>
        <d v="2022-12-06T01:18:41"/>
        <d v="2022-12-06T07:08:08"/>
        <d v="2022-12-06T23:59:59"/>
        <d v="2022-12-07T08:12:16"/>
        <d v="2022-12-07T10:55:27"/>
        <d v="2022-12-07T10:57:58"/>
        <d v="2022-12-07T13:43:37"/>
        <d v="2022-12-07T13:51:10"/>
        <d v="2022-12-07T23:59:59"/>
        <d v="2022-12-08T00:00:00"/>
        <d v="2022-12-08T07:04:22"/>
        <d v="2022-12-08T19:35:25"/>
        <d v="2022-12-08T23:59:59"/>
        <d v="2022-12-09T08:56:45"/>
        <d v="2022-12-09T09:08:26"/>
        <d v="2022-12-09T09:08:46"/>
        <d v="2022-12-09T09:12:28"/>
        <d v="2022-12-09T17:30:57"/>
        <d v="2022-12-09T23:59:59"/>
        <d v="2022-12-11T01:17:43"/>
        <d v="2022-12-11T13:22:15"/>
        <d v="2022-12-11T19:31:21"/>
        <d v="2022-12-11T23:59:59"/>
        <d v="2022-12-12T14:43:20"/>
        <d v="2022-12-12T14:45:42"/>
        <d v="2022-12-12T16:14:35"/>
        <d v="2022-12-12T23:59:59"/>
        <d v="2022-12-13T00:00:00"/>
        <d v="2022-12-13T11:54:57"/>
        <d v="2022-12-13T23:59:59"/>
        <d v="2022-12-14T09:09:56"/>
        <d v="2022-12-14T09:47:19"/>
        <d v="2022-12-14T23:59:59"/>
        <d v="2022-12-15T23:59:59"/>
        <d v="2022-12-17T01:15:48"/>
        <d v="2022-12-17T01:16:55"/>
        <d v="2022-12-17T11:34:28"/>
        <d v="2022-12-17T23:59:59"/>
        <d v="2022-12-18T23:59:59"/>
        <d v="2022-12-19T23:59:59"/>
        <d v="2022-12-20T17:55:34"/>
        <d v="2022-12-20T17:57:46"/>
        <d v="2022-12-20T18:02:32"/>
        <d v="2022-12-20T23:59:59"/>
        <d v="2022-12-21T23:59:59"/>
        <d v="2022-12-22T05:37:02"/>
        <d v="2022-12-22T14:17:19"/>
        <d v="2022-12-23T01:15:46"/>
        <d v="2022-12-23T23:59:59"/>
        <d v="2022-12-24T06:12:25"/>
        <d v="2022-12-24T08:58:47"/>
        <d v="2022-12-27T00:08:25"/>
        <d v="2022-12-27T00:09:20"/>
        <d v="2022-12-27T12:44:47"/>
        <d v="2022-12-27T23:59:59"/>
        <d v="2022-12-28T07:54:16"/>
        <d v="2022-12-28T16:00:56"/>
        <d v="2022-12-28T23:59:59"/>
        <d v="2022-12-29T08:34:18"/>
        <d v="2022-12-29T16:18:22"/>
        <d v="2022-12-29T23:59:59"/>
        <d v="2022-12-30T23:59:59"/>
        <d v="2022-12-31T23:59:59"/>
        <d v="2023-01-01T01:24:04"/>
        <d v="2023-01-01T23:59:59"/>
        <d v="2023-01-02T07:08:04"/>
        <d v="2023-01-03T01:12:24"/>
        <d v="2023-01-03T14:52:34"/>
        <d v="2023-01-03T17:17:34"/>
        <d v="2023-01-03T19:50:50"/>
        <d v="2023-01-04T23:59:59"/>
        <d v="2023-01-05T06:11:43"/>
        <d v="2023-01-05T07:21:18"/>
        <d v="2023-01-06T23:59:59"/>
        <d v="2023-01-07T23:59:59"/>
        <d v="2023-01-08T07:31:26"/>
        <d v="2023-01-08T23:59:59"/>
        <d v="2023-01-09T06:47:24"/>
        <d v="2023-01-09T07:22:23"/>
        <d v="2023-01-09T16:16:20"/>
        <d v="2023-01-09T23:59:59"/>
        <d v="2023-01-10T22:46:02"/>
        <d v="2023-01-11T01:22:38"/>
        <d v="2023-01-11T06:46:34"/>
        <d v="2023-01-11T10:31:57"/>
        <d v="2023-01-11T23:59:59"/>
        <d v="2023-01-12T23:59:59"/>
        <d v="2023-01-13T06:33:01"/>
        <d v="2023-01-13T21:51:29"/>
        <d v="2023-01-13T22:00:28"/>
        <d v="2023-01-13T23:59:59"/>
        <d v="2023-01-14T03:39:56"/>
        <d v="2023-01-14T03:42:33"/>
        <d v="2023-01-14T23:59:59"/>
        <d v="2023-01-15T11:47:06"/>
        <d v="2023-01-15T12:04:11"/>
        <d v="2023-01-15T12:05:08"/>
        <d v="2023-01-15T21:31:10"/>
        <d v="2023-01-16T01:06:18"/>
        <d v="2023-01-16T10:51:15"/>
        <d v="2023-01-16T14:58:02"/>
        <d v="2023-01-16T23:59:59"/>
        <d v="2023-01-17T06:28:31"/>
        <d v="2023-01-17T07:27:30"/>
        <d v="2023-01-17T08:14:11"/>
        <d v="2023-01-18T23:59:59"/>
        <d v="2023-01-19T07:21:10"/>
        <d v="2023-01-19T23:59:59"/>
        <d v="2023-01-20T23:59:59"/>
        <d v="2023-01-21T23:59:59"/>
        <d v="2023-01-22T12:11:09"/>
        <d v="2023-01-22T14:01:08"/>
        <d v="2023-01-22T23:59:59"/>
        <d v="2023-01-23T07:22:57"/>
        <d v="2023-01-23T21:22:38"/>
        <d v="2023-01-23T21:23:24"/>
        <d v="2023-01-23T21:24:10"/>
        <d v="2023-01-23T21:24:29"/>
        <d v="2023-01-23T23:59:59"/>
        <d v="2023-01-24T00:18:25"/>
        <d v="2023-01-24T00:19:44"/>
        <d v="2023-01-25T01:18:03"/>
        <d v="2023-01-25T09:09:43"/>
        <d v="2023-01-26T01:32:25"/>
        <d v="2023-01-26T14:31:27"/>
        <d v="2023-01-26T14:36:16"/>
        <d v="2023-01-26T23:59:59"/>
        <d v="2023-01-27T23:59:59"/>
        <d v="2023-01-28T23:59:59"/>
        <d v="2023-01-29T23:59:59"/>
        <d v="2023-01-30T07:17:06"/>
        <d v="2023-01-30T07:24:29"/>
        <d v="2023-01-30T23:59:59"/>
        <d v="2023-02-01T01:31:06"/>
        <d v="2023-02-01T08:28:57"/>
        <d v="2023-02-01T23:59:59"/>
        <d v="2023-02-02T23:59:59"/>
        <d v="2023-02-03T23:59:59"/>
        <d v="2023-02-04T23:59:59"/>
        <d v="2023-02-05T08:37:29"/>
        <d v="2023-02-06T01:13:19"/>
        <d v="2023-02-06T07:23:55"/>
        <d v="2023-02-06T09:18:12"/>
        <d v="2023-02-06T09:18:53"/>
        <d v="2023-02-06T09:19:17"/>
        <d v="2023-02-06T23:59:59"/>
        <d v="2023-02-07T16:50:46"/>
        <d v="2023-02-07T17:50:29"/>
        <d v="2023-02-08T00:47:25"/>
        <d v="2023-02-08T23:52:34"/>
        <d v="2023-02-08T23:53:45"/>
        <d v="2023-02-08T23:59:59"/>
        <d v="2023-02-09T21:30:07"/>
        <d v="2023-02-09T23:59:59"/>
        <d v="2023-02-10T23:59:59"/>
        <d v="2023-02-11T23:59:59"/>
        <d v="2023-02-12T12:05:02"/>
        <d v="2023-02-12T23:59:59"/>
        <d v="2023-02-13T07:23:18"/>
        <d v="2023-02-13T19:52:34"/>
        <d v="2023-02-13T20:00:58"/>
        <d v="2023-02-13T23:59:59"/>
        <d v="2023-02-14T01:27:54"/>
        <d v="2023-02-14T20:36:38"/>
        <d v="2023-02-14T23:59:59"/>
        <d v="2023-02-15T19:08:54"/>
        <d v="2023-02-15T23:59:59"/>
        <d v="2023-02-16T11:05:39"/>
        <d v="2023-02-16T11:11:44"/>
        <d v="2023-02-16T23:59:59"/>
        <d v="2023-02-17T23:59:59"/>
        <d v="2023-02-18T23:59:59"/>
        <d v="2023-02-20T01:15:06"/>
        <d v="2023-02-20T23:59:59"/>
        <d v="2023-02-22T23:59:59"/>
        <d v="2023-02-23T21:29:21"/>
        <d v="2023-02-23T23:59:59"/>
        <d v="2023-02-24T00:02:12"/>
        <d v="2023-02-24T06:32:57"/>
        <d v="2023-02-24T23:59:59"/>
        <d v="2023-02-25T13:04:34"/>
        <d v="2023-02-25T21:47:32"/>
        <d v="2023-02-25T23:59:59"/>
        <d v="2023-02-26T12:28:32"/>
        <d v="2023-02-26T12:30:33"/>
        <d v="2023-02-27T01:12:40"/>
        <d v="2023-02-27T07:24:04"/>
        <d v="2023-02-27T23:59:59"/>
        <d v="2023-02-28T12:53:53"/>
        <d v="2023-02-28T12:55:30"/>
        <d v="2023-02-28T13:10:12"/>
        <d v="2023-02-28T15:24:23"/>
        <d v="2023-02-28T23:59:59"/>
        <d v="2023-03-01T18:13:40"/>
        <d v="2023-03-01T23:59:59"/>
        <d v="2023-03-02T17:29:19"/>
        <d v="2023-03-02T23:59:59"/>
        <d v="2023-03-03T10:03:51"/>
        <d v="2023-03-03T23:59:59"/>
        <d v="2023-03-05T01:21:55"/>
        <d v="2023-03-05T11:21:42"/>
        <d v="2023-03-05T23:59:59"/>
        <d v="2023-03-06T01:04:12"/>
        <d v="2023-03-06T04:28:48"/>
        <d v="2023-03-06T07:23:53"/>
        <d v="2023-03-06T21:27:34"/>
        <d v="2023-03-06T23:59:59"/>
        <d v="2023-03-07T23:59:59"/>
        <d v="2023-03-08T03:42:11"/>
        <d v="2023-03-08T05:16:11"/>
        <d v="2023-03-08T15:28:57"/>
        <d v="2023-03-08T23:59:59"/>
        <d v="2023-03-09T23:59:59"/>
        <d v="2023-03-10T15:48:07"/>
        <d v="2023-03-10T15:56:31"/>
        <d v="2023-03-10T15:58:27"/>
        <d v="2023-03-10T16:39:20"/>
        <d v="2023-03-10T23:59:59"/>
        <d v="2023-03-11T18:04:53"/>
        <d v="2023-03-11T23:59:59"/>
        <d v="2023-03-12T05:58:43"/>
        <d v="2023-03-12T06:01:44"/>
        <d v="2023-03-12T06:04:43"/>
        <d v="2023-03-12T12:04:55"/>
        <d v="2023-03-12T19:17:14"/>
        <d v="2023-03-12T23:59:59"/>
        <d v="2023-03-13T07:23:16"/>
        <d v="2023-03-13T20:37:01"/>
        <d v="2023-03-14T01:44:14"/>
        <d v="2023-03-14T23:59:59"/>
        <d v="2023-03-15T23:59:59"/>
        <d v="2023-03-16T20:34:17"/>
        <d v="2023-03-16T23:59:59"/>
        <d v="2023-03-17T10:02:00"/>
        <d v="2023-03-17T23:59:59"/>
        <d v="2023-03-18T12:55:31"/>
        <d v="2023-03-18T12:56:19"/>
        <d v="2023-03-18T13:31:21"/>
        <d v="2023-03-19T12:20:44"/>
        <d v="2023-03-19T23:59:59"/>
        <d v="2023-03-20T16:47:48"/>
        <d v="2023-03-20T18:42:50"/>
        <d v="2023-03-20T23:59:59"/>
        <d v="2023-03-21T01:13:13"/>
        <d v="2023-03-21T23:59:59"/>
        <d v="2023-03-22T23:59:59"/>
        <d v="2023-03-23T23:59:59"/>
        <d v="2023-03-24T05:26:07"/>
        <d v="2023-03-24T07:30:02"/>
        <d v="2023-03-24T09:01:21"/>
        <d v="2023-03-24T23:59:59"/>
        <d v="2023-03-25T06:07:31"/>
        <d v="2023-03-25T23:59:59"/>
        <d v="2023-03-26T13:05:03"/>
        <d v="2023-03-26T21:35:10"/>
        <d v="2023-03-27T01:04:24"/>
        <d v="2023-03-27T07:27:34"/>
        <d v="2023-03-27T08:04:18"/>
        <d v="2023-03-27T08:23:01"/>
        <d v="2023-03-27T19:45:02"/>
        <d v="2023-03-27T19:52:40"/>
        <d v="2023-03-28T00:59:59"/>
        <d v="2023-03-28T09:38:05"/>
        <d v="2023-03-28T09:42:11"/>
        <d v="2023-03-28T21:19:21"/>
        <d v="2023-03-29T00:59:59"/>
        <d v="2023-03-30T00:59:59"/>
        <d v="2023-03-30T09:16:21"/>
        <d v="2023-03-31T00:59:59"/>
        <d v="2023-03-31T08:39:48"/>
        <d v="2023-04-01T00:59:59"/>
        <d v="2023-04-01T01:12:53"/>
        <d v="2023-04-01T02:38:34"/>
        <d v="2023-04-01T21:08:58"/>
        <d v="2023-04-02T00:59:59"/>
        <d v="2023-04-03T00:59:59"/>
        <d v="2023-04-03T08:23:59"/>
        <d v="2023-04-03T10:41:28"/>
        <d v="2023-04-03T10:42:40"/>
        <d v="2023-04-03T16:02:17"/>
        <d v="2023-04-04T00:59:59"/>
        <d v="2023-04-05T00:59:59"/>
        <d v="2023-04-06T00:59:59"/>
        <d v="2023-04-07T00:59:59"/>
        <d v="2023-04-08T00:59:59"/>
        <d v="2023-04-08T01:16:57"/>
        <d v="2023-04-09T00:59:59"/>
        <d v="2023-04-09T01:08:46"/>
        <d v="2023-04-10T00:59:59"/>
        <d v="2023-04-10T08:24:58"/>
        <d v="2023-04-11T00:59:59"/>
        <d v="2023-04-12T00:59:59"/>
        <d v="2023-04-12T17:09:12"/>
        <d v="2023-04-13T00:59:59"/>
        <d v="2023-04-13T01:11:30"/>
        <d v="2023-04-14T00:59:59"/>
        <d v="2023-04-15T00:59:59"/>
        <d v="2023-04-16T01:18:19"/>
        <d v="2023-04-16T05:18:24"/>
        <d v="2023-04-16T09:14:00"/>
        <d v="2023-04-16T18:15:47"/>
        <d v="2023-04-17T00:59:59"/>
        <d v="2023-04-17T11:52:41"/>
        <d v="2023-04-17T12:15:43"/>
        <d v="2023-04-17T13:41:53"/>
        <d v="2023-04-17T16:54:19"/>
        <d v="2023-04-17T16:54:42"/>
        <d v="2023-04-17T16:55:15"/>
        <d v="2023-04-18T00:59:59"/>
        <d v="2023-04-18T13:28:26"/>
        <d v="2023-04-18T13:29:00"/>
        <d v="2023-04-19T00:59:59"/>
        <d v="2023-04-20T00:59:59"/>
        <d v="2023-04-21T00:59:59"/>
        <d v="2023-04-21T10:22:51"/>
        <d v="2023-04-22T06:07:43"/>
        <d v="2023-04-22T06:10:12"/>
        <d v="2023-04-22T21:34:27"/>
        <d v="2023-04-23T00:59:59"/>
        <d v="2023-04-23T12:02:19"/>
        <d v="2023-04-24T00:59:59"/>
        <d v="2023-04-24T08:22:14"/>
        <d v="2023-04-25T00:59:59"/>
        <d v="2023-04-25T07:10:07"/>
        <d v="2023-04-25T08:43:51"/>
        <d v="2023-04-26T01:28:08"/>
        <d v="2023-04-27T00:59:59"/>
        <d v="2023-04-27T06:03:16"/>
        <d v="2023-04-27T07:26:38"/>
        <d v="2023-04-27T07:27:43"/>
        <d v="2023-04-28T00:59:59"/>
        <d v="2023-04-29T00:59:59"/>
        <d v="2023-04-29T06:10:49"/>
        <d v="2023-04-30T00:59:59"/>
        <d v="2023-04-30T14:15:04"/>
        <d v="2023-04-30T15:32:26"/>
        <d v="2023-05-01T00:59:59"/>
        <d v="2023-05-01T18:45:27"/>
        <d v="2023-05-01T19:49:24"/>
        <d v="2023-05-02T01:03:00"/>
        <d v="2023-05-02T06:27:02"/>
        <d v="2023-05-03T00:14:54"/>
        <d v="2023-05-03T07:53:42"/>
        <d v="2023-05-03T11:58:59"/>
        <d v="2023-05-03T21:19:26"/>
        <d v="2023-05-04T00:59:59"/>
        <d v="2023-05-04T08:52:52"/>
        <d v="2023-05-04T16:02:05"/>
        <d v="2023-05-05T00:59:59"/>
        <d v="2023-05-06T00:59:59"/>
        <d v="2023-05-07T00:59:59"/>
        <d v="2023-05-08T00:59:59"/>
        <d v="2023-05-08T08:23:10"/>
        <d v="2023-05-08T12:33:57"/>
        <d v="2023-05-08T12:34:33"/>
        <d v="2023-05-09T00:59:59"/>
        <d v="2023-05-09T08:15:17"/>
        <d v="2023-05-09T08:16:50"/>
        <d v="2023-05-11T00:59:59"/>
        <d v="2023-05-11T08:53:27"/>
        <d v="2023-05-12T00:59:59"/>
        <d v="2023-05-13T01:07:46"/>
        <d v="2023-05-14T00:59:59"/>
        <d v="2023-05-14T12:02:29"/>
        <d v="2023-05-14T16:44:46"/>
        <d v="2023-05-14T17:11:17"/>
        <d v="2023-05-15T00:59:59"/>
        <d v="2023-05-15T08:24:31"/>
        <d v="2023-05-15T17:31:19"/>
        <d v="2023-05-16T01:19:56"/>
        <d v="2023-05-16T03:12:41"/>
        <d v="2023-05-16T03:18:48"/>
        <d v="2023-05-17T00:59:59"/>
        <d v="2023-05-17T22:27:36"/>
        <d v="2023-05-18T00:59:59"/>
        <d v="2023-05-18T22:34:29"/>
        <d v="2023-05-19T00:59:59"/>
        <d v="2023-05-20T00:59:59"/>
        <d v="2023-05-20T18:21:05"/>
        <d v="2023-05-21T00:59:59"/>
        <d v="2023-05-21T12:01:17"/>
        <d v="2023-05-21T20:01:19"/>
        <d v="2023-05-21T22:52:56"/>
        <d v="2023-05-22T00:59:59"/>
        <d v="2023-05-22T08:22:00"/>
        <d v="2023-05-22T16:04:17"/>
        <d v="2023-05-22T16:06:22"/>
        <d v="2023-05-23T01:08:59"/>
        <d v="2023-05-23T15:04:18"/>
        <d v="2023-05-23T15:07:16"/>
        <d v="2023-05-23T15:11:44"/>
        <d v="2023-05-24T00:59:59"/>
        <d v="2023-05-25T00:59:59"/>
        <d v="2023-05-25T18:27:20"/>
        <d v="2023-05-26T00:18:38"/>
        <d v="2023-05-26T00:59:59"/>
        <d v="2023-05-26T15:27:20"/>
        <d v="2023-05-27T01:20:34"/>
        <d v="2023-05-27T16:45:03"/>
        <d v="2023-05-27T20:55:58"/>
        <d v="2023-05-28T00:59:59"/>
        <d v="2023-05-28T01:00:00"/>
        <d v="2023-05-28T09:31:32"/>
        <d v="2023-05-28T12:04:06"/>
        <d v="2023-05-28T12:05:10"/>
        <d v="2023-05-28T13:50:21"/>
        <d v="2023-05-29T00:59:59"/>
        <d v="2023-05-29T08:22:29"/>
        <d v="2023-05-30T00:59:59"/>
        <d v="2023-05-30T16:25:21"/>
        <d v="2023-05-31T00:59:59"/>
        <d v="2023-06-01T00:59:59"/>
        <d v="2023-06-02T00:59:59"/>
        <d v="2023-06-02T22:32:59"/>
        <d v="2023-06-03T00:59:59"/>
        <d v="2023-06-03T01:19:00"/>
        <d v="2023-06-04T00:59:59"/>
        <d v="2023-06-05T00:59:59"/>
        <d v="2023-06-05T06:08:22"/>
        <d v="2023-06-05T08:24:34"/>
        <d v="2023-06-05T11:58:11"/>
        <d v="2023-06-07T00:59:59"/>
        <d v="2023-06-08T00:59:59"/>
        <d v="2023-06-08T18:39:20"/>
        <d v="2023-06-09T00:59:59"/>
        <d v="2023-06-09T10:32:57"/>
        <d v="2023-06-09T10:32:59"/>
        <d v="2023-06-09T21:58:46"/>
        <d v="2023-06-10T00:59:59"/>
        <d v="2023-06-10T13:25:30"/>
        <d v="2023-06-10T20:44:03"/>
        <d v="2023-06-11T07:13:01"/>
        <d v="2023-06-12T08:22:28"/>
        <d v="2023-06-12T14:51:16"/>
        <d v="2023-06-12T17:00:13"/>
        <d v="2023-06-12T19:11:02"/>
        <d v="2023-06-12T19:20:18"/>
        <d v="2023-06-14T10:55:29"/>
        <d v="2023-06-14T10:56:45"/>
        <d v="2023-06-14T10:59:51"/>
        <d v="2023-06-15T01:28:36"/>
        <d v="2023-06-15T14:42:19"/>
        <d v="2023-06-15T16:23:24"/>
        <d v="2023-06-16T20:37:00"/>
        <d v="2023-06-17T14:55:05"/>
        <d v="2023-06-17T14:58:52"/>
        <d v="2023-06-18T00:59:59"/>
        <d v="2023-06-18T15:14:24"/>
        <d v="2023-06-18T15:17:24"/>
        <d v="2023-06-18T16:06:37"/>
        <d v="2023-06-19T08:21:37"/>
        <d v="2023-06-20T00:59:59"/>
        <d v="2023-06-20T06:32:24"/>
        <d v="2023-06-20T08:14:32"/>
        <d v="2023-06-20T12:58:47"/>
        <d v="2023-06-20T13:03:19"/>
        <d v="2023-06-20T22:57:54"/>
        <d v="2023-06-21T00:59:59"/>
        <d v="2023-06-21T16:07:23"/>
        <d v="2023-06-21T22:34:28"/>
        <d v="2023-06-22T00:59:59"/>
        <d v="2023-06-22T08:32:26"/>
        <d v="2023-06-23T00:59:59"/>
        <d v="2023-06-23T08:43:40"/>
        <d v="2023-06-23T09:10:11"/>
        <d v="2023-06-23T22:40:00"/>
        <d v="2023-06-24T00:59:59"/>
        <d v="2023-06-24T17:30:40"/>
        <d v="2023-06-24T17:32:07"/>
        <d v="2023-06-25T00:59:59"/>
        <d v="2023-06-26T00:59:59"/>
        <d v="2023-06-26T01:08:46"/>
        <d v="2023-06-26T08:23:01"/>
        <d v="2023-06-26T12:05:43"/>
        <d v="2023-06-26T12:16:32"/>
        <d v="2023-06-26T12:16:35"/>
        <d v="2023-06-27T00:59:59"/>
        <d v="2023-06-27T07:28:45"/>
        <d v="2023-06-27T07:42:42"/>
        <d v="2023-06-28T10:46:04"/>
        <d v="2023-06-28T22:26:57"/>
        <d v="2023-06-28T22:30:20"/>
        <d v="2023-06-28T22:33:02"/>
        <d v="2023-06-29T00:59:59"/>
        <d v="2023-06-30T00:59:59"/>
        <d v="2023-06-30T06:44:12"/>
        <d v="2023-06-30T06:44:52"/>
        <d v="2023-06-30T09:03:13"/>
        <d v="2023-06-30T15:28:20"/>
        <d v="2023-06-30T15:30:59"/>
        <d v="2023-07-01T00:59:59"/>
        <d v="2023-07-02T00:59:59"/>
        <d v="2023-07-02T01:05:45"/>
        <d v="2023-07-02T22:35:22"/>
        <d v="2023-07-02T22:36:57"/>
        <d v="2023-07-03T00:59:59"/>
        <d v="2023-07-03T01:07:30"/>
        <d v="2023-07-03T07:44:38"/>
        <d v="2023-07-03T08:23:25"/>
        <d v="2023-07-03T21:55:51"/>
        <d v="2023-07-03T21:57:25"/>
        <d v="2023-07-04T00:59:59"/>
        <d v="2023-07-04T10:08:32"/>
        <d v="2023-07-04T18:28:12"/>
        <d v="2023-07-04T18:42:06"/>
        <d v="2023-07-06T00:59:59"/>
        <d v="2023-07-07T00:59:59"/>
        <d v="2023-07-07T10:57:52"/>
        <d v="2023-07-08T00:59:59"/>
        <d v="2023-07-08T12:08:13"/>
        <d v="2023-07-09T00:59:59"/>
        <d v="2023-07-09T10:06:22"/>
        <d v="2023-07-10T00:59:59"/>
        <d v="2023-07-10T08:24:23"/>
        <d v="2023-07-10T18:42:23"/>
        <d v="2023-07-10T21:38:25"/>
        <d v="2023-07-11T00:59:59"/>
        <d v="2023-07-11T01:07:15"/>
        <d v="2023-07-11T11:20:08"/>
        <d v="2023-07-11T11:30:33"/>
        <d v="2023-07-11T11:37:53"/>
        <d v="2023-07-11T17:39:17"/>
        <d v="2023-07-12T00:59:59"/>
        <d v="2023-07-13T00:59:59"/>
        <d v="2023-07-13T01:15:24"/>
        <d v="2023-07-13T11:27:16"/>
        <d v="2023-07-14T00:59:59"/>
        <d v="2023-07-14T13:35:12"/>
        <d v="2023-07-14T16:27:38"/>
        <d v="2023-07-15T00:59:59"/>
        <d v="2023-07-15T09:42:16"/>
        <d v="2023-07-16T00:59:59"/>
        <d v="2023-07-16T12:00:56"/>
        <d v="2023-07-16T12:04:45"/>
        <d v="2023-07-16T13:11:22"/>
        <d v="2023-07-16T13:14:29"/>
        <d v="2023-07-17T00:59:59"/>
        <d v="2023-07-17T08:21:39"/>
        <d v="2023-07-17T17:29:48"/>
        <d v="2023-07-17T17:37:05"/>
        <d v="2023-07-18T00:59:59"/>
        <d v="2023-07-18T12:29:47"/>
        <d v="2023-07-18T16:02:35"/>
        <d v="2023-07-18T17:25:30"/>
        <d v="2023-07-19T00:59:59"/>
        <d v="2023-07-19T08:32:21"/>
        <d v="2023-07-19T16:11:36"/>
        <d v="2023-07-20T00:59:59"/>
        <d v="2023-07-20T08:25:00"/>
        <d v="2023-07-20T20:32:28"/>
        <d v="2023-07-21T01:09:24"/>
        <d v="2023-07-22T00:59:59"/>
        <d v="2023-07-22T16:54:08"/>
        <d v="2023-07-22T16:56:32"/>
        <d v="2023-07-22T17:30:07"/>
        <d v="2023-07-22T17:38:46"/>
        <d v="2023-07-22T17:41:04"/>
        <d v="2023-07-22T21:49:35"/>
        <d v="2023-07-22T21:58:34"/>
        <d v="2023-07-23T00:59:59"/>
        <d v="2023-07-23T20:55:07"/>
        <d v="2023-07-24T00:59:59"/>
        <d v="2023-07-24T08:21:24"/>
        <d v="2023-07-24T11:40:05"/>
        <d v="2023-07-24T14:13:50"/>
        <d v="2023-07-24T17:09:32"/>
        <d v="2023-07-24T17:47:34"/>
        <d v="2023-07-24T17:58:11"/>
        <d v="2023-07-25T00:59:59"/>
        <d v="2023-07-25T01:01:22"/>
        <d v="2023-07-25T09:27:15"/>
        <d v="2023-07-25T19:07:01"/>
        <d v="2023-07-26T00:59:59"/>
        <d v="2023-07-26T01:00:00"/>
        <d v="2023-07-26T08:03:28"/>
        <d v="2023-07-26T08:54:56"/>
        <d v="2023-07-26T12:01:39"/>
        <d v="2023-07-27T01:12:25"/>
        <d v="2023-07-27T17:08:55"/>
        <d v="2023-07-28T00:59:59"/>
        <d v="2023-07-28T03:19:09"/>
        <d v="2023-07-28T16:03:40"/>
        <d v="2023-07-28T16:08:12"/>
        <d v="2023-07-29T00:59:59"/>
        <d v="2023-07-29T01:00:00"/>
        <d v="2023-07-29T20:35:19"/>
        <d v="2023-07-29T20:38:36"/>
        <d v="2023-07-30T00:59:59"/>
        <d v="2023-07-30T12:13:38"/>
        <d v="2023-07-30T12:14:43"/>
        <d v="2023-07-30T12:15:46"/>
        <d v="2023-07-31T00:59:59"/>
        <d v="2023-07-31T03:45:08"/>
        <d v="2023-07-31T08:23:59"/>
        <d v="2023-07-31T10:40:26"/>
        <d v="2023-07-31T16:08:22"/>
        <d v="2023-07-31T16:12:57"/>
        <d v="2023-08-01T01:07:16"/>
        <d v="2023-08-01T09:31:03"/>
        <d v="2023-08-01T09:57:31"/>
        <d v="2023-08-01T09:59:20"/>
        <d v="2023-08-02T00:59:59"/>
        <d v="2023-08-03T00:59:59"/>
        <d v="2023-08-04T00:59:59"/>
        <d v="2023-08-04T09:33:04"/>
        <d v="2023-08-04T15:42:20"/>
        <d v="2023-08-05T00:59:59"/>
        <d v="2023-08-06T00:59:59"/>
        <d v="2023-08-06T15:46:27"/>
        <d v="2023-08-06T15:46:51"/>
        <d v="2023-08-07T00:59:59"/>
        <d v="2023-08-07T01:01:11"/>
        <d v="2023-08-07T08:21:49"/>
        <d v="2023-08-07T11:39:06"/>
        <d v="2023-08-07T13:35:30"/>
        <d v="2023-08-07T13:38:16"/>
        <d v="2023-08-07T14:45:25"/>
        <d v="2023-08-08T00:59:59"/>
        <d v="2023-08-08T01:00:00"/>
        <d v="2023-08-08T11:46:28"/>
        <d v="2023-08-08T11:48:05"/>
        <d v="2023-08-08T13:09:07"/>
        <d v="2023-08-08T14:33:32"/>
        <d v="2023-08-08T15:25:20"/>
        <d v="2023-08-08T15:26:59"/>
        <d v="2023-08-08T15:27:46"/>
        <d v="2023-08-09T00:59:59"/>
        <d v="2023-08-10T00:59:59"/>
        <d v="2023-08-10T08:16:14"/>
        <d v="2023-08-10T10:57:30"/>
        <d v="2023-08-10T13:04:51"/>
        <d v="2023-08-10T15:29:29"/>
        <d v="2023-08-11T00:59:59"/>
        <d v="2023-08-11T06:13:48"/>
        <d v="2023-08-11T17:13:04"/>
        <d v="2023-08-12T01:05:42"/>
        <d v="2023-08-12T13:15:33"/>
        <d v="2023-08-13T00:59:59"/>
        <d v="2023-08-13T13:42:38"/>
        <d v="2023-08-13T13:57:30"/>
        <d v="2023-08-13T18:54:23"/>
        <d v="2023-08-14T00:59:59"/>
        <d v="2023-08-14T08:21:00"/>
        <d v="2023-08-14T16:17:33"/>
        <d v="2023-08-14T19:09:09"/>
        <d v="2023-08-15T00:59:59"/>
        <d v="2023-08-16T00:59:59"/>
        <d v="2023-08-16T08:19:35"/>
        <d v="2023-08-16T08:19:54"/>
        <d v="2023-08-17T00:59:59"/>
        <d v="2023-08-17T14:51:43"/>
        <d v="2023-08-17T14:54:06"/>
        <d v="2023-08-18T00:59:59"/>
        <d v="2023-08-18T09:40:02"/>
        <d v="2023-08-18T09:40:46"/>
        <d v="2023-08-19T01:05:30"/>
        <d v="2023-08-19T08:01:04"/>
        <d v="2023-08-19T08:07:05"/>
        <d v="2023-08-20T00:59:59"/>
        <d v="2023-08-20T09:42:44"/>
        <d v="2023-08-20T12:05:41"/>
        <d v="2023-08-20T13:53:20"/>
        <d v="2023-08-21T00:59:59"/>
        <d v="2023-08-21T08:20:59"/>
        <d v="2023-08-21T13:29:32"/>
        <d v="2023-08-22T00:59:52"/>
        <d v="2023-08-22T00:59:59"/>
        <d v="2023-08-23T00:59:59"/>
        <d v="2023-08-23T01:05:52"/>
        <d v="2023-08-23T04:10:40"/>
        <d v="2023-08-23T09:23:14"/>
        <d v="2023-08-23T09:25:56"/>
        <d v="2023-08-23T15:09:53"/>
        <d v="2023-08-23T19:55:17"/>
        <d v="2023-08-23T19:55:37"/>
        <d v="2023-08-24T00:59:59"/>
        <d v="2023-08-24T05:20:42"/>
        <d v="2023-08-24T05:22:35"/>
        <d v="2023-08-24T19:10:47"/>
        <d v="2023-08-25T01:00:00"/>
        <d v="2023-08-25T01:05:49"/>
        <d v="2023-08-25T14:21:24"/>
        <d v="2023-08-25T14:22:21"/>
        <d v="2023-08-25T14:27:39"/>
        <d v="2023-08-25T14:35:21"/>
        <d v="2023-08-26T00:59:59"/>
        <d v="2023-08-26T20:03:16"/>
        <d v="2023-08-27T00:59:59"/>
        <d v="2023-08-27T07:48:54"/>
        <d v="2023-08-27T16:20:08"/>
        <d v="2023-08-28T00:59:59"/>
        <d v="2023-08-28T10:21:47"/>
        <d v="2023-08-28T10:24:07"/>
        <d v="2023-08-28T12:06:40"/>
        <d v="2023-08-28T19:42:10"/>
        <d v="2023-08-29T00:59:59"/>
        <d v="2023-08-30T00:59:59"/>
        <d v="2023-08-30T07:12:21"/>
        <d v="2023-08-30T08:41:49"/>
        <d v="2023-08-31T00:59:59"/>
        <d v="2023-09-01T01:01:09"/>
        <d v="2023-09-01T01:08:41"/>
        <d v="2023-09-01T15:45:15"/>
        <d v="2023-09-02T00:59:59"/>
        <d v="2023-09-02T07:50:53"/>
        <d v="2023-09-03T00:59:59"/>
        <d v="2023-09-03T06:20:05"/>
        <d v="2023-09-03T06:20:39"/>
        <d v="2023-09-03T11:42:35"/>
        <d v="2023-09-03T11:43:34"/>
        <d v="2023-09-03T12:45:46"/>
        <d v="2023-09-03T19:37:18"/>
        <d v="2023-09-04T00:59:59"/>
        <d v="2023-09-04T08:22:04"/>
        <d v="2023-09-04T09:15:48"/>
        <d v="2023-09-04T09:16:12"/>
        <d v="2023-09-04T09:18:12"/>
        <d v="2023-09-04T09:37:07"/>
        <d v="2023-09-04T13:45:24"/>
        <d v="2023-09-04T14:03:47"/>
        <d v="2023-09-05T00:59:59"/>
        <d v="2023-09-05T08:46:21"/>
        <d v="2023-09-05T13:35:18"/>
        <d v="2023-09-05T14:08:33"/>
        <d v="2023-09-06T00:59:59"/>
        <d v="2023-09-06T09:02:03"/>
        <d v="2023-09-06T09:04:13"/>
        <d v="2023-09-06T09:05:33"/>
        <d v="2023-09-06T09:08:47"/>
        <d v="2023-09-06T09:30:00"/>
        <d v="2023-09-06T13:31:57"/>
        <d v="2023-09-06T13:57:59"/>
        <d v="2023-09-06T14:04:46"/>
        <d v="2023-09-06T22:29:35"/>
        <d v="2023-09-07T01:00:56"/>
        <d v="2023-09-07T02:03:01"/>
        <d v="2023-09-07T05:33:30"/>
        <d v="2023-09-07T08:47:18"/>
        <d v="2023-09-07T13:27:36"/>
        <d v="2023-09-07T22:50:42"/>
        <d v="2023-09-08T00:59:59"/>
        <d v="2023-09-08T08:59:16"/>
        <d v="2023-09-08T10:20:53"/>
        <d v="2023-09-08T12:18:42"/>
        <d v="2023-09-08T13:29:47"/>
        <d v="2023-09-09T00:59:59"/>
        <d v="2023-09-09T01:00:47"/>
        <d v="2023-09-09T09:43:17"/>
        <d v="2023-09-10T00:59:59"/>
        <d v="2023-09-10T12:01:29"/>
        <d v="2023-09-10T20:43:11"/>
        <d v="2023-09-11T00:59:59"/>
        <d v="2023-09-11T08:21:29"/>
        <d v="2023-09-11T12:06:57"/>
        <d v="2023-09-12T00:59:59"/>
        <d v="2023-09-12T09:10:03"/>
        <d v="2023-09-12T09:11:37"/>
        <d v="2023-09-12T15:16:42"/>
        <d v="2023-09-13T00:59:59"/>
        <d v="2023-09-13T08:25:02"/>
        <d v="2023-09-13T16:01:43"/>
        <d v="2023-09-14T00:59:59"/>
        <d v="2023-09-14T07:33:41"/>
        <d v="2023-09-14T14:21:20"/>
        <d v="2023-09-15T00:59:59"/>
        <d v="2023-09-15T01:00:00"/>
        <d v="2023-09-15T08:16:41"/>
        <d v="2023-09-15T09:02:28"/>
        <d v="2023-09-16T01:05:46"/>
        <d v="2023-09-16T14:06:09"/>
        <d v="2023-09-17T00:59:59"/>
        <d v="2023-09-17T09:31:52"/>
        <d v="2023-09-17T14:22:20"/>
        <d v="2023-09-17T15:53:00"/>
        <d v="2023-09-17T21:25:19"/>
        <d v="2023-09-18T08:21:06"/>
        <d v="2023-09-18T11:53:23"/>
        <d v="2023-09-18T11:54:58"/>
        <d v="2023-09-19T00:59:59"/>
        <d v="2023-09-19T11:54:52"/>
        <d v="2023-09-19T18:02:46"/>
        <d v="2023-09-20T00:59:59"/>
        <d v="2023-09-20T08:33:35"/>
        <d v="2023-09-20T08:59:22"/>
        <d v="2023-09-21T00:59:59"/>
        <d v="2023-09-21T21:05:42"/>
        <d v="2023-09-22T00:59:59"/>
        <d v="2023-09-22T06:11:51"/>
        <d v="2023-09-22T09:30:00"/>
        <d v="2023-09-23T00:59:59"/>
        <d v="2023-09-23T08:01:03"/>
        <d v="2023-09-23T22:45:21"/>
        <d v="2023-09-24T00:59:59"/>
        <d v="2023-09-24T07:19:53"/>
        <d v="2023-09-24T08:54:05"/>
        <d v="2023-09-24T13:16:56"/>
        <d v="2023-09-25T00:59:59"/>
        <d v="2023-09-25T08:22:14"/>
        <d v="2023-09-25T09:30:00"/>
        <d v="2023-09-25T14:14:36"/>
        <d v="2023-09-25T16:31:38"/>
        <d v="2023-09-25T17:34:47"/>
        <d v="2023-09-25T18:42:46"/>
        <d v="2023-09-26T00:59:59"/>
        <d v="2023-09-26T09:19:59"/>
        <d v="2023-09-27T00:59:59"/>
        <d v="2023-09-27T09:43:16"/>
        <d v="2023-09-28T01:01:09"/>
        <d v="2023-09-28T08:49:11"/>
        <d v="2023-09-28T16:00:17"/>
        <d v="2023-09-28T16:08:21"/>
        <d v="2023-09-28T16:13:52"/>
        <d v="2023-09-28T16:17:24"/>
        <d v="2023-09-29T00:59:59"/>
        <d v="2023-09-29T09:29:09"/>
        <d v="2023-09-29T10:24:19"/>
        <d v="2023-09-29T17:28:57"/>
        <d v="2023-09-29T18:40:43"/>
        <d v="2023-09-29T21:53:20"/>
        <d v="2023-09-30T00:59:59"/>
        <d v="2023-09-30T10:18:06"/>
        <d v="2023-09-30T10:20:09"/>
        <d v="2023-09-30T15:49:17"/>
        <d v="2023-10-01T00:59:59"/>
        <d v="2023-10-01T11:36:46"/>
        <d v="2023-10-02T00:59:59"/>
        <d v="2023-10-02T02:51:21"/>
        <d v="2023-10-02T02:54:21"/>
        <d v="2023-10-02T03:10:26"/>
        <d v="2023-10-02T08:14:34"/>
        <d v="2023-10-02T08:22:58"/>
        <d v="2023-10-02T12:41:41"/>
        <d v="2023-10-02T12:51:19"/>
        <d v="2023-10-02T12:55:15"/>
        <d v="2023-10-03T00:59:59"/>
        <d v="2023-10-03T01:00:00"/>
        <d v="2023-10-04T01:01:04"/>
        <d v="2023-10-04T07:38:34"/>
        <d v="2023-10-04T14:49:07"/>
        <d v="2023-10-04T14:52:26"/>
        <d v="2023-10-05T00:59:59"/>
        <d v="2023-10-06T00:59:59"/>
        <d v="2023-10-07T00:59:59"/>
        <d v="2023-10-07T21:52:55"/>
        <d v="2023-10-08T00:59:59"/>
        <d v="2023-10-08T08:21:19"/>
        <d v="2023-10-08T20:37:46"/>
        <d v="2023-10-08T21:21:48"/>
        <d v="2023-10-09T00:55:58"/>
        <d v="2023-10-09T03:24:49"/>
        <d v="2023-10-09T08:20:56"/>
        <d v="2023-10-09T17:19:45"/>
        <d v="2023-10-10T00:59:59"/>
        <d v="2023-10-10T11:51:04"/>
        <d v="2023-10-11T00:59:59"/>
        <d v="2023-10-11T06:11:22"/>
        <d v="2023-10-12T09:18:15"/>
        <d v="2023-10-13T00:59:59"/>
        <d v="2023-10-13T20:07:56"/>
        <d v="2023-10-13T20:08:07"/>
        <d v="2023-10-15T00:59:59"/>
        <d v="2023-10-15T06:15:01"/>
        <d v="2023-10-15T06:15:22"/>
        <d v="2023-10-15T09:43:26"/>
        <d v="2023-10-15T12:07:44"/>
        <d v="2023-10-16T00:59:59"/>
        <d v="2023-10-16T08:21:17"/>
        <d v="2023-10-17T00:59:59"/>
        <d v="2023-10-18T03:18:46"/>
        <d v="2023-10-18T07:59:22"/>
        <d v="2023-10-18T18:23:49"/>
        <d v="2023-10-18T19:51:20"/>
        <d v="2023-10-19T00:59:59"/>
        <d v="2023-10-19T22:29:12"/>
        <d v="2023-10-19T22:29:39"/>
        <d v="2023-10-20T00:59:59"/>
        <d v="2023-10-20T07:59:21"/>
        <d v="2023-10-20T08:52:55"/>
        <d v="2023-10-21T00:59:59"/>
        <d v="2023-10-22T00:59:59"/>
        <d v="2023-10-22T07:06:42"/>
        <d v="2023-10-22T07:08:01"/>
        <d v="2023-10-22T17:55:43"/>
        <d v="2023-10-23T01:03:23"/>
        <d v="2023-10-23T02:16:36"/>
        <d v="2023-10-23T08:20:36"/>
        <d v="2023-10-23T11:12:56"/>
        <d v="2023-10-23T21:08:52"/>
        <d v="2023-10-23T21:24:17"/>
        <d v="2023-10-24T00:59:59"/>
        <d v="2023-10-24T17:18:26"/>
        <d v="2023-10-24T19:53:34"/>
        <d v="2023-10-24T19:54:26"/>
        <d v="2023-10-25T00:59:59"/>
        <d v="2023-10-25T21:20:16"/>
        <d v="2023-10-25T21:49:16"/>
        <d v="2023-10-26T00:59:59"/>
        <d v="2023-10-27T00:59:59"/>
        <d v="2023-10-27T20:47:55"/>
        <d v="2023-10-28T00:59:59"/>
        <d v="2023-10-29T05:45:39"/>
        <d v="2023-10-29T23:59:59"/>
        <d v="2023-10-30T07:21:37"/>
        <d v="2023-10-30T10:03:20"/>
        <d v="2023-10-30T15:48:44"/>
        <d v="2023-10-31T08:42:00"/>
        <d v="2023-10-31T08:44:32"/>
        <d v="2023-10-31T13:51:44"/>
        <d v="2023-10-31T21:53:03"/>
        <d v="2023-10-31T23:59:59"/>
        <d v="2023-11-01T15:39:54"/>
        <d v="2023-11-01T16:13:02"/>
        <d v="2023-11-01T17:35:48"/>
        <d v="2023-11-01T23:59:59"/>
        <d v="2023-11-02T23:59:59"/>
        <d v="2023-11-03T09:03:42"/>
        <d v="2023-11-03T09:33:35"/>
        <d v="2023-11-03T15:53:29"/>
        <d v="2023-11-03T22:10:36"/>
        <d v="2023-11-04T03:50:01"/>
        <d v="2023-11-04T21:38:27"/>
        <d v="2023-11-04T23:59:59"/>
        <d v="2023-11-05T07:37:53"/>
        <d v="2023-11-05T23:59:59"/>
        <d v="2023-11-06T14:38:49"/>
        <d v="2023-11-06T23:59:59"/>
        <d v="2023-11-07T08:40:49"/>
        <d v="2023-11-07T23:59:59"/>
        <d v="2023-11-08T07:42:48"/>
        <d v="2023-11-08T07:43:24"/>
        <d v="2023-11-08T22:43:33"/>
        <d v="2023-11-08T23:59:59"/>
        <d v="2023-11-09T03:16:37"/>
        <d v="2023-11-09T09:02:37"/>
        <d v="2023-11-09T18:19:44"/>
        <d v="2023-11-09T22:29:25"/>
        <d v="2023-11-09T23:59:59"/>
        <d v="2023-11-10T23:59:59"/>
        <d v="2023-11-11T20:36:53"/>
        <d v="2023-11-11T23:59:59"/>
        <d v="2023-11-12T01:15:45"/>
        <d v="2023-11-12T06:30:09"/>
        <d v="2023-11-12T15:36:52"/>
        <d v="2023-11-12T15:38:20"/>
        <d v="2023-11-12T23:59:59"/>
        <d v="2023-11-13T04:38:52"/>
        <d v="2023-11-13T06:48:42"/>
        <d v="2023-11-13T06:49:25"/>
        <d v="2023-11-13T06:51:24"/>
        <d v="2023-11-13T07:18:31"/>
        <d v="2023-11-13T08:45:22"/>
        <d v="2023-11-13T15:47:12"/>
        <d v="2023-11-14T00:00:00"/>
        <d v="2023-11-14T05:27:25"/>
        <d v="2023-11-14T16:40:03"/>
        <d v="2023-11-14T18:36:42"/>
        <d v="2023-11-15T00:26:27"/>
        <d v="2023-11-15T08:07:51"/>
        <d v="2023-11-15T08:56:56"/>
        <d v="2023-11-15T10:18:09"/>
        <d v="2023-11-15T20:53:57"/>
        <d v="2023-11-16T12:00:32"/>
        <d v="2023-11-16T18:41:34"/>
        <d v="2023-11-16T18:46:01"/>
        <d v="2023-11-17T12:48:05"/>
        <d v="2023-11-17T23:59:59"/>
        <d v="2023-11-18T19:56:21"/>
        <d v="2023-11-18T19:56:54"/>
        <d v="2023-11-18T20:09:52"/>
        <d v="2023-11-19T12:32:41"/>
        <d v="2023-11-19T13:02:29"/>
        <d v="2023-11-19T23:59:59"/>
        <d v="2023-11-20T07:18:49"/>
        <d v="2023-11-20T09:01:44"/>
        <d v="2023-11-20T09:23:06"/>
        <d v="2023-11-20T13:19:29"/>
        <d v="2023-11-20T13:20:13"/>
        <d v="2023-11-20T13:20:19"/>
        <d v="2023-11-20T20:46:02"/>
        <d v="2023-11-21T11:57:04"/>
        <d v="2023-11-21T23:59:59"/>
        <d v="2023-11-22T08:35:37"/>
        <d v="2023-11-22T23:59:59"/>
        <d v="2023-11-23T23:59:59"/>
        <d v="2023-11-24T08:10:01"/>
        <d v="2023-11-24T08:31:49"/>
        <d v="2023-11-24T14:40:46"/>
        <d v="2023-11-25T03:00:31"/>
        <d v="2023-11-25T07:06:23"/>
        <d v="2023-11-25T07:06:51"/>
        <d v="2023-11-25T23:59:59"/>
        <d v="2023-11-26T18:03:59"/>
        <d v="2023-11-26T18:04:44"/>
        <d v="2023-11-26T23:59:59"/>
        <d v="2023-11-27T07:18:34"/>
        <d v="2023-11-27T12:07:36"/>
        <d v="2023-11-27T13:07:03"/>
        <d v="2023-11-27T13:14:03"/>
        <d v="2023-11-27T20:01:52"/>
        <d v="2023-11-27T20:03:28"/>
        <d v="2023-11-27T20:04:19"/>
        <d v="2023-11-27T23:59:59"/>
        <d v="2023-11-28T10:35:24"/>
        <d v="2023-11-28T23:59:59"/>
        <d v="2023-11-29T16:11:11"/>
        <d v="2023-11-30T03:06:50"/>
        <d v="2023-11-30T04:07:40"/>
        <d v="2023-11-30T23:59:59"/>
        <d v="2023-12-01T07:11:11"/>
        <d v="2023-12-01T07:12:17"/>
        <d v="2023-12-01T23:59:59"/>
        <d v="2023-12-02T15:16:18"/>
        <d v="2023-12-02T15:16:43"/>
        <d v="2023-12-02T15:28:06"/>
        <d v="2023-12-02T23:59:59"/>
        <d v="2023-12-03T12:17:44"/>
        <d v="2023-12-04T02:23:41"/>
        <d v="2023-12-04T07:18:16"/>
        <d v="2023-12-04T07:40:36"/>
        <d v="2023-12-04T23:59:59"/>
        <d v="2023-12-05T16:29:52"/>
        <d v="2023-12-05T16:32:43"/>
        <d v="2023-12-05T16:35:38"/>
        <d v="2023-12-05T17:11:59"/>
        <d v="2023-12-05T17:14:46"/>
        <d v="2023-12-05T18:27:14"/>
        <d v="2023-12-05T18:39:30"/>
        <d v="2023-12-05T18:41:38"/>
        <d v="2023-12-05T19:08:45"/>
        <d v="2023-12-05T23:59:59"/>
        <d v="2023-12-06T06:56:46"/>
        <d v="2023-12-06T11:54:41"/>
        <d v="2023-12-06T16:09:36"/>
        <d v="2023-12-06T16:12:40"/>
        <d v="2023-12-06T23:59:59"/>
        <d v="2023-12-07T11:14:43"/>
        <d v="2023-12-07T12:23:13"/>
        <d v="2023-12-07T16:07:14"/>
        <d v="2023-12-07T17:17:57"/>
        <d v="2023-12-07T17:18:03"/>
        <d v="2023-12-07T17:18:37"/>
        <d v="2023-12-07T17:48:37"/>
        <d v="2023-12-07T23:59:59"/>
        <d v="2023-12-08T14:32:38"/>
        <d v="2023-12-08T15:07:29"/>
        <d v="2023-12-09T03:11:52"/>
        <d v="2023-12-09T20:01:11"/>
        <d v="2023-12-09T23:59:59"/>
        <d v="2023-12-10T12:00:52"/>
        <d v="2023-12-10T23:59:59"/>
        <d v="2023-12-11T07:17:38"/>
        <d v="2023-12-11T11:13:34"/>
        <d v="2023-12-11T11:25:34"/>
        <d v="2023-12-11T11:34:29"/>
        <d v="2023-12-11T23:59:59"/>
        <d v="2023-12-12T07:42:17"/>
        <d v="2023-12-12T07:45:34"/>
        <d v="2023-12-12T23:59:59"/>
        <d v="2023-12-13T07:00:05"/>
        <d v="2023-12-13T07:00:30"/>
        <d v="2023-12-13T14:36:19"/>
        <d v="2023-12-14T03:07:58"/>
        <d v="2023-12-14T03:40:33"/>
        <d v="2023-12-14T03:40:38"/>
        <d v="2023-12-14T04:25:24"/>
        <d v="2023-12-14T04:32:42"/>
        <d v="2023-12-14T23:59:59"/>
        <d v="2023-12-15T08:05:23"/>
        <d v="2023-12-15T08:21:01"/>
        <d v="2023-12-15T15:31:36"/>
        <d v="2023-12-15T23:59:59"/>
        <d v="2023-12-16T00:00:00"/>
        <d v="2023-12-16T17:17:38"/>
        <d v="2023-12-16T17:19:47"/>
        <d v="2023-12-16T23:59:59"/>
        <d v="2023-12-17T11:42:59"/>
        <d v="2023-12-17T11:43:49"/>
        <d v="2023-12-17T14:28:54"/>
        <d v="2023-12-17T23:59:59"/>
        <d v="2023-12-18T00:08:52"/>
        <d v="2023-12-18T07:16:53"/>
        <d v="2023-12-18T13:36:56"/>
        <d v="2023-12-18T16:25:34"/>
        <d v="2023-12-19T02:45:32"/>
        <d v="2023-12-19T08:11:48"/>
        <d v="2023-12-19T16:11:56"/>
        <d v="2023-12-19T23:59:59"/>
        <d v="2023-12-20T04:41:19"/>
        <d v="2023-12-20T09:13:48"/>
        <d v="2023-12-20T10:32:11"/>
        <d v="2023-12-20T23:59:59"/>
        <d v="2023-12-21T15:26:32"/>
        <d v="2023-12-21T16:25:03"/>
        <d v="2023-12-21T23:59:59"/>
        <d v="2023-12-22T00:00:00"/>
        <d v="2023-12-22T09:39:48"/>
        <d v="2023-12-22T23:59:59"/>
        <d v="2023-12-23T11:11:53"/>
        <d v="2023-12-24T03:10:45"/>
        <d v="2023-12-24T12:09:09"/>
        <d v="2023-12-25T01:59:21"/>
        <d v="2023-12-25T07:17:53"/>
        <d v="2023-12-25T09:26:45"/>
        <d v="2023-12-25T12:38:36"/>
        <d v="2023-12-27T10:22:50"/>
        <d v="2023-12-27T23:59:59"/>
        <d v="2023-12-28T07:35:14"/>
        <d v="2023-12-28T07:36:51"/>
        <d v="2023-12-28T13:42:16"/>
        <d v="2023-12-28T16:55:42"/>
        <d v="2023-12-28T23:59:59"/>
        <d v="2023-12-29T03:41:44"/>
        <d v="2023-12-29T06:28:32"/>
        <d v="2023-12-29T07:26:34"/>
        <d v="2023-12-29T17:14:31"/>
        <d v="2023-12-29T23:59:59"/>
        <d v="2023-12-30T04:41:21"/>
        <d v="2023-12-30T16:10:54"/>
        <d v="2023-12-30T23:59:59"/>
        <d v="2023-12-31T10:03:55"/>
        <d v="2023-12-31T12:08:30"/>
        <d v="2024-01-01T02:53:35"/>
        <d v="2024-01-01T07:33:37"/>
        <d v="2024-01-01T16:39:19"/>
        <d v="2024-01-01T20:23:45"/>
        <d v="2024-01-01T23:59:59"/>
        <d v="2024-01-02T23:59:59"/>
        <d v="2024-01-03T04:45:05"/>
        <d v="2024-01-03T05:27:08"/>
        <d v="2024-01-03T22:44:13"/>
        <d v="2024-01-03T23:59:59"/>
        <d v="2024-01-04T23:59:59"/>
        <d v="2024-01-05T05:16:02"/>
        <d v="2024-01-05T23:59:59"/>
        <d v="2024-01-06T10:06:41"/>
        <d v="2024-01-06T10:07:00"/>
        <d v="2024-01-06T10:36:53"/>
        <d v="2024-01-06T17:09:01"/>
        <d v="2024-01-07T02:06:32"/>
        <d v="2024-01-07T11:21:27"/>
        <d v="2024-01-07T12:42:30"/>
        <d v="2024-01-07T15:17:22"/>
        <d v="2024-01-07T23:59:59"/>
        <d v="2024-01-08T07:17:14"/>
        <d v="2024-01-08T12:13:00"/>
        <d v="2024-01-08T12:13:43"/>
        <d v="2024-01-08T21:34:55"/>
        <d v="2024-01-08T23:59:59"/>
        <d v="2024-01-09T08:56:50"/>
        <d v="2024-01-09T16:20:15"/>
        <d v="2024-01-09T16:29:45"/>
        <d v="2024-01-09T16:31:38"/>
        <d v="2024-01-09T18:44:58"/>
        <d v="2024-01-09T19:29:42"/>
        <d v="2024-01-09T22:53:10"/>
        <d v="2024-01-10T02:35:55"/>
        <d v="2024-01-10T14:58:14"/>
        <d v="2024-01-10T23:59:59"/>
        <d v="2024-01-11T08:54:18"/>
        <d v="2024-01-11T19:05:40"/>
        <d v="2024-01-11T23:59:59"/>
        <d v="2024-01-12T08:37:25"/>
        <d v="2024-01-12T08:38:48"/>
        <d v="2024-01-12T08:53:25"/>
        <d v="2024-01-12T23:59:59"/>
        <d v="2024-01-13T11:20:26"/>
        <d v="2024-01-13T11:23:35"/>
        <d v="2024-01-14T08:34:35"/>
        <d v="2024-01-14T11:58:37"/>
        <d v="2024-01-15T07:19:12"/>
        <d v="2024-01-15T07:26:11"/>
        <d v="2024-01-16T02:36:21"/>
        <d v="2024-01-16T11:56:27"/>
        <d v="2024-01-16T23:59:59"/>
        <d v="2024-01-17T06:56:24"/>
        <d v="2024-01-17T07:00:08"/>
        <d v="2024-01-17T23:59:59"/>
        <d v="2024-01-18T16:15:53"/>
        <d v="2024-01-19T02:47:01"/>
        <d v="2024-01-19T15:06:54"/>
        <d v="2024-01-19T23:59:59"/>
        <d v="2024-01-20T15:26:05"/>
        <d v="2024-01-20T15:36:50"/>
        <d v="2024-01-20T15:37:37"/>
        <d v="2024-01-20T23:59:59"/>
        <d v="2024-01-21T08:18:24"/>
        <d v="2024-01-21T11:42:10"/>
        <d v="2024-01-21T11:42:43"/>
        <d v="2024-01-21T12:22:12"/>
        <d v="2024-01-21T14:55:57"/>
        <d v="2024-01-21T20:49:20"/>
        <d v="2024-01-21T22:04:38"/>
        <d v="2024-01-22T07:16:21"/>
        <d v="2024-01-22T07:17:03"/>
        <d v="2024-01-22T23:59:59"/>
        <d v="2024-01-23T14:24:49"/>
        <d v="2024-01-24T02:42:34"/>
        <d v="2024-01-24T18:53:42"/>
        <d v="2024-01-24T23:59:59"/>
        <d v="2024-01-25T07:58:37"/>
        <d v="2024-01-25T15:08:08"/>
        <d v="2024-01-25T15:13:51"/>
        <d v="2024-01-25T22:31:32"/>
        <d v="2024-01-25T23:59:59"/>
        <d v="2024-01-26T21:56:26"/>
        <d v="2024-01-26T21:57:28"/>
        <d v="2024-01-26T23:59:59"/>
        <d v="2024-01-27T15:52:55"/>
        <d v="2024-01-27T17:33:33"/>
        <d v="2024-01-27T17:55:06"/>
        <d v="2024-01-27T20:23:07"/>
        <d v="2024-01-28T08:18:15"/>
        <d v="2024-01-28T11:44:51"/>
        <d v="2024-01-28T13:14:28"/>
        <d v="2024-01-28T14:47:52"/>
        <d v="2024-01-29T07:17:07"/>
        <d v="2024-01-29T11:16:20"/>
        <d v="2024-01-29T13:43:13"/>
        <d v="2024-01-29T20:12:15"/>
        <d v="2024-01-29T23:59:59"/>
        <d v="2024-01-30T06:35:05"/>
        <d v="2024-01-30T08:13:13"/>
        <d v="2024-01-30T11:49:05"/>
        <d v="2024-01-30T11:51:27"/>
        <d v="2024-01-30T15:45:22"/>
        <d v="2024-01-30T18:31:46"/>
        <d v="2024-01-30T19:19:17"/>
        <d v="2024-01-31T23:59:59"/>
        <d v="2024-02-01T05:37:07"/>
        <d v="2024-02-01T05:42:34"/>
        <d v="2024-02-01T06:55:13"/>
        <d v="2024-02-01T07:06:56"/>
        <d v="2024-02-01T07:21:15"/>
        <d v="2024-02-01T12:44:22"/>
        <d v="2024-02-01T12:52:12"/>
        <d v="2024-02-01T22:40:54"/>
        <d v="2024-02-01T22:42:56"/>
        <d v="2024-02-01T22:46:48"/>
        <d v="2024-02-02T02:40:13"/>
        <d v="2024-02-02T13:31:31"/>
        <d v="2024-02-02T13:31:44"/>
        <d v="2024-02-02T14:12:40"/>
        <d v="2024-02-02T15:55:07"/>
        <d v="2024-02-02T23:59:59"/>
        <d v="2024-02-03T13:54:46"/>
        <d v="2024-02-03T23:59:59"/>
        <d v="2024-02-04T14:42:16"/>
        <d v="2024-02-04T22:30:24"/>
        <d v="2024-02-05T15:08:49"/>
        <d v="2024-02-05T18:39:04"/>
        <d v="2024-02-05T23:59:59"/>
        <d v="2024-02-07T08:11:15"/>
        <d v="2024-02-07T22:54:52"/>
        <d v="2024-02-07T23:59:59"/>
        <d v="2024-02-08T06:14:08"/>
        <d v="2024-02-08T23:59:59"/>
        <d v="2024-02-09T23:59:59"/>
        <d v="2024-02-10T02:29:53"/>
        <d v="2024-02-10T06:33:09"/>
        <d v="2024-02-10T20:07:45"/>
        <d v="2024-02-10T21:55:55"/>
        <d v="2024-02-11T12:01:40"/>
        <d v="2024-02-11T12:12:28"/>
        <d v="2024-02-11T12:42:47"/>
        <d v="2024-02-11T23:59:59"/>
        <d v="2024-02-12T07:16:38"/>
        <d v="2024-02-12T23:59:59"/>
        <d v="2024-02-13T23:59:59"/>
        <d v="2024-02-14T03:11:09"/>
        <d v="2024-02-14T06:04:30"/>
        <d v="2024-02-14T06:06:03"/>
        <d v="2024-02-14T06:10:07"/>
        <d v="2024-02-15T23:59:59"/>
        <d v="2024-02-16T00:00:00"/>
        <d v="2024-02-16T05:39:29"/>
        <d v="2024-02-16T05:40:28"/>
        <d v="2024-02-16T14:00:09"/>
        <d v="2024-02-16T14:02:59"/>
        <d v="2024-02-16T23:59:59"/>
        <d v="2024-02-17T08:37:30"/>
        <d v="2024-02-17T14:13:08"/>
        <d v="2024-02-17T22:37:05"/>
        <d v="2024-02-17T23:59:59"/>
        <d v="2024-02-18T03:33:34"/>
        <d v="2024-02-18T11:54:32"/>
        <d v="2024-02-18T22:47:59"/>
        <d v="2024-02-18T23:59:59"/>
        <d v="2024-02-19T07:15:43"/>
        <d v="2024-02-19T15:51:16"/>
        <d v="2024-02-20T02:23:38"/>
        <d v="2024-02-20T11:56:10"/>
        <d v="2024-02-20T11:56:21"/>
        <d v="2024-02-20T23:59:59"/>
        <d v="2024-02-21T09:00:04"/>
        <d v="2024-02-21T09:00:22"/>
        <d v="2024-02-21T09:37:35"/>
        <d v="2024-02-21T10:18:19"/>
        <d v="2024-02-21T11:24:14"/>
        <d v="2024-02-21T11:25:11"/>
        <d v="2024-02-21T16:15:55"/>
        <d v="2024-02-21T23:59:59"/>
        <d v="2024-02-22T09:33:01"/>
        <d v="2024-02-22T23:59:59"/>
        <d v="2024-02-23T06:48:16"/>
        <d v="2024-02-23T06:49:08"/>
        <d v="2024-02-23T22:54:21"/>
        <d v="2024-02-24T02:36:20"/>
        <d v="2024-02-24T08:57:02"/>
        <d v="2024-02-24T09:03:27"/>
        <d v="2024-02-24T20:55:14"/>
        <d v="2024-02-24T23:59:59"/>
        <d v="2024-02-25T00:00:00"/>
        <d v="2024-02-25T12:08:11"/>
        <d v="2024-02-25T12:08:37"/>
        <d v="2024-02-25T12:08:51"/>
        <d v="2024-02-25T22:27:41"/>
        <d v="2024-02-25T23:59:59"/>
        <d v="2024-02-26T07:17:22"/>
        <d v="2024-02-26T13:24:36"/>
        <d v="2024-02-26T16:51:30"/>
        <d v="2024-02-26T16:53:14"/>
        <d v="2024-02-26T23:59:59"/>
        <d v="2024-02-27T05:55:38"/>
        <d v="2024-02-27T05:56:11"/>
        <d v="2024-02-27T08:57:20"/>
        <d v="2024-02-27T11:46:21"/>
        <d v="2024-02-27T13:09:42"/>
        <d v="2024-02-27T13:09:57"/>
        <d v="2024-02-27T23:59:59"/>
        <d v="2024-02-28T12:39:39"/>
        <d v="2024-02-28T18:07:30"/>
        <d v="2024-02-28T18:08:49"/>
        <d v="2024-02-28T18:12:31"/>
        <d v="2024-02-28T23:59:59"/>
        <d v="2024-02-29T22:48:59"/>
        <d v="2024-03-01T02:38:07"/>
        <d v="2024-03-01T06:54:45"/>
        <d v="2024-03-01T07:09:51"/>
        <d v="2024-03-01T09:55:21"/>
        <d v="2024-03-01T15:33:33"/>
        <d v="2024-03-01T23:59:59"/>
        <d v="2024-03-02T07:41:23"/>
        <d v="2024-03-02T13:19:35"/>
        <d v="2024-03-02T13:24:24"/>
        <d v="2024-03-02T14:05:40"/>
        <d v="2024-03-02T23:59:59"/>
        <d v="2024-03-03T11:18:34"/>
        <d v="2024-03-03T23:59:59"/>
        <d v="2024-03-04T07:16:46"/>
        <d v="2024-03-04T23:59:59"/>
        <d v="2024-03-06T03:18:53"/>
        <d v="2024-03-06T23:59:59"/>
        <d v="2024-03-07T00:00:00"/>
        <d v="2024-03-07T11:19:01"/>
        <d v="2024-03-07T11:28:28"/>
        <d v="2024-03-07T11:35:04"/>
        <d v="2024-03-07T11:44:28"/>
        <d v="2024-03-07T18:13:30"/>
        <d v="2024-03-07T23:59:59"/>
        <d v="2024-03-08T09:32:27"/>
        <d v="2024-03-08T20:24:51"/>
        <d v="2024-03-08T23:59:59"/>
        <d v="2024-03-09T17:10:44"/>
        <d v="2024-03-10T02:45:53"/>
        <d v="2024-03-10T05:37:32"/>
        <d v="2024-03-10T09:17:23"/>
        <d v="2024-03-10T13:53:11"/>
        <d v="2024-03-10T13:56:15"/>
        <d v="2024-03-10T15:21:41"/>
        <d v="2024-03-10T23:59:59"/>
        <d v="2024-03-11T07:16:13"/>
        <d v="2024-03-11T23:59:59"/>
        <d v="2024-03-12T08:09:42"/>
        <d v="2024-03-12T08:09:51"/>
        <d v="2024-03-12T23:59:59"/>
        <d v="2024-03-13T23:59:59"/>
        <d v="2024-03-14T05:21:40"/>
        <d v="2024-03-14T11:12:40"/>
        <d v="2024-03-14T11:14:38"/>
        <d v="2024-03-14T11:20:26"/>
        <d v="2024-03-14T20:04:57"/>
        <d v="2024-03-14T21:59:08"/>
        <d v="2024-03-14T23:59:59"/>
        <d v="2024-03-15T16:46:58"/>
        <d v="2024-03-15T16:47:34"/>
        <d v="2024-03-15T17:08:31"/>
        <d v="2024-03-15T17:09:12"/>
        <d v="2024-03-16T02:42:56"/>
        <d v="2024-03-16T23:59:59"/>
        <d v="2024-03-17T12:08:23"/>
        <d v="2024-03-17T23:52:53"/>
        <d v="2024-03-17T23:59:59"/>
        <d v="2024-03-18T00:00:00"/>
        <d v="2024-03-18T05:49:08"/>
        <d v="2024-03-18T07:15:39"/>
        <d v="2024-03-18T11:29:10"/>
        <d v="2024-03-18T16:06:38"/>
        <d v="2024-03-18T19:44:02"/>
        <d v="2024-03-18T19:44:07"/>
        <d v="2024-03-18T19:53:23"/>
        <d v="2024-03-18T23:59:59"/>
        <d v="2024-03-19T08:46:30"/>
        <d v="2024-03-19T15:35:17"/>
        <d v="2024-03-19T23:59:59"/>
        <d v="2024-03-20T14:00:42"/>
        <d v="2024-03-21T02:40:15"/>
        <d v="2024-03-21T22:07:55"/>
        <d v="2024-03-21T23:59:59"/>
        <d v="2024-03-22T10:56:10"/>
        <d v="2024-03-22T14:41:36"/>
        <d v="2024-03-22T14:42:18"/>
        <d v="2024-03-22T23:59:59"/>
        <d v="2024-03-23T13:26:01"/>
        <d v="2024-03-23T22:09:04"/>
        <d v="2024-03-23T23:59:59"/>
        <d v="2024-03-24T12:05:41"/>
        <d v="2024-03-24T12:06:34"/>
        <d v="2024-03-25T02:11:51"/>
        <d v="2024-03-25T07:16:59"/>
        <d v="2024-03-25T19:27:32"/>
        <d v="2024-03-25T19:40:44"/>
        <d v="2024-03-25T23:59:59"/>
        <d v="2024-03-26T08:04:40"/>
        <d v="2024-03-26T14:13:14"/>
        <d v="2024-03-27T11:55:23"/>
        <d v="2024-03-27T12:05:20"/>
        <d v="2024-03-27T23:59:59"/>
        <d v="2024-03-28T23:59:59"/>
        <d v="2024-03-29T03:51:51"/>
        <d v="2024-03-29T03:56:11"/>
        <d v="2024-03-29T15:42:50"/>
        <d v="2024-03-29T16:02:31"/>
        <d v="2024-03-29T16:03:22"/>
        <d v="2024-03-29T20:08:18"/>
        <d v="2024-03-29T23:59:59"/>
        <d v="2024-03-30T23:59:59"/>
        <d v="2024-03-31T12:00:53"/>
        <d v="2024-03-31T20:59:18"/>
        <d v="2024-04-01T01:50:25"/>
        <d v="2024-04-01T06:25:56"/>
        <d v="2024-04-01T06:29:54"/>
        <d v="2024-04-01T08:33:20"/>
        <d v="2024-04-02T00:59:59"/>
        <d v="2024-04-02T13:21:37"/>
        <d v="2024-04-02T13:30:39"/>
        <d v="2024-04-02T19:41:49"/>
        <d v="2024-04-03T00:59:59"/>
        <d v="2024-04-04T00:59:59"/>
        <d v="2024-04-04T05:33:10"/>
        <d v="2024-04-04T05:34:26"/>
        <d v="2024-04-04T05:45:20"/>
        <d v="2024-04-05T00:59:59"/>
        <d v="2024-04-05T13:33:39"/>
        <d v="2024-04-06T00:59:59"/>
        <d v="2024-04-08T12:38:05"/>
        <d v="2024-04-08T12:45:18"/>
        <d v="2024-04-08T19:38:02"/>
        <d v="2024-04-11T00:59:59"/>
        <d v="2024-04-11T16:19:07"/>
        <d v="2024-04-11T17:49:38"/>
        <d v="2024-04-12T01:00:00"/>
        <d v="2024-04-12T02:44:44"/>
        <d v="2024-04-12T16:42:59"/>
        <d v="2024-04-12T16:49:26"/>
        <d v="2024-04-12T22:34:51"/>
        <d v="2024-04-13T00:59:59"/>
        <d v="2024-04-14T00:59:59"/>
        <d v="2024-04-15T00:59:59"/>
        <d v="2024-04-15T08:17:53"/>
        <d v="2024-04-15T16:08:14"/>
        <d v="2024-04-16T02:24:14"/>
        <d v="2024-04-17T00:59:59"/>
        <d v="2024-04-18T00:59:59"/>
        <d v="2024-04-18T04:53:29"/>
        <d v="2024-04-19T00:59:59"/>
        <d v="2024-04-19T17:32:28"/>
        <d v="2024-04-20T00:59:59"/>
        <d v="2024-04-20T04:51:28"/>
        <d v="2024-04-20T10:16:13"/>
        <d v="2024-04-21T02:48:26"/>
        <d v="2024-04-21T13:10:07"/>
        <d v="2024-04-22T00:59:59"/>
        <d v="2024-04-22T08:14:44"/>
        <d v="2024-04-22T19:25:54"/>
        <d v="2024-04-22T19:27:59"/>
        <d v="2024-04-22T19:30:16"/>
        <d v="2024-04-22T19:38:48"/>
        <d v="2024-04-23T00:59:59"/>
        <d v="2024-04-23T08:53:10"/>
        <d v="2024-04-23T08:54:05"/>
        <d v="2024-04-23T15:38:47"/>
        <d v="2024-04-23T16:24:49"/>
        <d v="2024-04-24T00:59:59"/>
        <d v="2024-04-24T09:05:03"/>
        <d v="2024-04-24T22:11:09"/>
        <d v="2024-04-25T00:59:59"/>
        <d v="2024-04-26T00:59:59"/>
        <d v="2024-04-26T09:05:27"/>
        <d v="2024-04-26T09:05:52"/>
        <d v="2024-04-26T09:11:10"/>
        <d v="2024-04-27T02:22:22"/>
        <d v="2024-04-27T09:21:13"/>
        <d v="2024-04-27T13:36:32"/>
        <d v="2024-04-28T00:59:59"/>
        <d v="2024-04-28T05:50:33"/>
        <d v="2024-04-28T06:03:51"/>
        <d v="2024-04-28T11:54:24"/>
        <d v="2024-04-28T12:05:52"/>
        <d v="2024-04-28T12:06:33"/>
        <d v="2024-04-29T00:59:59"/>
        <d v="2024-04-29T16:03:12"/>
        <d v="2024-04-29T19:35:48"/>
        <d v="2024-04-30T00:59:59"/>
        <d v="2024-04-30T15:47:26"/>
        <d v="2024-04-30T18:49:25"/>
        <d v="2024-05-01T00:59:59"/>
        <d v="2024-05-01T06:20:47"/>
        <d v="2024-05-01T09:59:51"/>
        <d v="2024-05-01T10:03:53"/>
        <d v="2024-05-02T02:26:45"/>
        <d v="2024-05-02T22:35:58"/>
        <d v="2024-05-02T22:36:46"/>
        <d v="2024-05-02T22:37:15"/>
        <d v="2024-05-03T00:59:59"/>
        <d v="2024-05-03T12:04:51"/>
        <d v="2024-05-04T00:59:59"/>
        <d v="2024-05-04T18:53:56"/>
        <d v="2024-05-05T00:59:59"/>
        <d v="2024-05-05T09:35:33"/>
        <d v="2024-05-05T11:21:40"/>
        <d v="2024-05-05T12:44:11"/>
        <d v="2024-05-06T00:59:59"/>
        <d v="2024-05-06T06:32:50"/>
        <d v="2024-05-06T06:46:39"/>
        <d v="2024-05-06T07:07:01"/>
        <d v="2024-05-06T08:15:00"/>
        <d v="2024-05-06T19:52:53"/>
        <d v="2024-05-06T19:54:16"/>
        <d v="2024-05-07T08:59:50"/>
        <d v="2024-05-07T16:21:05"/>
        <d v="2024-05-07T16:31:11"/>
        <d v="2024-05-07T17:21:16"/>
        <d v="2024-05-08T17:09:25"/>
        <d v="2024-05-08T22:53:25"/>
        <d v="2024-05-09T00:59:59"/>
        <d v="2024-05-09T12:45:30"/>
        <d v="2024-05-09T12:46:59"/>
        <d v="2024-05-09T22:54:46"/>
        <d v="2024-05-10T02:28:47"/>
        <d v="2024-05-10T15:44:38"/>
        <d v="2024-05-11T00:59:59"/>
        <d v="2024-05-11T05:35:21"/>
        <d v="2024-05-11T14:56:46"/>
        <d v="2024-05-12T00:59:59"/>
        <d v="2024-05-12T12:06:28"/>
        <d v="2024-05-12T22:35:45"/>
        <d v="2024-05-13T08:14:03"/>
        <d v="2024-05-14T00:59:59"/>
        <d v="2024-05-14T14:20:17"/>
        <d v="2024-05-14T16:15:15"/>
        <d v="2024-05-14T20:29:50"/>
        <d v="2024-05-15T02:50:56"/>
        <d v="2024-05-16T00:59:59"/>
        <d v="2024-05-16T18:32:12"/>
        <d v="2024-05-17T00:59:59"/>
        <d v="2024-05-17T06:14:04"/>
        <d v="2024-05-17T06:16:50"/>
        <d v="2024-05-17T15:09:14"/>
        <d v="2024-05-18T00:59:59"/>
        <d v="2024-05-18T22:35:47"/>
        <d v="2024-05-18T22:35:54"/>
        <d v="2024-05-19T03:17:34"/>
        <d v="2024-05-19T19:44:12"/>
        <d v="2024-05-20T00:59:59"/>
        <d v="2024-05-21T00:59:59"/>
        <d v="2024-05-21T08:59:34"/>
        <d v="2024-05-21T09:02:21"/>
        <d v="2024-05-22T00:59:59"/>
        <d v="2024-05-22T09:00:00"/>
        <d v="2024-05-22T15:02:54"/>
        <d v="2024-05-22T16:00:52"/>
        <d v="2024-05-23T00:59:59"/>
        <d v="2024-05-24T00:59:59"/>
        <d v="2024-05-24T04:29:27"/>
        <d v="2024-05-24T06:10:52"/>
        <d v="2024-05-24T06:14:46"/>
        <d v="2024-05-24T14:20:38"/>
        <d v="2024-05-24T22:04:56"/>
        <d v="2024-05-24T22:05:44"/>
        <d v="2024-05-25T00:59:59"/>
        <d v="2024-05-26T00:59:59"/>
        <d v="2024-05-26T10:22:00"/>
        <d v="2024-05-26T10:22:09"/>
        <d v="2024-05-26T12:01:20"/>
        <d v="2024-05-26T20:59:22"/>
        <d v="2024-05-26T21:01:33"/>
        <d v="2024-05-27T00:59:59"/>
        <d v="2024-05-27T19:45:36"/>
        <d v="2024-05-27T19:47:26"/>
        <d v="2024-05-28T00:59:59"/>
        <d v="2024-05-28T01:34:22"/>
        <d v="2024-05-29T00:59:59"/>
        <d v="2024-05-29T06:37:28"/>
        <d v="2024-05-29T15:18:48"/>
        <d v="2024-05-29T19:46:27"/>
        <d v="2024-05-30T02:15:20"/>
        <d v="2024-05-31T00:59:59"/>
        <d v="2024-05-31T16:41:39"/>
        <d v="2024-05-31T21:43:05"/>
        <d v="2024-06-01T00:59:59"/>
        <d v="2024-06-01T04:18:16"/>
        <d v="2024-06-01T06:18:05"/>
        <d v="2024-06-01T06:18:23"/>
        <d v="2024-06-01T13:49:56"/>
        <d v="2024-06-01T21:03:18"/>
        <d v="2024-06-02T00:59:59"/>
        <d v="2024-06-02T11:35:10"/>
        <d v="2024-06-02T11:35:49"/>
        <d v="2024-06-02T12:49:46"/>
        <d v="2024-06-03T01:43:38"/>
        <d v="2024-06-03T08:15:04"/>
        <d v="2024-06-03T20:48:46"/>
        <d v="2024-06-03T20:49:16"/>
        <d v="2024-06-04T00:59:59"/>
        <d v="2024-06-05T00:59:59"/>
        <d v="2024-06-05T10:55:32"/>
        <d v="2024-06-06T00:59:59"/>
        <d v="2024-06-06T09:05:44"/>
        <d v="2024-06-07T00:59:59"/>
        <d v="2024-06-07T13:03:30"/>
        <d v="2024-06-08T02:25:40"/>
        <d v="2024-06-08T06:42:32"/>
        <d v="2024-06-09T00:59:59"/>
        <d v="2024-06-09T12:03:40"/>
        <d v="2024-06-09T22:52:58"/>
        <d v="2024-06-10T00:59:59"/>
        <d v="2024-06-10T04:49:52"/>
        <d v="2024-06-10T08:15:46"/>
        <d v="2024-06-11T00:59:59"/>
        <d v="2024-06-12T00:59:59"/>
        <d v="2024-06-12T12:24:28"/>
        <d v="2024-06-12T12:24:45"/>
        <d v="2024-06-12T15:57:48"/>
        <d v="2024-06-12T15:58:02"/>
        <d v="2024-06-13T00:59:59"/>
        <d v="2024-06-13T05:55:10"/>
        <d v="2024-06-13T06:08:27"/>
        <d v="2024-06-13T06:11:37"/>
        <d v="2024-06-13T15:21:47"/>
        <d v="2024-06-13T21:36:30"/>
        <d v="2024-06-13T21:37:24"/>
        <d v="2024-06-14T00:59:59"/>
        <d v="2024-06-14T10:48:12"/>
        <d v="2024-06-14T10:48:26"/>
        <d v="2024-06-15T00:59:59"/>
        <d v="2024-06-15T22:32:35"/>
        <d v="2024-06-16T00:59:59"/>
        <d v="2024-06-16T11:58:00"/>
        <d v="2024-06-16T19:46:08"/>
        <d v="2024-06-17T00:59:59"/>
        <d v="2024-06-17T08:12:42"/>
        <d v="2024-06-18T00:59:59"/>
        <d v="2024-06-18T06:36:33"/>
        <d v="2024-06-18T15:40:45"/>
        <d v="2024-06-20T00:59:59"/>
        <d v="2024-06-21T00:59:59"/>
        <d v="2024-06-21T23:00:11"/>
        <d v="2024-06-21T23:03:32"/>
        <d v="2024-06-22T00:59:59"/>
        <d v="2024-06-23T02:18:29"/>
        <d v="2024-06-23T12:12:25"/>
        <d v="2024-06-23T19:59:44"/>
        <d v="2024-06-23T20:52:08"/>
        <d v="2024-06-24T00:59:59"/>
        <d v="2024-06-24T13:54:04"/>
        <d v="2024-06-25T00:59:59"/>
        <d v="2024-06-25T06:08:25"/>
        <d v="2024-06-25T06:09:13"/>
        <d v="2024-06-26T00:59:59"/>
        <d v="2024-06-27T00:59:59"/>
        <d v="2024-06-27T07:01:31"/>
        <d v="2024-06-28T02:29:38"/>
        <d v="2024-06-29T00:59:59"/>
        <d v="2024-06-29T13:52:19"/>
        <d v="2024-06-30T12:09:21"/>
        <d v="2024-06-30T12:09:50"/>
        <d v="2024-07-01T08:29:20"/>
        <d v="2024-07-01T12:13:35"/>
        <d v="2024-07-01T16:12:53"/>
        <d v="2024-07-01T16:13:24"/>
        <d v="2024-07-02T00:59:59"/>
        <d v="2024-07-02T09:23:07"/>
        <d v="2024-07-02T09:24:00"/>
        <d v="2024-07-02T09:32:04"/>
        <d v="2024-07-02T09:32:30"/>
        <d v="2024-07-02T09:43:06"/>
        <d v="2024-07-02T09:44:30"/>
        <d v="2024-07-03T00:59:59"/>
        <d v="2024-07-05T00:00:00"/>
        <d v="2024-07-05T14:22:59"/>
        <d v="2024-07-05T15:43:33"/>
        <d v="2024-07-05T15:45:59"/>
        <d v="2024-07-06T00:00:00"/>
        <d v="2024-07-07T00:00:00"/>
        <d v="2024-07-07T19:35:48"/>
        <d v="2024-07-08T00:00:00"/>
        <d v="2024-07-08T14:12:37"/>
        <d v="2024-07-08T18:07:37"/>
        <d v="2024-07-09T00:00:00"/>
        <d v="2024-07-10T00:00:00"/>
        <d v="2024-07-11T00:00:00"/>
        <d v="2024-07-11T00:59:59"/>
        <d v="2024-07-12T00:00:00"/>
        <d v="2024-07-12T19:34:03"/>
        <d v="2024-07-13T00:00:00"/>
        <d v="2024-07-13T13:45:08"/>
        <d v="2024-07-13T13:47:58"/>
        <d v="2024-07-13T14:12:58"/>
        <d v="2024-07-13T14:13:58"/>
        <d v="2024-07-14T12:09:36"/>
        <d v="2024-07-14T12:10:26"/>
        <d v="2024-07-14T12:31:14"/>
        <d v="2024-07-15T00:00:00"/>
        <d v="2024-07-16T00:00:00"/>
        <d v="2024-07-17T00:00:00"/>
        <d v="2024-07-18T00:00:00"/>
        <d v="2024-07-19T00:00:00"/>
        <d v="2024-07-19T04:25:33"/>
        <d v="2024-07-19T04:27:05"/>
        <d v="2024-07-19T05:50:31"/>
        <d v="2024-07-20T00:00:00"/>
        <d v="2024-07-22T00:00:00"/>
        <d v="2024-07-22T06:58:16"/>
        <d v="2024-07-22T07:00:18"/>
        <d v="2024-07-22T08:11:32"/>
        <d v="2024-07-23T00:00:00"/>
        <d v="2024-07-23T08:01:46"/>
        <d v="2024-07-24T00:00:00"/>
        <d v="2024-07-25T00:00:00"/>
        <d v="2024-07-25T11:08:20"/>
        <d v="2024-07-26T00:00:00"/>
        <d v="2024-07-26T09:29:31"/>
        <d v="2024-07-27T00:00:00"/>
        <d v="2024-07-27T20:32:01"/>
        <d v="2024-07-27T20:33:01"/>
        <d v="2024-07-28T00:00:00"/>
        <d v="2024-07-28T12:12:47"/>
        <d v="2024-07-28T12:13:42"/>
        <d v="2024-07-29T00:00:00"/>
        <d v="2024-07-29T08:12:27"/>
        <d v="2024-07-29T14:46:23"/>
        <d v="2024-07-29T14:47:05"/>
        <d v="2024-07-29T14:50:32"/>
        <d v="2024-07-29T21:23:46"/>
        <d v="2024-07-29T21:24:46"/>
        <d v="2024-07-30T00:00:00"/>
        <d v="2024-07-31T00:00:00"/>
        <d v="2024-08-01T00:00:00"/>
        <d v="2024-08-01T06:26:26"/>
        <d v="2024-08-01T17:09:50"/>
        <d v="2024-08-01T17:12:58"/>
        <d v="2024-08-01T18:51:26"/>
        <d v="2024-08-01T18:54:14"/>
        <d v="2024-08-02T00:00:00"/>
        <d v="2024-08-03T00:00:00"/>
        <d v="2024-08-03T13:59:21"/>
        <d v="2024-08-03T13:59:40"/>
        <d v="2024-08-03T14:22:46"/>
        <d v="2024-08-03T14:23:37"/>
        <d v="2024-08-04T00:00:00"/>
        <d v="2024-08-04T11:34:59"/>
        <d v="2024-08-04T12:31:33"/>
        <d v="2024-08-05T00:00:00"/>
        <d v="2024-08-05T08:13:58"/>
        <d v="2024-08-05T17:24:39"/>
        <d v="2024-08-06T00:00:00"/>
        <d v="2024-08-08T00:00:00"/>
        <d v="2024-08-08T07:35:00"/>
        <d v="2024-08-08T07:35:54"/>
        <d v="2024-08-09T11:21:06"/>
        <d v="2024-08-10T09:10:49"/>
        <d v="2024-08-10T21:08:26"/>
        <d v="2024-08-11T00:00:00"/>
        <d v="2024-08-11T16:41:43"/>
        <d v="2024-08-12T00:00:00"/>
        <d v="2024-08-12T08:11:30"/>
        <d v="2024-08-12T15:57:05"/>
        <d v="2024-08-12T16:06:44"/>
        <d v="2024-08-14T00:00:00"/>
        <d v="2024-08-14T14:41:18"/>
        <d v="2024-08-14T14:46:19"/>
        <d v="2024-08-14T23:51:21"/>
        <d v="2024-08-14T23:52:07"/>
        <d v="2024-08-15T00:00:00"/>
        <d v="2024-08-15T11:04:21"/>
        <d v="2024-08-16T00:00:00"/>
        <d v="2024-08-17T00:00:00"/>
        <d v="2024-08-17T00:59:59"/>
        <d v="2024-08-17T07:17:45"/>
        <d v="2024-08-17T07:50:09"/>
        <d v="2024-08-17T11:11:41"/>
        <d v="2024-08-18T00:00:00"/>
        <d v="2024-08-19T00:00:00"/>
        <d v="2024-08-19T08:10:21"/>
        <d v="2024-08-20T00:00:00"/>
        <d v="2024-08-20T09:22:03"/>
        <d v="2024-08-20T09:28:24"/>
        <d v="2024-08-20T09:29:30"/>
        <d v="2024-08-20T09:31:45"/>
        <d v="2024-08-20T15:21:43"/>
        <d v="2024-08-20T15:22:19"/>
        <d v="2024-08-21T00:00:00"/>
        <d v="2024-08-22T00:00:00"/>
        <d v="2024-08-22T07:18:28"/>
        <d v="2024-08-22T10:13:20"/>
        <d v="2024-08-23T00:00:00"/>
        <d v="2024-08-23T17:51:08"/>
        <d v="2024-08-24T00:00:00"/>
        <d v="2024-08-24T07:30:38"/>
        <d v="2024-08-24T12:49:29"/>
        <d v="2024-08-24T18:13:40"/>
        <d v="2024-08-25T00:00:00"/>
        <d v="2024-08-25T00:59:59"/>
        <d v="2024-08-26T00:00:00"/>
        <d v="2024-08-26T08:12:09"/>
        <d v="2024-08-26T19:38:11"/>
        <d v="2024-08-27T00:00:00"/>
        <d v="2024-08-27T16:42:47"/>
        <d v="2024-08-28T00:00:00"/>
        <d v="2024-08-28T10:02:12"/>
        <d v="2024-08-29T00:00:00"/>
        <d v="2024-08-29T06:39:23"/>
        <d v="2024-08-29T06:40:05"/>
        <d v="2024-08-29T12:33:24"/>
        <d v="2024-08-30T00:00:00"/>
        <d v="2024-08-31T00:00:00"/>
        <d v="2024-08-31T06:25:29"/>
        <d v="2024-08-31T06:26:27"/>
        <d v="2024-09-01T00:00:00"/>
        <d v="2024-09-01T05:01:21"/>
        <d v="2024-09-01T16:11:21"/>
        <d v="2024-09-01T16:12:28"/>
        <d v="2024-09-02T00:00:00"/>
        <d v="2024-09-02T08:13:09"/>
        <d v="2024-09-02T11:54:29"/>
        <d v="2024-09-03T00:00:00"/>
        <d v="2024-09-03T12:31:15"/>
        <d v="2024-09-04T00:00:00"/>
        <d v="2024-09-04T07:18:03"/>
        <d v="2024-09-04T07:19:14"/>
        <d v="2024-09-04T14:14:23"/>
        <d v="2024-09-04T14:15:06"/>
        <d v="2024-09-04T15:31:38"/>
        <d v="2024-09-04T16:01:42"/>
        <d v="2024-09-05T00:00:00"/>
        <d v="2024-09-05T12:41:46"/>
        <d v="2024-09-05T12:41:54"/>
        <d v="2024-09-05T15:16:11"/>
        <d v="2024-09-05T15:19:29"/>
        <d v="2024-09-05T15:24:07"/>
        <d v="2024-09-06T00:00:00"/>
        <d v="2024-09-06T12:03:32"/>
        <d v="2024-09-06T12:44:03"/>
        <d v="2024-09-06T12:45:00"/>
        <d v="2024-09-06T13:28:24"/>
        <d v="2024-09-06T14:55:54"/>
        <d v="2024-09-06T17:03:40"/>
        <d v="2024-09-06T17:04:12"/>
        <d v="2024-09-07T00:00:00"/>
        <d v="2024-09-08T11:56:01"/>
        <d v="2024-09-08T11:57:06"/>
        <d v="2024-09-09T00:00:00"/>
        <d v="2024-09-09T05:01:54"/>
        <d v="2024-09-09T08:10:33"/>
        <d v="2024-09-09T14:37:26"/>
        <d v="2024-09-10T00:00:00"/>
        <d v="2024-09-10T11:19:27"/>
        <d v="2024-09-10T11:21:40"/>
        <d v="2024-09-11T00:00:00"/>
        <d v="2024-09-12T00:00:00"/>
        <d v="2024-09-12T14:13:11"/>
        <d v="2024-09-12T14:14:35"/>
        <d v="2024-09-13T00:00:00"/>
        <d v="2024-09-14T00:00:00"/>
        <d v="2024-09-15T12:02:47"/>
        <d v="2024-09-16T00:00:00"/>
        <d v="2024-09-16T08:10:50"/>
        <d v="2024-09-16T13:47:42"/>
        <d v="2024-09-17T00:00:00"/>
        <d v="2024-09-18T00:00:00"/>
        <d v="2024-09-18T06:08:15"/>
        <d v="2024-09-18T06:08:54"/>
        <d v="2024-09-19T00:00:00"/>
        <d v="2024-09-19T09:12:04"/>
        <d v="2024-09-19T09:31:37"/>
        <d v="2024-09-20T00:00:00"/>
        <d v="2024-09-21T00:00:00"/>
        <d v="2024-09-21T11:26:55"/>
        <d v="2024-09-21T11:30:07"/>
        <d v="2024-09-21T16:40:55"/>
        <d v="2024-09-22T12:06:48"/>
        <d v="2024-09-23T00:00:00"/>
        <d v="2024-09-23T08:09:59"/>
        <d v="2024-09-24T00:00:00"/>
        <d v="2024-09-24T14:20:48"/>
        <d v="2024-09-24T14:23:22"/>
        <d v="2024-09-25T00:00:00"/>
        <d v="2024-09-26T00:00:00"/>
        <d v="2024-09-26T06:05:46"/>
        <d v="2024-09-26T06:06:34"/>
        <d v="2024-09-27T00:00:00"/>
        <d v="2024-09-27T09:30:00"/>
        <d v="2024-09-28T00:00:00"/>
        <d v="2024-09-28T06:11:50"/>
        <d v="2024-09-28T06:12:51"/>
        <d v="2024-09-28T22:50:36"/>
        <d v="2024-09-29T00:00:00"/>
        <d v="2024-09-29T10:48:58"/>
        <d v="2024-09-29T12:11:33"/>
        <d v="2024-09-29T12:13:14"/>
        <d v="2024-09-30T00:00:00"/>
        <d v="2024-09-30T02:15:23"/>
        <d v="2024-10-01T00:00:00"/>
        <d v="2024-10-01T00:59:59"/>
        <d v="2024-10-01T05:43:25"/>
        <d v="2024-10-01T10:31:40"/>
        <d v="2024-10-02T00:00:00"/>
        <d v="2024-10-02T12:57:39"/>
        <d v="2024-10-02T12:58:21"/>
        <d v="2024-10-02T12:58:42"/>
        <d v="2024-10-02T15:15:39"/>
        <d v="2024-10-03T00:00:00"/>
        <d v="2024-10-04T00:00:00"/>
        <d v="2024-10-05T00:00:00"/>
        <d v="2024-10-07T00:00:00"/>
        <d v="2024-10-07T09:22:13"/>
        <d v="2024-10-07T14:48:11"/>
        <d v="2024-10-07T14:49:17"/>
        <d v="2024-10-08T00:00:00"/>
        <d v="2024-10-09T00:00:00"/>
        <d v="2024-10-09T14:40:51"/>
        <d v="2024-10-09T16:54:28"/>
        <d v="2024-10-10T00:00:00"/>
        <d v="2024-10-11T00:00:00"/>
        <d v="2024-10-11T18:00:00"/>
        <d v="2024-10-12T00:00:00"/>
        <d v="2024-10-12T17:17:20"/>
        <d v="2024-10-13T12:11:35"/>
        <d v="2024-10-14T00:00:00"/>
        <d v="2024-10-14T07:51:30"/>
        <d v="2024-10-14T09:21:40"/>
        <d v="2024-10-15T00:00:00"/>
        <d v="2024-10-15T04:47:02"/>
        <d v="2024-10-15T04:49:16"/>
        <d v="2024-10-15T11:49:20"/>
        <d v="2024-10-15T11:50:21"/>
        <d v="2024-10-15T11:52:05"/>
        <d v="2024-10-15T22:04:29"/>
        <d v="2024-10-16T00:00:00"/>
        <d v="2024-10-16T01:47:44"/>
        <d v="2024-10-17T00:00:00"/>
        <d v="2024-10-18T00:00:00"/>
        <d v="2024-10-18T21:17:56"/>
        <d v="2024-10-19T00:00:00"/>
        <d v="2024-10-19T08:52:10"/>
        <d v="2024-10-20T12:13:36"/>
        <d v="2024-10-21T00:00:00"/>
        <d v="2024-10-21T09:22:29"/>
        <d v="2024-10-21T17:27:52"/>
        <d v="2024-10-21T20:14:48"/>
        <d v="2024-10-22T00:00:00"/>
        <d v="2024-10-23T00:00:00"/>
        <d v="2024-10-24T00:00:00"/>
        <d v="2024-10-25T00:00:00"/>
        <d v="2024-10-25T12:43:22"/>
        <d v="2024-10-26T00:00:00"/>
        <d v="2024-10-26T10:14:40"/>
        <d v="2024-10-27T05:36:45"/>
        <d v="2024-10-27T05:41:12"/>
        <d v="2024-10-27T22:09:55"/>
        <d v="2024-10-28T00:00:00"/>
        <d v="2024-10-28T08:22:33"/>
        <d v="2024-10-28T12:49:48"/>
        <d v="2024-10-28T16:09:52"/>
        <d v="2024-10-29T13:33:01"/>
        <d v="2024-10-29T13:34:18"/>
        <d v="2024-10-30T00:00:00"/>
        <d v="2024-10-30T08:17:38"/>
        <d v="2024-10-30T08:18:47"/>
        <d v="2024-10-31T00:00:00"/>
        <d v="2024-11-01T05:42:39"/>
        <d v="2024-11-01T09:24:06"/>
        <d v="2024-11-01T11:18:54"/>
        <d v="2024-11-02T00:00:00"/>
        <d v="2024-11-02T08:56:48"/>
        <d v="2024-11-02T13:24:50"/>
        <d v="2024-11-02T13:26:19"/>
        <d v="2024-11-03T00:00:00"/>
        <d v="2024-11-03T12:38:00"/>
        <d v="2024-11-03T12:39:17"/>
        <d v="2024-11-03T12:41:27"/>
        <d v="2024-11-04T00:00:00"/>
        <d v="2024-11-04T08:23:16"/>
        <d v="2024-11-04T09:21:47"/>
        <d v="2024-11-04T09:22:28"/>
        <d v="2024-11-05T00:00:00"/>
        <d v="2024-11-05T16:16:43"/>
        <d v="2024-11-05T16:24:00"/>
        <d v="2024-11-06T00:00:00"/>
        <d v="2024-11-06T07:24:04"/>
        <d v="2024-11-06T17:29:30"/>
        <d v="2024-11-07T00:00:00"/>
        <d v="2024-11-08T00:00:00"/>
        <d v="2024-11-09T00:00:00"/>
        <d v="2024-11-10T08:42:35"/>
        <d v="2024-11-10T11:57:50"/>
        <d v="2024-11-11T00:00:00"/>
        <d v="2024-11-11T08:24:04"/>
        <d v="2024-11-11T09:56:53"/>
        <d v="2024-11-12T00:00:00"/>
        <d v="2024-11-12T19:05:12"/>
        <d v="2024-11-13T00:00:00"/>
        <d v="2024-11-14T00:00:00"/>
        <d v="2024-11-14T09:30:00"/>
        <d v="2024-11-15T00:00:00"/>
        <d v="2024-11-15T07:16:36"/>
        <d v="2024-11-15T14:38:22"/>
        <d v="2024-11-16T00:00:00"/>
        <d v="2024-11-17T00:00:00"/>
        <d v="2024-11-17T12:04:51"/>
        <d v="2024-11-17T13:09:06"/>
        <d v="2024-11-17T13:10:26"/>
        <d v="2024-11-17T17:15:58"/>
        <d v="2024-11-17T17:18:57"/>
        <d v="2024-11-17T18:24:32"/>
        <d v="2024-11-18T00:00:00"/>
        <d v="2024-11-18T03:49:06"/>
        <d v="2024-11-18T08:24:23"/>
        <d v="2024-11-18T11:16:16"/>
        <d v="2024-11-18T11:17:27"/>
        <d v="2024-11-19T00:00:00"/>
        <d v="2024-11-20T00:00:00"/>
        <d v="2024-11-20T16:59:51"/>
        <d v="2024-11-20T17:33:17"/>
        <d v="2024-11-21T00:00:00"/>
        <d v="2024-11-21T13:19:55"/>
        <d v="2024-11-22T00:00:00"/>
        <d v="2024-11-22T03:30:59"/>
        <d v="2024-11-22T07:15:39"/>
        <d v="2024-11-22T12:55:41"/>
        <d v="2024-11-23T00:00:00"/>
        <d v="2024-11-23T09:12:56"/>
        <d v="2024-11-23T13:02:06"/>
        <d v="2024-11-24T08:22:30"/>
        <d v="2024-11-24T09:02:36"/>
        <d v="2024-11-24T12:06:21"/>
        <d v="2024-11-25T00:00:00"/>
        <d v="2024-11-25T08:25:04"/>
        <d v="2024-11-26T00:00:00"/>
        <d v="2024-11-27T00:00:00"/>
        <d v="2024-11-27T12:36:50"/>
        <d v="2024-11-27T12:37:56"/>
        <d v="2024-11-27T12:49:18"/>
        <d v="2024-11-27T12:51:28"/>
        <d v="2024-11-27T15:05:30"/>
        <d v="2024-11-27T16:16:11"/>
        <d v="2024-11-28T00:00:00"/>
        <d v="2024-11-29T00:00:00"/>
        <d v="2024-11-29T07:04:35"/>
        <d v="2024-11-29T07:05:36"/>
        <d v="2024-11-29T07:10:11"/>
        <d v="2024-11-30T00:00:00"/>
        <d v="2024-12-01T00:00:00"/>
        <d v="2024-12-01T05:32:44"/>
        <d v="2024-12-01T11:33:26"/>
        <d v="2024-12-01T11:33:55"/>
        <d v="2024-12-01T13:18:56"/>
        <d v="2024-12-02T00:00:00"/>
        <d v="2024-12-02T08:25:27"/>
        <d v="2024-12-02T11:07:28"/>
        <d v="2024-12-02T11:09:13"/>
        <d v="2024-12-02T12:54:46"/>
        <d v="2024-12-02T12:56:26"/>
        <d v="2024-12-03T00:00:00"/>
        <d v="2024-12-04T00:00:00"/>
        <d v="2024-12-04T07:46:29"/>
        <d v="2024-12-04T21:16:57"/>
        <d v="2024-12-05T00:00:00"/>
        <d v="2024-12-06T00:00:00"/>
        <d v="2024-12-06T12:32:23"/>
        <d v="2024-12-07T00:00:00"/>
        <d v="2024-12-07T08:01:31"/>
        <d v="2024-12-07T13:10:30"/>
        <d v="2024-12-07T13:11:05"/>
        <d v="2024-12-08T00:00:00"/>
        <d v="2024-12-08T12:09:52"/>
        <d v="2024-12-09T00:00:00"/>
        <d v="2024-12-09T08:25:20"/>
        <d v="2024-12-10T00:00:00"/>
        <d v="2024-12-11T00:00:00"/>
        <d v="2024-12-11T01:30:42"/>
        <d v="2024-12-12T00:00:00"/>
        <d v="2024-12-12T07:58:36"/>
        <d v="2024-12-12T12:31:46"/>
        <d v="2024-12-13T00:00:00"/>
        <d v="2024-12-14T00:00:00"/>
        <d v="2024-12-15T00:00:00"/>
        <d v="2024-12-15T12:02:48"/>
        <d v="2024-12-15T14:38:21"/>
        <d v="2024-12-16T00:00:00"/>
        <d v="2024-12-16T08:25:47"/>
        <d v="2024-12-17T00:00:00"/>
        <d v="2024-12-18T00:00:00"/>
        <d v="2024-12-19T00:00:00"/>
        <d v="2024-12-19T09:41:43"/>
        <d v="2024-12-19T09:46:21"/>
        <d v="2024-12-20T00:00:00"/>
        <d v="2024-12-20T02:57:41"/>
        <d v="2024-12-20T02:58:11"/>
        <d v="2024-12-20T02:59:44"/>
        <d v="2024-12-20T21:41:34"/>
        <d v="2024-12-21T00:00:00"/>
        <d v="2024-12-21T11:49:06"/>
        <d v="2024-12-22T14:59:21"/>
        <d v="2024-12-22T19:32:36"/>
        <d v="2024-12-22T19:34:06"/>
        <d v="2024-12-22T19:45:14"/>
        <d v="2024-12-22T19:49:02"/>
        <d v="2024-12-22T19:49:47"/>
        <d v="2024-12-22T21:15:32"/>
        <d v="2024-12-23T08:25:45"/>
        <d v="2024-12-23T14:25:56"/>
        <d v="2024-12-23T15:30:10"/>
        <d v="2024-12-23T15:38:04"/>
        <d v="2024-12-23T15:38:56"/>
        <d v="2024-12-24T00:00:00"/>
        <d v="2024-12-24T08:41:46"/>
        <d v="2024-12-24T09:36:53"/>
        <d v="2024-12-25T12:31:11"/>
        <d v="2024-12-25T12:37:08"/>
        <d v="2024-12-26T00:00:00"/>
        <d v="2024-12-28T00:00:00"/>
        <d v="2024-12-28T09:37:37"/>
        <d v="2024-12-28T13:10:50"/>
        <d v="2024-12-28T16:48:39"/>
        <d v="2024-12-29T09:22:28"/>
        <d v="2024-12-29T12:12:10"/>
        <d v="2024-12-29T12:13:13"/>
        <d v="2024-12-30T08:26:27"/>
        <d v="2024-12-31T00:00:00"/>
        <d v="2024-12-31T22:36:45"/>
        <d v="2025-01-01T00:00:00"/>
        <d v="2025-01-01T05:35:15"/>
        <d v="2025-01-01T11:31:44"/>
        <d v="2025-01-02T00:00:00"/>
        <d v="2025-01-02T10:36:39"/>
        <d v="2025-01-02T13:30:30"/>
        <d v="2025-01-03T00:00:00"/>
        <d v="2025-01-04T00:00:00"/>
        <d v="2025-01-04T18:47:05"/>
        <d v="2025-01-04T22:09:02"/>
        <d v="2025-01-05T00:00:00"/>
        <d v="2025-01-05T11:21:45"/>
        <d v="2025-01-05T12:47:03"/>
        <d v="2025-01-06T00:00:00"/>
        <d v="2025-01-06T08:27:27"/>
        <d v="2025-01-07T00:00:00"/>
        <d v="2025-01-08T00:00:00"/>
        <d v="2025-01-09T00:00:00"/>
        <d v="2025-01-09T15:04:30"/>
        <d v="2025-01-09T16:26:57"/>
        <d v="2025-01-10T00:00:00"/>
        <d v="2025-01-12T12:10:58"/>
        <d v="2025-01-12T13:52:32"/>
        <d v="2025-01-12T15:13:42"/>
        <d v="2025-01-12T17:20:10"/>
        <d v="2025-01-12T17:59:21"/>
        <d v="2025-01-13T00:00:00"/>
        <d v="2025-01-13T08:27:59"/>
        <d v="2025-01-14T00:00:00"/>
        <d v="2025-01-14T17:22:16"/>
        <d v="2025-01-14T17:59:51"/>
        <d v="2025-01-15T00:00:00"/>
        <d v="2025-01-15T15:30:01"/>
        <d v="2025-01-16T00:00:00"/>
        <d v="2025-01-17T00:00:00"/>
        <d v="2025-01-17T06:33:33"/>
        <d v="2025-01-17T06:38:31"/>
        <d v="2025-01-17T06:44:25"/>
        <d v="2025-01-17T06:46:57"/>
        <d v="2025-01-17T06:52:56"/>
        <d v="2025-01-17T06:54:29"/>
        <d v="2025-01-17T15:42:56"/>
        <d v="2025-01-17T17:31:22"/>
        <d v="2025-01-18T00:00:00"/>
        <d v="2025-01-18T12:18:56"/>
        <d v="2025-01-18T15:06:01"/>
        <d v="2025-01-19T12:27:55"/>
        <d v="2025-01-20T00:00:00"/>
        <d v="2025-01-20T08:29:25"/>
        <d v="2025-01-20T13:40:03"/>
        <d v="2025-01-21T00:00:00"/>
        <d v="2025-01-21T21:17:22"/>
        <d v="2025-01-22T00:00:00"/>
        <d v="2025-01-23T00:00:00"/>
        <d v="2025-01-23T17:10:25"/>
        <d v="2025-01-23T17:10:44"/>
        <d v="2025-01-24T00:00:00"/>
        <d v="2025-01-25T00:00:00"/>
        <d v="2025-01-25T02:06:03"/>
        <d v="2025-01-26T00:00:00"/>
        <d v="2025-01-26T12:14:15"/>
        <d v="2025-01-27T00:00:00"/>
        <d v="2025-01-27T08:29:37"/>
        <d v="2025-01-27T15:16:57"/>
        <d v="2025-01-28T00:00:00"/>
        <d v="2025-01-28T02:47:15"/>
        <d v="2025-01-28T06:48:37"/>
        <d v="2025-01-28T21:37:28"/>
        <d v="2025-01-29T00:00:00"/>
        <d v="2025-01-29T07:26:05"/>
        <d v="2025-01-29T16:45:10"/>
        <d v="2025-01-30T00:00:00"/>
        <d v="2025-01-31T00:00:00"/>
        <d v="2025-01-31T18:34:50"/>
        <d v="2025-02-01T00:00:00"/>
        <d v="2025-02-01T06:34:46"/>
        <d v="2025-02-01T14:03:41"/>
        <d v="2025-02-01T16:26:58"/>
        <d v="2025-02-02T00:00:00"/>
        <d v="2025-02-02T11:25:58"/>
        <d v="2025-02-02T20:13:16"/>
        <d v="2025-02-03T00:00:00"/>
        <d v="2025-02-03T02:10:19"/>
        <d v="2025-02-03T02:11:29"/>
        <d v="2025-02-03T08:30:17"/>
        <d v="2025-02-03T09:30:09"/>
        <d v="2025-02-03T09:33:59"/>
        <d v="2025-02-04T00:00:00"/>
        <d v="2025-02-04T11:07:32"/>
        <d v="2025-02-05T00:00:00"/>
        <d v="2025-02-06T00:00:00"/>
        <d v="2025-02-06T13:58:44"/>
        <d v="2025-02-07T00:00:00"/>
        <d v="2025-02-07T07:45:23"/>
        <d v="2025-02-08T00:00:00"/>
        <d v="2025-02-08T15:45:53"/>
        <d v="2025-02-09T00:00:00"/>
        <d v="2025-02-09T12:45:33"/>
        <d v="2025-02-10T00:00:00"/>
        <d v="2025-02-10T07:10:28"/>
        <d v="2025-02-10T07:19:24"/>
        <d v="2025-02-11T00:00:00"/>
        <d v="2025-02-12T00:00:00"/>
        <d v="2025-02-13T00:00:00"/>
        <d v="2025-02-13T16:56:48"/>
        <d v="2025-02-13T17:01:38"/>
        <d v="2025-02-14T00:00:00"/>
        <d v="2025-02-14T17:45:07"/>
        <d v="2025-02-14T17:57:33"/>
        <d v="2025-02-15T00:00:00"/>
        <d v="2025-02-15T09:46:00"/>
        <d v="2025-02-17T00:00:00"/>
        <d v="2025-02-17T08:30:57"/>
        <d v="2025-02-17T13:42:05"/>
        <d v="2025-02-18T00:00:00"/>
        <d v="2025-02-18T21:58:27"/>
        <d v="2025-02-19T00:00:00"/>
        <d v="2025-02-20T00:00:00"/>
        <d v="2025-02-20T23:39:33"/>
        <d v="2025-02-21T00:00:00"/>
        <d v="2025-02-21T06:04:26"/>
        <d v="2025-02-21T07:52:30"/>
        <d v="2025-02-21T07:54:41"/>
        <d v="2025-02-21T14:45:00"/>
        <d v="2025-02-21T15:08:28"/>
        <d v="2025-02-22T00:00:00"/>
        <d v="2025-02-23T17:08:31"/>
        <d v="2025-02-24T00:00:00"/>
        <d v="2025-02-24T08:30:33"/>
        <d v="2025-02-25T00:00:00"/>
        <d v="2025-02-25T05:09:30"/>
        <d v="2025-02-25T12:23:12"/>
        <d v="2025-02-25T20:57:18"/>
        <d v="2025-02-25T20:58:48"/>
        <d v="2025-02-25T21:59:06"/>
        <d v="2025-02-26T00:00:00"/>
        <d v="2025-02-26T09:36:30"/>
        <d v="2025-02-26T20:09:21"/>
        <d v="2025-02-27T00:00:00"/>
        <d v="2025-02-28T00:00:00"/>
        <d v="2025-03-01T11:07:02"/>
        <d v="2025-03-02T00:00:00"/>
        <d v="2025-03-02T08:30:49"/>
        <d v="2025-03-02T11:30:15"/>
        <d v="2025-03-02T12:42:23"/>
        <d v="2025-03-02T13:30:08"/>
        <d v="2025-03-02T19:11:00"/>
        <d v="2025-03-03T00:00:00"/>
        <d v="2025-03-03T08:33:31"/>
        <d v="2025-03-03T10:37:35"/>
        <d v="2025-03-03T10:41:51"/>
        <d v="2025-03-04T00:00:00"/>
        <d v="2025-03-04T09:30:00"/>
        <d v="2025-03-04T16:53:54"/>
        <d v="2025-03-04T16:55:58"/>
        <d v="2025-03-04T17:20:33"/>
        <d v="2025-03-05T00:00:00"/>
        <d v="2025-03-05T09:30:00"/>
        <d v="2025-03-05T16:19:05"/>
        <d v="2025-03-06T08:14:22"/>
        <d v="2025-03-07T00:00:00"/>
        <d v="2025-03-08T00:00:00"/>
        <d v="2025-03-08T16:10:40"/>
        <d v="2025-03-09T12:06:24"/>
        <d v="2025-03-10T08:33:30"/>
        <d v="2025-03-10T09:30:00"/>
        <d v="2025-03-10T09:51:42"/>
        <d v="2025-03-14T00:00:00"/>
        <d v="2025-03-14T09:23:49"/>
        <d v="2025-03-14T16:51:29"/>
        <d v="2025-03-15T17:24:06"/>
        <d v="2025-03-16T08:07:52"/>
        <d v="2025-03-16T12:13:15"/>
        <d v="2025-03-17T08:33:56"/>
        <d v="2025-03-19T07:57:56"/>
        <d v="2025-03-21T14:12:39"/>
        <d v="2025-03-21T14:16:01"/>
        <d v="2025-03-23T12:09:28"/>
        <d v="2025-03-24T08:34:56"/>
        <d v="2025-03-25T19:14:32"/>
        <d v="2025-03-29T19:34:21"/>
        <d v="2025-03-30T12:05:59"/>
        <d v="2025-03-30T14:56:10"/>
        <d v="2025-03-30T21:12:41"/>
        <d v="2025-03-30T21:14:52"/>
        <d v="2025-03-30T21:15:29"/>
        <d v="2025-03-30T21:16:55"/>
        <d v="2025-03-31T09:37:06"/>
        <d v="2025-03-31T17:32:28"/>
      </sharedItems>
      <fieldGroup par="11"/>
    </cacheField>
    <cacheField name="Description" numFmtId="0">
      <sharedItems/>
    </cacheField>
    <cacheField name="Category" numFmtId="0">
      <sharedItems count="16">
        <s v="Others"/>
        <s v="Public Transport"/>
        <s v="Groceries"/>
        <s v="Health"/>
        <s v="Kids Extracurricular"/>
        <s v="Household Items"/>
        <s v="Self Development"/>
        <s v="Clothing"/>
        <s v="Church"/>
        <s v="Online Shopping"/>
        <s v="Savings"/>
        <s v="Cab"/>
        <s v="Haircut"/>
        <s v="Loan Repayment"/>
        <s v="Salary"/>
        <s v="Rent"/>
      </sharedItems>
    </cacheField>
    <cacheField name="Amount" numFmtId="8">
      <sharedItems containsSemiMixedTypes="0" containsString="0" containsNumber="1" minValue="-2360" maxValue="2360.9299999999998"/>
    </cacheField>
    <cacheField name="Account Name" numFmtId="0">
      <sharedItems/>
    </cacheField>
    <cacheField name="Account Type" numFmtId="0">
      <sharedItems/>
    </cacheField>
    <cacheField name="Expense Amount" numFmtId="164">
      <sharedItems containsMixedTypes="1" containsNumber="1" minValue="0.1" maxValue="2360"/>
    </cacheField>
    <cacheField name="Spending" numFmtId="0">
      <sharedItems containsMixedTypes="1" containsNumber="1" minValue="-96" maxValue="1.29"/>
    </cacheField>
    <cacheField name="Repayment" numFmtId="0">
      <sharedItems containsBlank="1" containsMixedTypes="1" containsNumber="1" minValue="3.7" maxValue="220"/>
    </cacheField>
    <cacheField name="MonthName" numFmtId="0">
      <sharedItems/>
    </cacheField>
    <cacheField name="Month_Year" numFmtId="165">
      <sharedItems containsSemiMixedTypes="0" containsNonDate="0" containsDate="1" containsString="0" minDate="2021-07-01T00:00:00" maxDate="2025-03-02T00:00:00" count="45">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sharedItems>
      <fieldGroup par="14"/>
    </cacheField>
    <cacheField name="Months (Date)" numFmtId="0" databaseField="0">
      <fieldGroup base="0">
        <rangePr groupBy="months" startDate="2021-07-27T09:44:40" endDate="2025-03-31T17:32:28"/>
        <groupItems count="14">
          <s v="&lt;27/07/2021"/>
          <s v="Jan"/>
          <s v="Feb"/>
          <s v="Mar"/>
          <s v="Apr"/>
          <s v="May"/>
          <s v="Jun"/>
          <s v="Jul"/>
          <s v="Aug"/>
          <s v="Sep"/>
          <s v="Oct"/>
          <s v="Nov"/>
          <s v="Dec"/>
          <s v="&gt;31/03/2025"/>
        </groupItems>
      </fieldGroup>
    </cacheField>
    <cacheField name="Months (Month_Year)" numFmtId="0" databaseField="0">
      <fieldGroup base="10">
        <rangePr groupBy="months" startDate="2021-07-01T00:00:00" endDate="2025-03-02T00:00:00"/>
        <groupItems count="14">
          <s v="&lt;01/07/2021"/>
          <s v="Jan"/>
          <s v="Feb"/>
          <s v="Mar"/>
          <s v="Apr"/>
          <s v="May"/>
          <s v="Jun"/>
          <s v="Jul"/>
          <s v="Aug"/>
          <s v="Sep"/>
          <s v="Oct"/>
          <s v="Nov"/>
          <s v="Dec"/>
          <s v="&gt;02/03/2025"/>
        </groupItems>
      </fieldGroup>
    </cacheField>
    <cacheField name="Quarters (Month_Year)" numFmtId="0" databaseField="0">
      <fieldGroup base="10">
        <rangePr groupBy="quarters" startDate="2021-07-01T00:00:00" endDate="2025-03-02T00:00:00"/>
        <groupItems count="6">
          <s v="&lt;01/07/2021"/>
          <s v="Qtr1"/>
          <s v="Qtr2"/>
          <s v="Qtr3"/>
          <s v="Qtr4"/>
          <s v="&gt;02/03/2025"/>
        </groupItems>
      </fieldGroup>
    </cacheField>
    <cacheField name="Years (Month_Year)" numFmtId="0" databaseField="0">
      <fieldGroup base="10">
        <rangePr groupBy="years" startDate="2021-07-01T00:00:00" endDate="2025-03-02T00:00:00"/>
        <groupItems count="7">
          <s v="&lt;01/07/2021"/>
          <s v="2021"/>
          <s v="2022"/>
          <s v="2023"/>
          <s v="2024"/>
          <s v="2025"/>
          <s v="&gt;02/03/2025"/>
        </groupItems>
      </fieldGroup>
    </cacheField>
  </cacheFields>
  <extLst>
    <ext xmlns:x14="http://schemas.microsoft.com/office/spreadsheetml/2009/9/main" uri="{725AE2AE-9491-48be-B2B4-4EB974FC3084}">
      <x14:pivotCacheDefinition pivotCacheId="1449466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16">
  <r>
    <x v="0"/>
    <s v="A little gift from Revolut"/>
    <x v="0"/>
    <n v="5"/>
    <s v="Revolut"/>
    <s v="Bank"/>
    <s v=""/>
    <s v=""/>
    <s v=""/>
    <s v="July 2021"/>
    <x v="0"/>
  </r>
  <r>
    <x v="1"/>
    <s v="Card Delivery"/>
    <x v="0"/>
    <n v="-4.99"/>
    <s v="Revolut"/>
    <s v="Bank"/>
    <n v="4.99"/>
    <s v=""/>
    <m/>
    <s v="August 2021"/>
    <x v="1"/>
  </r>
  <r>
    <x v="2"/>
    <s v="Payment from Ogude-n O S"/>
    <x v="0"/>
    <n v="10"/>
    <s v="Revolut"/>
    <s v="Bank"/>
    <s v=""/>
    <s v=""/>
    <s v=""/>
    <s v="September 2021"/>
    <x v="2"/>
  </r>
  <r>
    <x v="3"/>
    <s v="Payment from Ogude-n O S"/>
    <x v="0"/>
    <n v="50"/>
    <s v="Revolut"/>
    <s v="Bank"/>
    <s v=""/>
    <s v=""/>
    <s v=""/>
    <s v="September 2021"/>
    <x v="2"/>
  </r>
  <r>
    <x v="4"/>
    <s v="South Western Railway"/>
    <x v="1"/>
    <n v="-5.4"/>
    <s v="Revolut"/>
    <s v="Bank"/>
    <n v="5.4"/>
    <s v=""/>
    <s v=""/>
    <s v="September 2021"/>
    <x v="2"/>
  </r>
  <r>
    <x v="5"/>
    <s v="Sainsbury's"/>
    <x v="2"/>
    <n v="-4.7"/>
    <s v="Revolut"/>
    <s v="Bank"/>
    <n v="4.7"/>
    <s v=""/>
    <s v=""/>
    <s v="September 2021"/>
    <x v="2"/>
  </r>
  <r>
    <x v="6"/>
    <s v="Apple"/>
    <x v="0"/>
    <n v="-4.99"/>
    <s v="Revolut"/>
    <s v="Bank"/>
    <n v="4.99"/>
    <s v=""/>
    <s v=""/>
    <s v="September 2021"/>
    <x v="2"/>
  </r>
  <r>
    <x v="7"/>
    <s v="Wallington Food Centre"/>
    <x v="2"/>
    <n v="-3.49"/>
    <s v="Revolut"/>
    <s v="Bank"/>
    <n v="3.49"/>
    <s v=""/>
    <s v=""/>
    <s v="September 2021"/>
    <x v="2"/>
  </r>
  <r>
    <x v="8"/>
    <s v="Cash at 93 Manor Road Wallingt"/>
    <x v="0"/>
    <n v="-10"/>
    <s v="Revolut"/>
    <s v="Bank"/>
    <n v="10"/>
    <s v=""/>
    <s v=""/>
    <s v="September 2021"/>
    <x v="2"/>
  </r>
  <r>
    <x v="9"/>
    <s v="Transport for London"/>
    <x v="1"/>
    <n v="-1.55"/>
    <s v="Revolut"/>
    <s v="Bank"/>
    <n v="1.55"/>
    <s v=""/>
    <s v=""/>
    <s v="September 2021"/>
    <x v="2"/>
  </r>
  <r>
    <x v="10"/>
    <s v="Transport for London"/>
    <x v="1"/>
    <n v="-10"/>
    <s v="Revolut"/>
    <s v="Bank"/>
    <n v="10"/>
    <s v=""/>
    <s v=""/>
    <s v="September 2021"/>
    <x v="2"/>
  </r>
  <r>
    <x v="11"/>
    <s v="Transport for London"/>
    <x v="1"/>
    <n v="-4.6500000000000004"/>
    <s v="Revolut"/>
    <s v="Bank"/>
    <n v="4.6500000000000004"/>
    <s v=""/>
    <s v=""/>
    <s v="September 2021"/>
    <x v="2"/>
  </r>
  <r>
    <x v="12"/>
    <s v="Sainsbury's"/>
    <x v="2"/>
    <n v="-2.2000000000000002"/>
    <s v="Revolut"/>
    <s v="Bank"/>
    <n v="2.2000000000000002"/>
    <s v=""/>
    <s v=""/>
    <s v="September 2021"/>
    <x v="2"/>
  </r>
  <r>
    <x v="13"/>
    <s v="Lidl"/>
    <x v="2"/>
    <n v="-1.8"/>
    <s v="Revolut"/>
    <s v="Bank"/>
    <n v="1.8"/>
    <s v=""/>
    <s v=""/>
    <s v="September 2021"/>
    <x v="2"/>
  </r>
  <r>
    <x v="14"/>
    <s v="Wallington Food Centre"/>
    <x v="2"/>
    <n v="-2.77"/>
    <s v="Revolut"/>
    <s v="Bank"/>
    <n v="2.77"/>
    <s v=""/>
    <s v=""/>
    <s v="September 2021"/>
    <x v="2"/>
  </r>
  <r>
    <x v="15"/>
    <s v="Sainsbury's"/>
    <x v="2"/>
    <n v="-2.2999999999999998"/>
    <s v="Revolut"/>
    <s v="Bank"/>
    <n v="2.2999999999999998"/>
    <s v=""/>
    <s v=""/>
    <s v="September 2021"/>
    <x v="2"/>
  </r>
  <r>
    <x v="16"/>
    <s v="Payment from Ogude-n O S"/>
    <x v="0"/>
    <n v="100"/>
    <s v="Revolut"/>
    <s v="Bank"/>
    <s v=""/>
    <s v=""/>
    <s v=""/>
    <s v="September 2021"/>
    <x v="2"/>
  </r>
  <r>
    <x v="17"/>
    <s v="Transport for London"/>
    <x v="1"/>
    <n v="-3.1"/>
    <s v="Revolut"/>
    <s v="Bank"/>
    <n v="3.1"/>
    <s v=""/>
    <s v=""/>
    <s v="September 2021"/>
    <x v="2"/>
  </r>
  <r>
    <x v="18"/>
    <s v="Boots"/>
    <x v="3"/>
    <n v="-0.3"/>
    <s v="Revolut"/>
    <s v="Bank"/>
    <n v="0.3"/>
    <s v=""/>
    <s v=""/>
    <s v="September 2021"/>
    <x v="2"/>
  </r>
  <r>
    <x v="19"/>
    <s v="Boots"/>
    <x v="3"/>
    <n v="-27"/>
    <s v="Revolut"/>
    <s v="Bank"/>
    <n v="27"/>
    <s v=""/>
    <s v=""/>
    <s v="September 2021"/>
    <x v="2"/>
  </r>
  <r>
    <x v="20"/>
    <s v="Cash at 93 Manor Road Wallingt"/>
    <x v="0"/>
    <n v="-10"/>
    <s v="Revolut"/>
    <s v="Bank"/>
    <n v="10"/>
    <s v=""/>
    <s v=""/>
    <s v="September 2021"/>
    <x v="2"/>
  </r>
  <r>
    <x v="21"/>
    <s v="Transport for London"/>
    <x v="1"/>
    <n v="-3.1"/>
    <s v="Revolut"/>
    <s v="Bank"/>
    <n v="3.1"/>
    <s v=""/>
    <s v=""/>
    <s v="September 2021"/>
    <x v="2"/>
  </r>
  <r>
    <x v="22"/>
    <s v="Cash at 93 Manor Road Wallingt"/>
    <x v="0"/>
    <n v="-10"/>
    <s v="Revolut"/>
    <s v="Bank"/>
    <n v="10"/>
    <s v=""/>
    <s v=""/>
    <s v="September 2021"/>
    <x v="2"/>
  </r>
  <r>
    <x v="23"/>
    <s v="Wallington Food Centre"/>
    <x v="2"/>
    <n v="-8.99"/>
    <s v="Revolut"/>
    <s v="Bank"/>
    <n v="8.99"/>
    <s v=""/>
    <s v=""/>
    <s v="September 2021"/>
    <x v="2"/>
  </r>
  <r>
    <x v="24"/>
    <s v="Boots"/>
    <x v="3"/>
    <n v="27"/>
    <s v="Revolut"/>
    <s v="Bank"/>
    <s v=""/>
    <s v=""/>
    <s v=""/>
    <s v="September 2021"/>
    <x v="2"/>
  </r>
  <r>
    <x v="25"/>
    <s v="Transport for London"/>
    <x v="1"/>
    <n v="-3.1"/>
    <s v="Revolut"/>
    <s v="Bank"/>
    <n v="3.1"/>
    <s v=""/>
    <s v=""/>
    <s v="September 2021"/>
    <x v="2"/>
  </r>
  <r>
    <x v="26"/>
    <s v="Boots"/>
    <x v="3"/>
    <n v="-0.3"/>
    <s v="Revolut"/>
    <s v="Bank"/>
    <n v="0.3"/>
    <s v=""/>
    <s v=""/>
    <s v="September 2021"/>
    <x v="2"/>
  </r>
  <r>
    <x v="27"/>
    <s v="Wallington Food Centre"/>
    <x v="2"/>
    <n v="-3.99"/>
    <s v="Revolut"/>
    <s v="Bank"/>
    <n v="3.99"/>
    <s v=""/>
    <s v=""/>
    <s v="September 2021"/>
    <x v="2"/>
  </r>
  <r>
    <x v="28"/>
    <s v="Lidl"/>
    <x v="2"/>
    <n v="-14.04"/>
    <s v="Revolut"/>
    <s v="Bank"/>
    <n v="14.04"/>
    <s v=""/>
    <s v=""/>
    <s v="September 2021"/>
    <x v="2"/>
  </r>
  <r>
    <x v="29"/>
    <s v="Sainsbury's"/>
    <x v="2"/>
    <n v="-0.85"/>
    <s v="Revolut"/>
    <s v="Bank"/>
    <n v="0.85"/>
    <s v=""/>
    <s v=""/>
    <s v="September 2021"/>
    <x v="2"/>
  </r>
  <r>
    <x v="30"/>
    <s v="Transport for London"/>
    <x v="1"/>
    <n v="-1.55"/>
    <s v="Revolut"/>
    <s v="Bank"/>
    <n v="1.55"/>
    <s v=""/>
    <s v=""/>
    <s v="September 2021"/>
    <x v="2"/>
  </r>
  <r>
    <x v="31"/>
    <s v="Transport for London"/>
    <x v="1"/>
    <n v="-20"/>
    <s v="Revolut"/>
    <s v="Bank"/>
    <n v="20"/>
    <s v=""/>
    <s v=""/>
    <s v="September 2021"/>
    <x v="2"/>
  </r>
  <r>
    <x v="32"/>
    <s v="Transport for London"/>
    <x v="1"/>
    <n v="-10"/>
    <s v="Revolut"/>
    <s v="Bank"/>
    <n v="10"/>
    <s v=""/>
    <s v=""/>
    <s v="September 2021"/>
    <x v="2"/>
  </r>
  <r>
    <x v="33"/>
    <s v="IXL Learning"/>
    <x v="4"/>
    <n v="-12.99"/>
    <s v="Revolut"/>
    <s v="Bank"/>
    <n v="12.99"/>
    <s v=""/>
    <s v=""/>
    <s v="September 2021"/>
    <x v="2"/>
  </r>
  <r>
    <x v="34"/>
    <s v="Sainsbury's"/>
    <x v="2"/>
    <n v="-3.15"/>
    <s v="Revolut"/>
    <s v="Bank"/>
    <n v="3.15"/>
    <s v=""/>
    <s v=""/>
    <s v="October 2021"/>
    <x v="3"/>
  </r>
  <r>
    <x v="35"/>
    <s v="Payment from Ogude-n O S"/>
    <x v="0"/>
    <n v="100"/>
    <s v="Revolut"/>
    <s v="Bank"/>
    <s v=""/>
    <s v=""/>
    <s v=""/>
    <s v="October 2021"/>
    <x v="3"/>
  </r>
  <r>
    <x v="36"/>
    <s v="Price Busters"/>
    <x v="5"/>
    <n v="-2.84"/>
    <s v="Revolut"/>
    <s v="Bank"/>
    <n v="2.84"/>
    <s v=""/>
    <s v=""/>
    <s v="October 2021"/>
    <x v="3"/>
  </r>
  <r>
    <x v="37"/>
    <s v="Price Busters"/>
    <x v="5"/>
    <n v="-2.84"/>
    <s v="Revolut"/>
    <s v="Bank"/>
    <n v="2.84"/>
    <s v=""/>
    <s v=""/>
    <s v="October 2021"/>
    <x v="3"/>
  </r>
  <r>
    <x v="38"/>
    <s v="Price Busters"/>
    <x v="5"/>
    <n v="-3.24"/>
    <s v="Revolut"/>
    <s v="Bank"/>
    <n v="3.24"/>
    <s v=""/>
    <s v=""/>
    <s v="October 2021"/>
    <x v="3"/>
  </r>
  <r>
    <x v="39"/>
    <s v="Boots"/>
    <x v="3"/>
    <n v="-27"/>
    <s v="Revolut"/>
    <s v="Bank"/>
    <n v="27"/>
    <s v=""/>
    <s v=""/>
    <s v="October 2021"/>
    <x v="3"/>
  </r>
  <r>
    <x v="40"/>
    <s v="Cash at Wallington 2"/>
    <x v="0"/>
    <n v="-5"/>
    <s v="Revolut"/>
    <s v="Bank"/>
    <n v="5"/>
    <s v=""/>
    <s v=""/>
    <s v="October 2021"/>
    <x v="3"/>
  </r>
  <r>
    <x v="41"/>
    <s v="Payment from T Ugbovo"/>
    <x v="0"/>
    <n v="40"/>
    <s v="Revolut"/>
    <s v="Bank"/>
    <s v=""/>
    <s v=""/>
    <s v=""/>
    <s v="October 2021"/>
    <x v="3"/>
  </r>
  <r>
    <x v="42"/>
    <s v="Transport for London"/>
    <x v="1"/>
    <n v="-1.55"/>
    <s v="Revolut"/>
    <s v="Bank"/>
    <n v="1.55"/>
    <s v=""/>
    <s v=""/>
    <s v="October 2021"/>
    <x v="3"/>
  </r>
  <r>
    <x v="43"/>
    <s v="Sainsbury's"/>
    <x v="2"/>
    <n v="-3.55"/>
    <s v="Revolut"/>
    <s v="Bank"/>
    <n v="3.55"/>
    <s v=""/>
    <s v=""/>
    <s v="October 2021"/>
    <x v="3"/>
  </r>
  <r>
    <x v="44"/>
    <s v="Lidl"/>
    <x v="2"/>
    <n v="-10.44"/>
    <s v="Revolut"/>
    <s v="Bank"/>
    <n v="10.44"/>
    <s v=""/>
    <s v=""/>
    <s v="October 2021"/>
    <x v="3"/>
  </r>
  <r>
    <x v="45"/>
    <s v="Cash at 93 Manor Road Wallingt"/>
    <x v="0"/>
    <n v="-10"/>
    <s v="Revolut"/>
    <s v="Bank"/>
    <n v="10"/>
    <s v=""/>
    <s v=""/>
    <s v="October 2021"/>
    <x v="3"/>
  </r>
  <r>
    <x v="46"/>
    <s v="Transport for London"/>
    <x v="1"/>
    <n v="-3.1"/>
    <s v="Revolut"/>
    <s v="Bank"/>
    <n v="3.1"/>
    <s v=""/>
    <s v=""/>
    <s v="October 2021"/>
    <x v="3"/>
  </r>
  <r>
    <x v="47"/>
    <s v="Wallington Food Centre"/>
    <x v="2"/>
    <n v="-3.53"/>
    <s v="Revolut"/>
    <s v="Bank"/>
    <n v="3.53"/>
    <s v=""/>
    <s v=""/>
    <s v="October 2021"/>
    <x v="3"/>
  </r>
  <r>
    <x v="48"/>
    <s v="Transport for London"/>
    <x v="1"/>
    <n v="-1.55"/>
    <s v="Revolut"/>
    <s v="Bank"/>
    <n v="1.55"/>
    <s v=""/>
    <s v=""/>
    <s v="October 2021"/>
    <x v="3"/>
  </r>
  <r>
    <x v="49"/>
    <s v="Transport for London"/>
    <x v="1"/>
    <n v="-4.6500000000000004"/>
    <s v="Revolut"/>
    <s v="Bank"/>
    <n v="4.6500000000000004"/>
    <s v=""/>
    <s v=""/>
    <s v="October 2021"/>
    <x v="3"/>
  </r>
  <r>
    <x v="50"/>
    <s v="Transport for London"/>
    <x v="1"/>
    <n v="-4.6500000000000004"/>
    <s v="Revolut"/>
    <s v="Bank"/>
    <n v="4.6500000000000004"/>
    <s v=""/>
    <s v=""/>
    <s v="October 2021"/>
    <x v="3"/>
  </r>
  <r>
    <x v="51"/>
    <s v="Transport for London"/>
    <x v="1"/>
    <n v="-3.1"/>
    <s v="Revolut"/>
    <s v="Bank"/>
    <n v="3.1"/>
    <s v=""/>
    <s v=""/>
    <s v="October 2021"/>
    <x v="3"/>
  </r>
  <r>
    <x v="52"/>
    <s v="Sainsbury's"/>
    <x v="2"/>
    <n v="-1"/>
    <s v="Revolut"/>
    <s v="Bank"/>
    <n v="1"/>
    <s v=""/>
    <s v=""/>
    <s v="October 2021"/>
    <x v="3"/>
  </r>
  <r>
    <x v="53"/>
    <s v="Sainsbury's"/>
    <x v="2"/>
    <n v="-2"/>
    <s v="Revolut"/>
    <s v="Bank"/>
    <n v="2"/>
    <s v=""/>
    <s v=""/>
    <s v="October 2021"/>
    <x v="3"/>
  </r>
  <r>
    <x v="54"/>
    <s v="Transport for London"/>
    <x v="1"/>
    <n v="-3.1"/>
    <s v="Revolut"/>
    <s v="Bank"/>
    <n v="3.1"/>
    <s v=""/>
    <s v=""/>
    <s v="October 2021"/>
    <x v="3"/>
  </r>
  <r>
    <x v="55"/>
    <s v="Sainsbury's"/>
    <x v="2"/>
    <n v="-3.25"/>
    <s v="Revolut"/>
    <s v="Bank"/>
    <n v="3.25"/>
    <s v=""/>
    <s v=""/>
    <s v="October 2021"/>
    <x v="3"/>
  </r>
  <r>
    <x v="56"/>
    <s v="Transport for London"/>
    <x v="1"/>
    <n v="-1.75"/>
    <s v="Revolut"/>
    <s v="Bank"/>
    <n v="1.75"/>
    <s v=""/>
    <s v=""/>
    <s v="October 2021"/>
    <x v="3"/>
  </r>
  <r>
    <x v="57"/>
    <s v="Transport for London"/>
    <x v="1"/>
    <n v="-25"/>
    <s v="Revolut"/>
    <s v="Bank"/>
    <n v="25"/>
    <s v=""/>
    <s v=""/>
    <s v="October 2021"/>
    <x v="3"/>
  </r>
  <r>
    <x v="58"/>
    <s v="Transport for London"/>
    <x v="1"/>
    <n v="-1.55"/>
    <s v="Revolut"/>
    <s v="Bank"/>
    <n v="1.55"/>
    <s v=""/>
    <s v=""/>
    <s v="October 2021"/>
    <x v="3"/>
  </r>
  <r>
    <x v="59"/>
    <s v="Cash at Wallington 2"/>
    <x v="0"/>
    <n v="-20"/>
    <s v="Revolut"/>
    <s v="Bank"/>
    <n v="20"/>
    <s v=""/>
    <s v=""/>
    <s v="October 2021"/>
    <x v="3"/>
  </r>
  <r>
    <x v="60"/>
    <s v="Payment from Ogude-n O S"/>
    <x v="0"/>
    <n v="100"/>
    <s v="Revolut"/>
    <s v="Bank"/>
    <s v=""/>
    <s v=""/>
    <s v=""/>
    <s v="October 2021"/>
    <x v="3"/>
  </r>
  <r>
    <x v="61"/>
    <s v="Transport for London"/>
    <x v="1"/>
    <n v="-25"/>
    <s v="Revolut"/>
    <s v="Bank"/>
    <n v="25"/>
    <s v=""/>
    <s v=""/>
    <s v="October 2021"/>
    <x v="3"/>
  </r>
  <r>
    <x v="62"/>
    <s v="Cash at Wallington 2"/>
    <x v="0"/>
    <n v="-5"/>
    <s v="Revolut"/>
    <s v="Bank"/>
    <n v="5"/>
    <s v=""/>
    <s v=""/>
    <s v="October 2021"/>
    <x v="3"/>
  </r>
  <r>
    <x v="63"/>
    <s v="Sainsbury's"/>
    <x v="2"/>
    <n v="-2.6"/>
    <s v="Revolut"/>
    <s v="Bank"/>
    <n v="2.6"/>
    <s v=""/>
    <s v=""/>
    <s v="October 2021"/>
    <x v="3"/>
  </r>
  <r>
    <x v="64"/>
    <s v="Wallington Food Centre"/>
    <x v="2"/>
    <n v="-8.99"/>
    <s v="Revolut"/>
    <s v="Bank"/>
    <n v="8.99"/>
    <s v=""/>
    <s v=""/>
    <s v="October 2021"/>
    <x v="3"/>
  </r>
  <r>
    <x v="65"/>
    <s v="Payment from Ogude-n O S"/>
    <x v="0"/>
    <n v="100"/>
    <s v="Revolut"/>
    <s v="Bank"/>
    <s v=""/>
    <s v=""/>
    <s v=""/>
    <s v="October 2021"/>
    <x v="3"/>
  </r>
  <r>
    <x v="66"/>
    <s v="Asda"/>
    <x v="2"/>
    <n v="-52.4"/>
    <s v="Revolut"/>
    <s v="Bank"/>
    <n v="52.4"/>
    <s v=""/>
    <s v=""/>
    <s v="October 2021"/>
    <x v="3"/>
  </r>
  <r>
    <x v="67"/>
    <s v="Lidl"/>
    <x v="2"/>
    <n v="-6.91"/>
    <s v="Revolut"/>
    <s v="Bank"/>
    <n v="6.91"/>
    <s v=""/>
    <s v=""/>
    <s v="October 2021"/>
    <x v="3"/>
  </r>
  <r>
    <x v="68"/>
    <s v="Asda"/>
    <x v="2"/>
    <n v="14"/>
    <s v="Revolut"/>
    <s v="Bank"/>
    <s v=""/>
    <s v=""/>
    <s v=""/>
    <s v="October 2021"/>
    <x v="3"/>
  </r>
  <r>
    <x v="69"/>
    <s v="Transport for London"/>
    <x v="1"/>
    <n v="-10"/>
    <s v="Revolut"/>
    <s v="Bank"/>
    <n v="10"/>
    <s v=""/>
    <s v=""/>
    <s v="October 2021"/>
    <x v="3"/>
  </r>
  <r>
    <x v="70"/>
    <s v="Cash at Wallington 2"/>
    <x v="0"/>
    <n v="-5"/>
    <s v="Revolut"/>
    <s v="Bank"/>
    <n v="5"/>
    <s v=""/>
    <s v=""/>
    <s v="October 2021"/>
    <x v="3"/>
  </r>
  <r>
    <x v="71"/>
    <s v="Wallington Food Centre"/>
    <x v="2"/>
    <n v="-7.98"/>
    <s v="Revolut"/>
    <s v="Bank"/>
    <n v="7.98"/>
    <s v=""/>
    <s v=""/>
    <s v="October 2021"/>
    <x v="3"/>
  </r>
  <r>
    <x v="72"/>
    <s v="Sainsbury's"/>
    <x v="2"/>
    <n v="-0.65"/>
    <s v="Revolut"/>
    <s v="Bank"/>
    <n v="0.65"/>
    <s v=""/>
    <s v=""/>
    <s v="October 2021"/>
    <x v="3"/>
  </r>
  <r>
    <x v="73"/>
    <s v="Transport for London"/>
    <x v="1"/>
    <n v="-3.1"/>
    <s v="Revolut"/>
    <s v="Bank"/>
    <n v="3.1"/>
    <s v=""/>
    <s v=""/>
    <s v="October 2021"/>
    <x v="3"/>
  </r>
  <r>
    <x v="74"/>
    <s v="Wise"/>
    <x v="6"/>
    <n v="-20.059999999999999"/>
    <s v="Revolut"/>
    <s v="Bank"/>
    <n v="20.059999999999999"/>
    <s v=""/>
    <s v=""/>
    <s v="October 2021"/>
    <x v="3"/>
  </r>
  <r>
    <x v="75"/>
    <s v="Oghenenyerhovwo Ogude"/>
    <x v="0"/>
    <n v="-47"/>
    <s v="Revolut"/>
    <s v="Bank"/>
    <n v="47"/>
    <s v=""/>
    <s v=""/>
    <s v="October 2021"/>
    <x v="3"/>
  </r>
  <r>
    <x v="76"/>
    <s v="Payment from Ogude-n O S"/>
    <x v="0"/>
    <n v="200"/>
    <s v="Revolut"/>
    <s v="Bank"/>
    <s v=""/>
    <s v=""/>
    <s v=""/>
    <s v="October 2021"/>
    <x v="3"/>
  </r>
  <r>
    <x v="77"/>
    <s v="Oghenenyerhovwo Ogude"/>
    <x v="0"/>
    <n v="-180"/>
    <s v="Revolut"/>
    <s v="Bank"/>
    <n v="180"/>
    <s v=""/>
    <s v=""/>
    <s v="October 2021"/>
    <x v="3"/>
  </r>
  <r>
    <x v="78"/>
    <s v="Transport for London"/>
    <x v="1"/>
    <n v="-3.1"/>
    <s v="Revolut"/>
    <s v="Bank"/>
    <n v="3.1"/>
    <s v=""/>
    <s v=""/>
    <s v="October 2021"/>
    <x v="3"/>
  </r>
  <r>
    <x v="79"/>
    <s v="Wallington Food Centre"/>
    <x v="2"/>
    <n v="-8.99"/>
    <s v="Revolut"/>
    <s v="Bank"/>
    <n v="8.99"/>
    <s v=""/>
    <s v=""/>
    <s v="October 2021"/>
    <x v="3"/>
  </r>
  <r>
    <x v="80"/>
    <s v="Transport for London"/>
    <x v="1"/>
    <n v="-3.1"/>
    <s v="Revolut"/>
    <s v="Bank"/>
    <n v="3.1"/>
    <s v=""/>
    <s v=""/>
    <s v="October 2021"/>
    <x v="3"/>
  </r>
  <r>
    <x v="81"/>
    <s v="IXL Learning"/>
    <x v="4"/>
    <n v="-12.99"/>
    <s v="Revolut"/>
    <s v="Bank"/>
    <n v="12.99"/>
    <s v=""/>
    <s v=""/>
    <s v="October 2021"/>
    <x v="3"/>
  </r>
  <r>
    <x v="82"/>
    <s v="Cash at Wallington 2"/>
    <x v="0"/>
    <n v="-10"/>
    <s v="Revolut"/>
    <s v="Bank"/>
    <n v="10"/>
    <s v=""/>
    <s v=""/>
    <s v="October 2021"/>
    <x v="3"/>
  </r>
  <r>
    <x v="83"/>
    <s v="Payment from Ogude-n O S"/>
    <x v="0"/>
    <n v="50"/>
    <s v="Revolut"/>
    <s v="Bank"/>
    <s v=""/>
    <s v=""/>
    <s v=""/>
    <s v="October 2021"/>
    <x v="3"/>
  </r>
  <r>
    <x v="84"/>
    <s v="Transport for London"/>
    <x v="1"/>
    <n v="-3.1"/>
    <s v="Revolut"/>
    <s v="Bank"/>
    <n v="3.1"/>
    <s v=""/>
    <s v=""/>
    <s v="October 2021"/>
    <x v="3"/>
  </r>
  <r>
    <x v="85"/>
    <s v="Cash at Wallington 2"/>
    <x v="0"/>
    <n v="-5"/>
    <s v="Revolut"/>
    <s v="Bank"/>
    <n v="5"/>
    <s v=""/>
    <s v=""/>
    <s v="October 2021"/>
    <x v="3"/>
  </r>
  <r>
    <x v="86"/>
    <s v="Transport for London"/>
    <x v="1"/>
    <n v="-1.55"/>
    <s v="Revolut"/>
    <s v="Bank"/>
    <n v="1.55"/>
    <s v=""/>
    <s v=""/>
    <s v="October 2021"/>
    <x v="3"/>
  </r>
  <r>
    <x v="87"/>
    <s v="Payment from Ogude-n O S"/>
    <x v="0"/>
    <n v="50"/>
    <s v="Revolut"/>
    <s v="Bank"/>
    <s v=""/>
    <s v=""/>
    <s v=""/>
    <s v="November 2021"/>
    <x v="4"/>
  </r>
  <r>
    <x v="88"/>
    <s v="Oxfam"/>
    <x v="0"/>
    <n v="-10.48"/>
    <s v="Revolut"/>
    <s v="Bank"/>
    <n v="10.48"/>
    <s v=""/>
    <s v=""/>
    <s v="November 2021"/>
    <x v="4"/>
  </r>
  <r>
    <x v="89"/>
    <s v="Primark"/>
    <x v="7"/>
    <n v="-39.5"/>
    <s v="Revolut"/>
    <s v="Bank"/>
    <n v="39.5"/>
    <s v=""/>
    <s v=""/>
    <s v="November 2021"/>
    <x v="4"/>
  </r>
  <r>
    <x v="90"/>
    <s v="Payment from Ogude-n O S"/>
    <x v="0"/>
    <n v="150"/>
    <s v="Revolut"/>
    <s v="Bank"/>
    <s v=""/>
    <s v=""/>
    <s v=""/>
    <s v="November 2021"/>
    <x v="4"/>
  </r>
  <r>
    <x v="91"/>
    <s v="TK Maxx"/>
    <x v="7"/>
    <n v="-113.47"/>
    <s v="Revolut"/>
    <s v="Bank"/>
    <n v="113.47"/>
    <s v=""/>
    <s v=""/>
    <s v="November 2021"/>
    <x v="4"/>
  </r>
  <r>
    <x v="92"/>
    <s v="Transport for London"/>
    <x v="1"/>
    <n v="-4.6500000000000004"/>
    <s v="Revolut"/>
    <s v="Bank"/>
    <n v="4.6500000000000004"/>
    <s v=""/>
    <s v=""/>
    <s v="November 2021"/>
    <x v="4"/>
  </r>
  <r>
    <x v="93"/>
    <s v="Transport for London"/>
    <x v="1"/>
    <n v="-3.1"/>
    <s v="Revolut"/>
    <s v="Bank"/>
    <n v="3.1"/>
    <s v=""/>
    <s v=""/>
    <s v="November 2021"/>
    <x v="4"/>
  </r>
  <r>
    <x v="94"/>
    <s v="Transport for London"/>
    <x v="1"/>
    <n v="-30"/>
    <s v="Revolut"/>
    <s v="Bank"/>
    <n v="30"/>
    <s v=""/>
    <s v=""/>
    <s v="November 2021"/>
    <x v="4"/>
  </r>
  <r>
    <x v="95"/>
    <s v="Transport for London"/>
    <x v="1"/>
    <n v="-1.55"/>
    <s v="Revolut"/>
    <s v="Bank"/>
    <n v="1.55"/>
    <s v=""/>
    <s v=""/>
    <s v="November 2021"/>
    <x v="4"/>
  </r>
  <r>
    <x v="95"/>
    <s v="Transport for London"/>
    <x v="1"/>
    <n v="-1.55"/>
    <s v="Revolut"/>
    <s v="Bank"/>
    <n v="1.55"/>
    <s v=""/>
    <s v=""/>
    <s v="November 2021"/>
    <x v="4"/>
  </r>
  <r>
    <x v="96"/>
    <s v="Zava Online Doctor"/>
    <x v="0"/>
    <n v="-27.99"/>
    <s v="Revolut"/>
    <s v="Bank"/>
    <n v="27.99"/>
    <s v=""/>
    <s v=""/>
    <s v="November 2021"/>
    <x v="4"/>
  </r>
  <r>
    <x v="97"/>
    <s v="Transport for London"/>
    <x v="1"/>
    <n v="-1.55"/>
    <s v="Revolut"/>
    <s v="Bank"/>
    <n v="1.55"/>
    <s v=""/>
    <s v=""/>
    <s v="November 2021"/>
    <x v="4"/>
  </r>
  <r>
    <x v="98"/>
    <s v="Oghenenyerhovwo Ogude"/>
    <x v="0"/>
    <n v="10.83"/>
    <s v="Revolut"/>
    <s v="Bank"/>
    <s v=""/>
    <s v=""/>
    <s v=""/>
    <s v="November 2021"/>
    <x v="4"/>
  </r>
  <r>
    <x v="99"/>
    <s v="Udemy"/>
    <x v="6"/>
    <n v="-12.99"/>
    <s v="Revolut"/>
    <s v="Bank"/>
    <n v="12.99"/>
    <s v=""/>
    <s v=""/>
    <s v="November 2021"/>
    <x v="4"/>
  </r>
  <r>
    <x v="100"/>
    <s v="Sainsbury's"/>
    <x v="2"/>
    <n v="-0.65"/>
    <s v="Revolut"/>
    <s v="Bank"/>
    <n v="0.65"/>
    <s v=""/>
    <s v=""/>
    <s v="November 2021"/>
    <x v="4"/>
  </r>
  <r>
    <x v="101"/>
    <s v="Transport for London"/>
    <x v="1"/>
    <n v="-1.55"/>
    <s v="Revolut"/>
    <s v="Bank"/>
    <n v="1.55"/>
    <s v=""/>
    <s v=""/>
    <s v="November 2021"/>
    <x v="4"/>
  </r>
  <r>
    <x v="102"/>
    <s v="Payment from Ogude-n O S"/>
    <x v="0"/>
    <n v="50"/>
    <s v="Revolut"/>
    <s v="Bank"/>
    <s v=""/>
    <s v=""/>
    <s v=""/>
    <s v="November 2021"/>
    <x v="4"/>
  </r>
  <r>
    <x v="103"/>
    <s v="Wallington Food Centre"/>
    <x v="2"/>
    <n v="-8.99"/>
    <s v="Revolut"/>
    <s v="Bank"/>
    <n v="8.99"/>
    <s v=""/>
    <s v=""/>
    <s v="November 2021"/>
    <x v="4"/>
  </r>
  <r>
    <x v="104"/>
    <s v="Transport for London"/>
    <x v="1"/>
    <n v="-3.1"/>
    <s v="Revolut"/>
    <s v="Bank"/>
    <n v="3.1"/>
    <s v=""/>
    <s v=""/>
    <s v="November 2021"/>
    <x v="4"/>
  </r>
  <r>
    <x v="105"/>
    <s v="Transport for London"/>
    <x v="1"/>
    <n v="-3.1"/>
    <s v="Revolut"/>
    <s v="Bank"/>
    <n v="3.1"/>
    <s v=""/>
    <s v=""/>
    <s v="November 2021"/>
    <x v="4"/>
  </r>
  <r>
    <x v="106"/>
    <s v="Udemy"/>
    <x v="6"/>
    <n v="-9.99"/>
    <s v="Revolut"/>
    <s v="Bank"/>
    <n v="9.99"/>
    <s v=""/>
    <s v=""/>
    <s v="November 2021"/>
    <x v="4"/>
  </r>
  <r>
    <x v="107"/>
    <s v="Udemy"/>
    <x v="6"/>
    <n v="-9.99"/>
    <s v="Revolut"/>
    <s v="Bank"/>
    <n v="9.99"/>
    <s v=""/>
    <s v=""/>
    <s v="November 2021"/>
    <x v="4"/>
  </r>
  <r>
    <x v="108"/>
    <s v="Payment from Ogude-n O S"/>
    <x v="0"/>
    <n v="10"/>
    <s v="Revolut"/>
    <s v="Bank"/>
    <s v=""/>
    <s v=""/>
    <s v=""/>
    <s v="November 2021"/>
    <x v="4"/>
  </r>
  <r>
    <x v="109"/>
    <s v="Transport for London"/>
    <x v="1"/>
    <n v="-3.1"/>
    <s v="Revolut"/>
    <s v="Bank"/>
    <n v="3.1"/>
    <s v=""/>
    <s v=""/>
    <s v="November 2021"/>
    <x v="4"/>
  </r>
  <r>
    <x v="110"/>
    <s v="Transport for London"/>
    <x v="1"/>
    <n v="-3.1"/>
    <s v="Revolut"/>
    <s v="Bank"/>
    <n v="3.1"/>
    <s v=""/>
    <s v=""/>
    <s v="November 2021"/>
    <x v="4"/>
  </r>
  <r>
    <x v="111"/>
    <s v="Reed.co.uk"/>
    <x v="0"/>
    <n v="-10"/>
    <s v="Revolut"/>
    <s v="Bank"/>
    <n v="10"/>
    <s v=""/>
    <s v=""/>
    <s v="November 2021"/>
    <x v="4"/>
  </r>
  <r>
    <x v="112"/>
    <s v="Payment from Ogude-n O S"/>
    <x v="0"/>
    <n v="50"/>
    <s v="Revolut"/>
    <s v="Bank"/>
    <s v=""/>
    <s v=""/>
    <s v=""/>
    <s v="November 2021"/>
    <x v="4"/>
  </r>
  <r>
    <x v="113"/>
    <s v="Lidl"/>
    <x v="2"/>
    <n v="-12.67"/>
    <s v="Revolut"/>
    <s v="Bank"/>
    <n v="12.67"/>
    <s v=""/>
    <s v=""/>
    <s v="November 2021"/>
    <x v="4"/>
  </r>
  <r>
    <x v="114"/>
    <s v="Transport for London"/>
    <x v="1"/>
    <n v="-4.6500000000000004"/>
    <s v="Revolut"/>
    <s v="Bank"/>
    <n v="4.6500000000000004"/>
    <s v=""/>
    <s v=""/>
    <s v="November 2021"/>
    <x v="4"/>
  </r>
  <r>
    <x v="115"/>
    <s v="Transport for London"/>
    <x v="1"/>
    <n v="-1.55"/>
    <s v="Revolut"/>
    <s v="Bank"/>
    <n v="1.55"/>
    <s v=""/>
    <s v=""/>
    <s v="November 2021"/>
    <x v="4"/>
  </r>
  <r>
    <x v="116"/>
    <s v="Transport for London"/>
    <x v="1"/>
    <n v="-1.55"/>
    <s v="Revolut"/>
    <s v="Bank"/>
    <n v="1.55"/>
    <s v=""/>
    <s v=""/>
    <s v="November 2021"/>
    <x v="4"/>
  </r>
  <r>
    <x v="117"/>
    <s v="Transport for London"/>
    <x v="1"/>
    <n v="-20"/>
    <s v="Revolut"/>
    <s v="Bank"/>
    <n v="20"/>
    <s v=""/>
    <s v=""/>
    <s v="November 2021"/>
    <x v="4"/>
  </r>
  <r>
    <x v="118"/>
    <s v="Transport for London"/>
    <x v="1"/>
    <n v="-3.1"/>
    <s v="Revolut"/>
    <s v="Bank"/>
    <n v="3.1"/>
    <s v=""/>
    <s v=""/>
    <s v="November 2021"/>
    <x v="4"/>
  </r>
  <r>
    <x v="119"/>
    <s v="Transport for London"/>
    <x v="1"/>
    <n v="-3.1"/>
    <s v="Revolut"/>
    <s v="Bank"/>
    <n v="3.1"/>
    <s v=""/>
    <s v=""/>
    <s v="November 2021"/>
    <x v="4"/>
  </r>
  <r>
    <x v="120"/>
    <s v="Sainsbury's"/>
    <x v="2"/>
    <n v="-3.95"/>
    <s v="Revolut"/>
    <s v="Bank"/>
    <n v="3.95"/>
    <s v=""/>
    <s v=""/>
    <s v="November 2021"/>
    <x v="4"/>
  </r>
  <r>
    <x v="121"/>
    <s v="Wallington Cameras"/>
    <x v="0"/>
    <n v="-6.99"/>
    <s v="Revolut"/>
    <s v="Bank"/>
    <n v="6.99"/>
    <s v=""/>
    <s v=""/>
    <s v="November 2021"/>
    <x v="4"/>
  </r>
  <r>
    <x v="122"/>
    <s v="Payment from Ogude-n O S"/>
    <x v="0"/>
    <n v="50"/>
    <s v="Revolut"/>
    <s v="Bank"/>
    <s v=""/>
    <s v=""/>
    <s v=""/>
    <s v="November 2021"/>
    <x v="4"/>
  </r>
  <r>
    <x v="123"/>
    <s v="Cash at Wallington 2"/>
    <x v="0"/>
    <n v="-5"/>
    <s v="Revolut"/>
    <s v="Bank"/>
    <n v="5"/>
    <s v=""/>
    <s v=""/>
    <s v="November 2021"/>
    <x v="4"/>
  </r>
  <r>
    <x v="124"/>
    <s v="Boots"/>
    <x v="3"/>
    <n v="-0.3"/>
    <s v="Revolut"/>
    <s v="Bank"/>
    <n v="0.3"/>
    <s v=""/>
    <s v=""/>
    <s v="November 2021"/>
    <x v="4"/>
  </r>
  <r>
    <x v="125"/>
    <s v="Price Busters"/>
    <x v="5"/>
    <n v="-2.7"/>
    <s v="Revolut"/>
    <s v="Bank"/>
    <n v="2.7"/>
    <s v=""/>
    <s v=""/>
    <s v="November 2021"/>
    <x v="4"/>
  </r>
  <r>
    <x v="126"/>
    <s v="gov.uk"/>
    <x v="0"/>
    <n v="-34"/>
    <s v="Revolut"/>
    <s v="Bank"/>
    <n v="34"/>
    <s v=""/>
    <s v=""/>
    <s v="November 2021"/>
    <x v="4"/>
  </r>
  <r>
    <x v="127"/>
    <s v="Sainsbury's"/>
    <x v="2"/>
    <n v="-0.65"/>
    <s v="Revolut"/>
    <s v="Bank"/>
    <n v="0.65"/>
    <s v=""/>
    <s v=""/>
    <s v="November 2021"/>
    <x v="4"/>
  </r>
  <r>
    <x v="128"/>
    <s v="Sainsbury's"/>
    <x v="2"/>
    <n v="-1.85"/>
    <s v="Revolut"/>
    <s v="Bank"/>
    <n v="1.85"/>
    <s v=""/>
    <s v=""/>
    <s v="November 2021"/>
    <x v="4"/>
  </r>
  <r>
    <x v="129"/>
    <s v="Transport for London"/>
    <x v="1"/>
    <n v="-1.55"/>
    <s v="Revolut"/>
    <s v="Bank"/>
    <n v="1.55"/>
    <s v=""/>
    <s v=""/>
    <s v="November 2021"/>
    <x v="4"/>
  </r>
  <r>
    <x v="130"/>
    <s v="Transport for London"/>
    <x v="1"/>
    <n v="-3.1"/>
    <s v="Revolut"/>
    <s v="Bank"/>
    <n v="3.1"/>
    <s v=""/>
    <s v=""/>
    <s v="December 2021"/>
    <x v="5"/>
  </r>
  <r>
    <x v="131"/>
    <s v="Transport for London"/>
    <x v="1"/>
    <n v="-4.6500000000000004"/>
    <s v="Revolut"/>
    <s v="Bank"/>
    <n v="4.6500000000000004"/>
    <s v=""/>
    <s v=""/>
    <s v="December 2021"/>
    <x v="5"/>
  </r>
  <r>
    <x v="132"/>
    <s v="Payment from Ogude-n O S"/>
    <x v="0"/>
    <n v="100"/>
    <s v="Revolut"/>
    <s v="Bank"/>
    <s v=""/>
    <s v=""/>
    <s v=""/>
    <s v="December 2021"/>
    <x v="5"/>
  </r>
  <r>
    <x v="133"/>
    <s v="Transport for London"/>
    <x v="1"/>
    <n v="-3.1"/>
    <s v="Revolut"/>
    <s v="Bank"/>
    <n v="3.1"/>
    <s v=""/>
    <s v=""/>
    <s v="December 2021"/>
    <x v="5"/>
  </r>
  <r>
    <x v="134"/>
    <s v="IXL Learning"/>
    <x v="4"/>
    <n v="-12.99"/>
    <s v="Revolut"/>
    <s v="Bank"/>
    <n v="12.99"/>
    <s v=""/>
    <s v=""/>
    <s v="December 2021"/>
    <x v="5"/>
  </r>
  <r>
    <x v="135"/>
    <s v="Cash at 404517wallington"/>
    <x v="0"/>
    <n v="-20"/>
    <s v="Revolut"/>
    <s v="Bank"/>
    <n v="20"/>
    <s v=""/>
    <s v=""/>
    <s v="December 2021"/>
    <x v="5"/>
  </r>
  <r>
    <x v="136"/>
    <s v="Transport for London"/>
    <x v="1"/>
    <n v="-4.6500000000000004"/>
    <s v="Revolut"/>
    <s v="Bank"/>
    <n v="4.6500000000000004"/>
    <s v=""/>
    <s v=""/>
    <s v="December 2021"/>
    <x v="5"/>
  </r>
  <r>
    <x v="137"/>
    <s v="Boots"/>
    <x v="3"/>
    <n v="-27"/>
    <s v="Revolut"/>
    <s v="Bank"/>
    <n v="27"/>
    <s v=""/>
    <s v=""/>
    <s v="December 2021"/>
    <x v="5"/>
  </r>
  <r>
    <x v="138"/>
    <s v="Transport for London"/>
    <x v="1"/>
    <n v="-4.6500000000000004"/>
    <s v="Revolut"/>
    <s v="Bank"/>
    <n v="4.6500000000000004"/>
    <s v=""/>
    <s v=""/>
    <s v="December 2021"/>
    <x v="5"/>
  </r>
  <r>
    <x v="139"/>
    <s v="Transport for London"/>
    <x v="1"/>
    <n v="-1.55"/>
    <s v="Revolut"/>
    <s v="Bank"/>
    <n v="1.55"/>
    <s v=""/>
    <s v=""/>
    <s v="December 2021"/>
    <x v="5"/>
  </r>
  <r>
    <x v="140"/>
    <s v="Transport for London"/>
    <x v="1"/>
    <n v="-1.55"/>
    <s v="Revolut"/>
    <s v="Bank"/>
    <n v="1.55"/>
    <s v=""/>
    <s v=""/>
    <s v="December 2021"/>
    <x v="5"/>
  </r>
  <r>
    <x v="141"/>
    <s v="Transport for London"/>
    <x v="1"/>
    <n v="-3.1"/>
    <s v="Revolut"/>
    <s v="Bank"/>
    <n v="3.1"/>
    <s v=""/>
    <s v=""/>
    <s v="December 2021"/>
    <x v="5"/>
  </r>
  <r>
    <x v="142"/>
    <s v="Transport for London"/>
    <x v="1"/>
    <n v="-15"/>
    <s v="Revolut"/>
    <s v="Bank"/>
    <n v="15"/>
    <s v=""/>
    <s v=""/>
    <s v="December 2021"/>
    <x v="5"/>
  </r>
  <r>
    <x v="143"/>
    <s v="Post Office"/>
    <x v="0"/>
    <n v="-1.7"/>
    <s v="Revolut"/>
    <s v="Bank"/>
    <n v="1.7"/>
    <s v=""/>
    <s v=""/>
    <s v="December 2021"/>
    <x v="5"/>
  </r>
  <r>
    <x v="144"/>
    <s v="Transport for London"/>
    <x v="1"/>
    <n v="-1.55"/>
    <s v="Revolut"/>
    <s v="Bank"/>
    <n v="1.55"/>
    <s v=""/>
    <s v=""/>
    <s v="December 2021"/>
    <x v="5"/>
  </r>
  <r>
    <x v="144"/>
    <s v="Transport for London"/>
    <x v="1"/>
    <n v="-1.55"/>
    <s v="Revolut"/>
    <s v="Bank"/>
    <n v="1.55"/>
    <s v=""/>
    <s v=""/>
    <s v="December 2021"/>
    <x v="5"/>
  </r>
  <r>
    <x v="145"/>
    <s v="Celebrations Forever"/>
    <x v="0"/>
    <n v="-1.99"/>
    <s v="Revolut"/>
    <s v="Bank"/>
    <n v="1.99"/>
    <s v=""/>
    <s v=""/>
    <s v="December 2021"/>
    <x v="5"/>
  </r>
  <r>
    <x v="146"/>
    <s v="Payment from Ogude-n O S"/>
    <x v="0"/>
    <n v="50"/>
    <s v="Revolut"/>
    <s v="Bank"/>
    <s v=""/>
    <s v=""/>
    <s v=""/>
    <s v="December 2021"/>
    <x v="5"/>
  </r>
  <r>
    <x v="147"/>
    <s v="Cash at Wallington 2"/>
    <x v="0"/>
    <n v="-5"/>
    <s v="Revolut"/>
    <s v="Bank"/>
    <n v="5"/>
    <s v=""/>
    <s v=""/>
    <s v="December 2021"/>
    <x v="5"/>
  </r>
  <r>
    <x v="148"/>
    <s v="Cash at Wallington 2"/>
    <x v="0"/>
    <n v="-30"/>
    <s v="Revolut"/>
    <s v="Bank"/>
    <n v="30"/>
    <s v=""/>
    <s v=""/>
    <s v="December 2021"/>
    <x v="5"/>
  </r>
  <r>
    <x v="149"/>
    <s v="Transport for London"/>
    <x v="1"/>
    <n v="-3.1"/>
    <s v="Revolut"/>
    <s v="Bank"/>
    <n v="3.1"/>
    <s v=""/>
    <s v=""/>
    <s v="December 2021"/>
    <x v="5"/>
  </r>
  <r>
    <x v="150"/>
    <s v="Sainsbury's"/>
    <x v="2"/>
    <n v="-1.95"/>
    <s v="Revolut"/>
    <s v="Bank"/>
    <n v="1.95"/>
    <s v=""/>
    <s v=""/>
    <s v="December 2021"/>
    <x v="5"/>
  </r>
  <r>
    <x v="151"/>
    <s v="Transport for London"/>
    <x v="1"/>
    <n v="-1.55"/>
    <s v="Revolut"/>
    <s v="Bank"/>
    <n v="1.55"/>
    <s v=""/>
    <s v=""/>
    <s v="December 2021"/>
    <x v="5"/>
  </r>
  <r>
    <x v="152"/>
    <s v="Transport for London"/>
    <x v="1"/>
    <n v="-1.55"/>
    <s v="Revolut"/>
    <s v="Bank"/>
    <n v="1.55"/>
    <s v=""/>
    <s v=""/>
    <s v="December 2021"/>
    <x v="5"/>
  </r>
  <r>
    <x v="153"/>
    <s v="Sainsbury's"/>
    <x v="2"/>
    <n v="-0.65"/>
    <s v="Revolut"/>
    <s v="Bank"/>
    <n v="0.65"/>
    <s v=""/>
    <s v=""/>
    <s v="December 2021"/>
    <x v="5"/>
  </r>
  <r>
    <x v="154"/>
    <s v="Sainsbury's"/>
    <x v="2"/>
    <n v="-4.45"/>
    <s v="Revolut"/>
    <s v="Bank"/>
    <n v="4.45"/>
    <s v=""/>
    <s v=""/>
    <s v="December 2021"/>
    <x v="5"/>
  </r>
  <r>
    <x v="155"/>
    <s v="Transport for London"/>
    <x v="1"/>
    <n v="-4.6500000000000004"/>
    <s v="Revolut"/>
    <s v="Bank"/>
    <n v="4.6500000000000004"/>
    <s v=""/>
    <s v=""/>
    <s v="December 2021"/>
    <x v="5"/>
  </r>
  <r>
    <x v="156"/>
    <s v="Transport for London"/>
    <x v="1"/>
    <n v="-0.1"/>
    <s v="Revolut"/>
    <s v="Bank"/>
    <n v="0.1"/>
    <s v=""/>
    <s v=""/>
    <s v="December 2021"/>
    <x v="5"/>
  </r>
  <r>
    <x v="157"/>
    <s v="Payment from Ogude-n O S"/>
    <x v="0"/>
    <n v="30"/>
    <s v="Revolut"/>
    <s v="Bank"/>
    <s v=""/>
    <s v=""/>
    <s v=""/>
    <s v="December 2021"/>
    <x v="5"/>
  </r>
  <r>
    <x v="158"/>
    <s v="Transport for London"/>
    <x v="1"/>
    <n v="-20"/>
    <s v="Revolut"/>
    <s v="Bank"/>
    <n v="20"/>
    <s v=""/>
    <s v=""/>
    <s v="December 2021"/>
    <x v="5"/>
  </r>
  <r>
    <x v="159"/>
    <s v="Transport for London"/>
    <x v="1"/>
    <n v="-1.55"/>
    <s v="Revolut"/>
    <s v="Bank"/>
    <n v="1.55"/>
    <s v=""/>
    <s v=""/>
    <s v="December 2021"/>
    <x v="5"/>
  </r>
  <r>
    <x v="160"/>
    <s v="Payment from Ogude-n O S"/>
    <x v="0"/>
    <n v="50"/>
    <s v="Revolut"/>
    <s v="Bank"/>
    <s v=""/>
    <s v=""/>
    <s v=""/>
    <s v="December 2021"/>
    <x v="5"/>
  </r>
  <r>
    <x v="161"/>
    <s v="Wallington Food Centre"/>
    <x v="2"/>
    <n v="-8.99"/>
    <s v="Revolut"/>
    <s v="Bank"/>
    <n v="8.99"/>
    <s v=""/>
    <s v=""/>
    <s v="December 2021"/>
    <x v="5"/>
  </r>
  <r>
    <x v="162"/>
    <s v="Cash at Wallington 2"/>
    <x v="0"/>
    <n v="-10"/>
    <s v="Revolut"/>
    <s v="Bank"/>
    <n v="10"/>
    <s v=""/>
    <s v=""/>
    <s v="December 2021"/>
    <x v="5"/>
  </r>
  <r>
    <x v="163"/>
    <s v="Driver &amp; Vehicle Standards Agency"/>
    <x v="0"/>
    <n v="-23"/>
    <s v="Revolut"/>
    <s v="Bank"/>
    <n v="23"/>
    <s v=""/>
    <s v=""/>
    <s v="December 2021"/>
    <x v="5"/>
  </r>
  <r>
    <x v="164"/>
    <s v="Transport for London"/>
    <x v="1"/>
    <n v="-10"/>
    <s v="Revolut"/>
    <s v="Bank"/>
    <n v="10"/>
    <s v=""/>
    <s v=""/>
    <s v="December 2021"/>
    <x v="5"/>
  </r>
  <r>
    <x v="165"/>
    <s v="Payment from T Ugbovo"/>
    <x v="0"/>
    <n v="40"/>
    <s v="Revolut"/>
    <s v="Bank"/>
    <s v=""/>
    <s v=""/>
    <s v=""/>
    <s v="December 2021"/>
    <x v="5"/>
  </r>
  <r>
    <x v="166"/>
    <s v="Sainsbury's"/>
    <x v="2"/>
    <n v="-30"/>
    <s v="Revolut"/>
    <s v="Bank"/>
    <n v="30"/>
    <s v=""/>
    <s v=""/>
    <s v="December 2021"/>
    <x v="5"/>
  </r>
  <r>
    <x v="167"/>
    <s v="Payment from Ogude-n O S"/>
    <x v="0"/>
    <n v="50"/>
    <s v="Revolut"/>
    <s v="Bank"/>
    <s v=""/>
    <s v=""/>
    <s v=""/>
    <s v="December 2021"/>
    <x v="5"/>
  </r>
  <r>
    <x v="168"/>
    <s v="Boots"/>
    <x v="3"/>
    <n v="-0.3"/>
    <s v="Revolut"/>
    <s v="Bank"/>
    <n v="0.3"/>
    <s v=""/>
    <s v=""/>
    <s v="December 2021"/>
    <x v="5"/>
  </r>
  <r>
    <x v="169"/>
    <s v="Price Busters"/>
    <x v="5"/>
    <n v="-4.4400000000000004"/>
    <s v="Revolut"/>
    <s v="Bank"/>
    <n v="4.4400000000000004"/>
    <s v=""/>
    <s v=""/>
    <s v="December 2021"/>
    <x v="5"/>
  </r>
  <r>
    <x v="170"/>
    <s v="Boots"/>
    <x v="3"/>
    <n v="-27"/>
    <s v="Revolut"/>
    <s v="Bank"/>
    <n v="27"/>
    <s v=""/>
    <s v=""/>
    <s v="December 2021"/>
    <x v="5"/>
  </r>
  <r>
    <x v="171"/>
    <s v="Transport for London"/>
    <x v="1"/>
    <n v="-1.55"/>
    <s v="Revolut"/>
    <s v="Bank"/>
    <n v="1.55"/>
    <s v=""/>
    <s v=""/>
    <s v="December 2021"/>
    <x v="5"/>
  </r>
  <r>
    <x v="172"/>
    <s v="Transport for London"/>
    <x v="1"/>
    <n v="-1.55"/>
    <s v="Revolut"/>
    <s v="Bank"/>
    <n v="1.55"/>
    <s v=""/>
    <s v=""/>
    <s v="December 2021"/>
    <x v="5"/>
  </r>
  <r>
    <x v="173"/>
    <s v="Transport for London"/>
    <x v="1"/>
    <n v="-1.55"/>
    <s v="Revolut"/>
    <s v="Bank"/>
    <n v="1.55"/>
    <s v=""/>
    <s v=""/>
    <s v="December 2021"/>
    <x v="5"/>
  </r>
  <r>
    <x v="174"/>
    <s v="Wallington Food Centre"/>
    <x v="2"/>
    <n v="-3.69"/>
    <s v="Revolut"/>
    <s v="Bank"/>
    <n v="3.69"/>
    <s v=""/>
    <s v=""/>
    <s v="December 2021"/>
    <x v="5"/>
  </r>
  <r>
    <x v="175"/>
    <s v="Transport for London"/>
    <x v="1"/>
    <n v="-1.55"/>
    <s v="Revolut"/>
    <s v="Bank"/>
    <n v="1.55"/>
    <s v=""/>
    <s v=""/>
    <s v="December 2021"/>
    <x v="5"/>
  </r>
  <r>
    <x v="176"/>
    <s v="Transport for London"/>
    <x v="1"/>
    <n v="-1.55"/>
    <s v="Revolut"/>
    <s v="Bank"/>
    <n v="1.55"/>
    <s v=""/>
    <s v=""/>
    <s v="December 2021"/>
    <x v="5"/>
  </r>
  <r>
    <x v="177"/>
    <s v="Apple"/>
    <x v="0"/>
    <n v="-9.99"/>
    <s v="Revolut"/>
    <s v="Bank"/>
    <n v="9.99"/>
    <s v=""/>
    <s v=""/>
    <s v="December 2021"/>
    <x v="5"/>
  </r>
  <r>
    <x v="178"/>
    <s v="Transport for London"/>
    <x v="1"/>
    <n v="-3.1"/>
    <s v="Revolut"/>
    <s v="Bank"/>
    <n v="3.1"/>
    <s v=""/>
    <s v=""/>
    <s v="December 2021"/>
    <x v="5"/>
  </r>
  <r>
    <x v="179"/>
    <s v="Transport for London"/>
    <x v="1"/>
    <n v="-4.6500000000000004"/>
    <s v="Revolut"/>
    <s v="Bank"/>
    <n v="4.6500000000000004"/>
    <s v=""/>
    <s v=""/>
    <s v="December 2021"/>
    <x v="5"/>
  </r>
  <r>
    <x v="180"/>
    <s v="Payment from Ogude-n O S"/>
    <x v="0"/>
    <n v="50"/>
    <s v="Revolut"/>
    <s v="Bank"/>
    <s v=""/>
    <s v=""/>
    <s v=""/>
    <s v="December 2021"/>
    <x v="5"/>
  </r>
  <r>
    <x v="181"/>
    <s v="Lidl"/>
    <x v="2"/>
    <n v="-1.35"/>
    <s v="Revolut"/>
    <s v="Bank"/>
    <n v="1.35"/>
    <s v=""/>
    <s v=""/>
    <s v="December 2021"/>
    <x v="5"/>
  </r>
  <r>
    <x v="182"/>
    <s v="Transport for London"/>
    <x v="1"/>
    <n v="-3.1"/>
    <s v="Revolut"/>
    <s v="Bank"/>
    <n v="3.1"/>
    <s v=""/>
    <s v=""/>
    <s v="December 2021"/>
    <x v="5"/>
  </r>
  <r>
    <x v="183"/>
    <s v="Transport for London"/>
    <x v="1"/>
    <n v="-3.1"/>
    <s v="Revolut"/>
    <s v="Bank"/>
    <n v="3.1"/>
    <s v=""/>
    <s v=""/>
    <s v="January 2022"/>
    <x v="6"/>
  </r>
  <r>
    <x v="184"/>
    <s v="Transport for London"/>
    <x v="1"/>
    <n v="-1.55"/>
    <s v="Revolut"/>
    <s v="Bank"/>
    <n v="1.55"/>
    <s v=""/>
    <s v=""/>
    <s v="January 2022"/>
    <x v="6"/>
  </r>
  <r>
    <x v="185"/>
    <s v="Cash at Wallington 2"/>
    <x v="0"/>
    <n v="-20"/>
    <s v="Revolut"/>
    <s v="Bank"/>
    <n v="20"/>
    <s v=""/>
    <s v=""/>
    <s v="January 2022"/>
    <x v="6"/>
  </r>
  <r>
    <x v="186"/>
    <s v="Lidl"/>
    <x v="2"/>
    <n v="-6.49"/>
    <s v="Revolut"/>
    <s v="Bank"/>
    <n v="6.49"/>
    <s v=""/>
    <s v=""/>
    <s v="January 2022"/>
    <x v="6"/>
  </r>
  <r>
    <x v="187"/>
    <s v="Transport for London"/>
    <x v="1"/>
    <n v="-3.1"/>
    <s v="Revolut"/>
    <s v="Bank"/>
    <n v="3.1"/>
    <s v=""/>
    <s v=""/>
    <s v="January 2022"/>
    <x v="6"/>
  </r>
  <r>
    <x v="188"/>
    <s v="Sainsbury's"/>
    <x v="2"/>
    <n v="-0.65"/>
    <s v="Revolut"/>
    <s v="Bank"/>
    <n v="0.65"/>
    <s v=""/>
    <s v=""/>
    <s v="January 2022"/>
    <x v="6"/>
  </r>
  <r>
    <x v="189"/>
    <s v="Transport for London"/>
    <x v="1"/>
    <n v="-1.55"/>
    <s v="Revolut"/>
    <s v="Bank"/>
    <n v="1.55"/>
    <s v=""/>
    <s v=""/>
    <s v="January 2022"/>
    <x v="6"/>
  </r>
  <r>
    <x v="190"/>
    <s v="Transport for London"/>
    <x v="1"/>
    <n v="-3.1"/>
    <s v="Revolut"/>
    <s v="Bank"/>
    <n v="3.1"/>
    <s v=""/>
    <s v=""/>
    <s v="January 2022"/>
    <x v="6"/>
  </r>
  <r>
    <x v="191"/>
    <s v="Sainsbury's"/>
    <x v="2"/>
    <n v="-0.65"/>
    <s v="Revolut"/>
    <s v="Bank"/>
    <n v="0.65"/>
    <s v=""/>
    <s v=""/>
    <s v="January 2022"/>
    <x v="6"/>
  </r>
  <r>
    <x v="192"/>
    <s v="Transport for London"/>
    <x v="1"/>
    <n v="-6.2"/>
    <s v="Revolut"/>
    <s v="Bank"/>
    <n v="6.2"/>
    <s v=""/>
    <s v=""/>
    <s v="January 2022"/>
    <x v="6"/>
  </r>
  <r>
    <x v="193"/>
    <s v="Sainsbury's"/>
    <x v="2"/>
    <n v="-3.46"/>
    <s v="Revolut"/>
    <s v="Bank"/>
    <n v="3.46"/>
    <s v=""/>
    <s v=""/>
    <s v="January 2022"/>
    <x v="6"/>
  </r>
  <r>
    <x v="194"/>
    <s v="Payment from Ogude-n O S"/>
    <x v="0"/>
    <n v="50"/>
    <s v="Revolut"/>
    <s v="Bank"/>
    <s v=""/>
    <s v=""/>
    <s v=""/>
    <s v="January 2022"/>
    <x v="6"/>
  </r>
  <r>
    <x v="195"/>
    <s v="Lidl"/>
    <x v="2"/>
    <n v="-5.3"/>
    <s v="Revolut"/>
    <s v="Bank"/>
    <n v="5.3"/>
    <s v=""/>
    <s v=""/>
    <s v="January 2022"/>
    <x v="6"/>
  </r>
  <r>
    <x v="196"/>
    <s v="Transport for London"/>
    <x v="1"/>
    <n v="-4.6500000000000004"/>
    <s v="Revolut"/>
    <s v="Bank"/>
    <n v="4.6500000000000004"/>
    <s v=""/>
    <s v=""/>
    <s v="January 2022"/>
    <x v="6"/>
  </r>
  <r>
    <x v="197"/>
    <s v="Sainsbury's"/>
    <x v="2"/>
    <n v="-1.3"/>
    <s v="Revolut"/>
    <s v="Bank"/>
    <n v="1.3"/>
    <s v=""/>
    <s v=""/>
    <s v="January 2022"/>
    <x v="6"/>
  </r>
  <r>
    <x v="198"/>
    <s v="Wallington Food Centre"/>
    <x v="2"/>
    <n v="-2.99"/>
    <s v="Revolut"/>
    <s v="Bank"/>
    <n v="2.99"/>
    <s v=""/>
    <s v=""/>
    <s v="January 2022"/>
    <x v="6"/>
  </r>
  <r>
    <x v="199"/>
    <s v="Transport for London"/>
    <x v="1"/>
    <n v="-3.1"/>
    <s v="Revolut"/>
    <s v="Bank"/>
    <n v="3.1"/>
    <s v=""/>
    <s v=""/>
    <s v="January 2022"/>
    <x v="6"/>
  </r>
  <r>
    <x v="200"/>
    <s v="Transport for London"/>
    <x v="1"/>
    <n v="-1.75"/>
    <s v="Revolut"/>
    <s v="Bank"/>
    <n v="1.75"/>
    <s v=""/>
    <s v=""/>
    <s v="January 2022"/>
    <x v="6"/>
  </r>
  <r>
    <x v="201"/>
    <s v="Transport for London"/>
    <x v="1"/>
    <n v="-1.55"/>
    <s v="Revolut"/>
    <s v="Bank"/>
    <n v="1.55"/>
    <s v=""/>
    <s v=""/>
    <s v="January 2022"/>
    <x v="6"/>
  </r>
  <r>
    <x v="202"/>
    <s v="Sainsbury's"/>
    <x v="2"/>
    <n v="-4.2"/>
    <s v="Revolut"/>
    <s v="Bank"/>
    <n v="4.2"/>
    <s v=""/>
    <s v=""/>
    <s v="January 2022"/>
    <x v="6"/>
  </r>
  <r>
    <x v="203"/>
    <s v="Transport for London"/>
    <x v="1"/>
    <n v="-1.55"/>
    <s v="Revolut"/>
    <s v="Bank"/>
    <n v="1.55"/>
    <s v=""/>
    <s v=""/>
    <s v="January 2022"/>
    <x v="6"/>
  </r>
  <r>
    <x v="204"/>
    <s v="Payment from Ogude-n O S"/>
    <x v="0"/>
    <n v="90"/>
    <s v="Revolut"/>
    <s v="Bank"/>
    <s v=""/>
    <s v=""/>
    <s v=""/>
    <s v="January 2022"/>
    <x v="6"/>
  </r>
  <r>
    <x v="205"/>
    <s v="Transport for London"/>
    <x v="1"/>
    <n v="-3.1"/>
    <s v="Revolut"/>
    <s v="Bank"/>
    <n v="3.1"/>
    <s v=""/>
    <s v=""/>
    <s v="January 2022"/>
    <x v="6"/>
  </r>
  <r>
    <x v="205"/>
    <s v="Transport for London"/>
    <x v="1"/>
    <n v="-1.55"/>
    <s v="Revolut"/>
    <s v="Bank"/>
    <n v="1.55"/>
    <s v=""/>
    <s v=""/>
    <s v="January 2022"/>
    <x v="6"/>
  </r>
  <r>
    <x v="206"/>
    <s v="Kellyjones483"/>
    <x v="0"/>
    <n v="-87"/>
    <s v="Revolut"/>
    <s v="Bank"/>
    <n v="87"/>
    <s v=""/>
    <s v=""/>
    <s v="January 2022"/>
    <x v="6"/>
  </r>
  <r>
    <x v="207"/>
    <s v="Transport for London"/>
    <x v="1"/>
    <n v="-4.6500000000000004"/>
    <s v="Revolut"/>
    <s v="Bank"/>
    <n v="4.6500000000000004"/>
    <s v=""/>
    <s v=""/>
    <s v="January 2022"/>
    <x v="6"/>
  </r>
  <r>
    <x v="207"/>
    <s v="Transport for London"/>
    <x v="1"/>
    <n v="-3.1"/>
    <s v="Revolut"/>
    <s v="Bank"/>
    <n v="3.1"/>
    <s v=""/>
    <s v=""/>
    <s v="January 2022"/>
    <x v="6"/>
  </r>
  <r>
    <x v="208"/>
    <s v="Sainsbury's"/>
    <x v="2"/>
    <n v="-0.65"/>
    <s v="Revolut"/>
    <s v="Bank"/>
    <n v="0.65"/>
    <s v=""/>
    <s v=""/>
    <s v="January 2022"/>
    <x v="6"/>
  </r>
  <r>
    <x v="209"/>
    <s v="Transport for London"/>
    <x v="1"/>
    <n v="-3.1"/>
    <s v="Revolut"/>
    <s v="Bank"/>
    <n v="3.1"/>
    <s v=""/>
    <s v=""/>
    <s v="January 2022"/>
    <x v="6"/>
  </r>
  <r>
    <x v="210"/>
    <s v="Transport for London"/>
    <x v="1"/>
    <n v="-1.55"/>
    <s v="Revolut"/>
    <s v="Bank"/>
    <n v="1.55"/>
    <s v=""/>
    <s v=""/>
    <s v="January 2022"/>
    <x v="6"/>
  </r>
  <r>
    <x v="211"/>
    <s v="Sainsbury's"/>
    <x v="2"/>
    <n v="-2.6"/>
    <s v="Revolut"/>
    <s v="Bank"/>
    <n v="2.6"/>
    <s v=""/>
    <s v=""/>
    <s v="January 2022"/>
    <x v="6"/>
  </r>
  <r>
    <x v="212"/>
    <s v="Sainsbury's"/>
    <x v="2"/>
    <n v="-1.2"/>
    <s v="Revolut"/>
    <s v="Bank"/>
    <n v="1.2"/>
    <s v=""/>
    <s v=""/>
    <s v="January 2022"/>
    <x v="6"/>
  </r>
  <r>
    <x v="213"/>
    <s v="Transport for London"/>
    <x v="1"/>
    <n v="-3.1"/>
    <s v="Revolut"/>
    <s v="Bank"/>
    <n v="3.1"/>
    <s v=""/>
    <s v=""/>
    <s v="January 2022"/>
    <x v="6"/>
  </r>
  <r>
    <x v="214"/>
    <s v="Transport for London"/>
    <x v="1"/>
    <n v="-1.55"/>
    <s v="Revolut"/>
    <s v="Bank"/>
    <n v="1.55"/>
    <s v=""/>
    <s v=""/>
    <s v="January 2022"/>
    <x v="6"/>
  </r>
  <r>
    <x v="215"/>
    <s v="Payment from Ogude-n O S"/>
    <x v="0"/>
    <n v="50"/>
    <s v="Revolut"/>
    <s v="Bank"/>
    <s v=""/>
    <s v=""/>
    <s v=""/>
    <s v="January 2022"/>
    <x v="6"/>
  </r>
  <r>
    <x v="216"/>
    <s v="Lidl"/>
    <x v="2"/>
    <n v="-1.58"/>
    <s v="Revolut"/>
    <s v="Bank"/>
    <n v="1.58"/>
    <s v=""/>
    <s v=""/>
    <s v="January 2022"/>
    <x v="6"/>
  </r>
  <r>
    <x v="217"/>
    <s v="Transport for London"/>
    <x v="1"/>
    <n v="-1.55"/>
    <s v="Revolut"/>
    <s v="Bank"/>
    <n v="1.55"/>
    <s v=""/>
    <s v=""/>
    <s v="January 2022"/>
    <x v="6"/>
  </r>
  <r>
    <x v="218"/>
    <s v="Sainsbury's"/>
    <x v="2"/>
    <n v="-0.65"/>
    <s v="Revolut"/>
    <s v="Bank"/>
    <n v="0.65"/>
    <s v=""/>
    <s v=""/>
    <s v="January 2022"/>
    <x v="6"/>
  </r>
  <r>
    <x v="219"/>
    <s v="Cash at Wallington 2"/>
    <x v="0"/>
    <n v="-10"/>
    <s v="Revolut"/>
    <s v="Bank"/>
    <n v="10"/>
    <s v=""/>
    <s v=""/>
    <s v="January 2022"/>
    <x v="6"/>
  </r>
  <r>
    <x v="220"/>
    <s v="Cash at Wallington 2"/>
    <x v="0"/>
    <n v="-10"/>
    <s v="Revolut"/>
    <s v="Bank"/>
    <n v="10"/>
    <s v=""/>
    <s v=""/>
    <s v="January 2022"/>
    <x v="6"/>
  </r>
  <r>
    <x v="221"/>
    <s v="Transport for London"/>
    <x v="1"/>
    <n v="-4.6500000000000004"/>
    <s v="Revolut"/>
    <s v="Bank"/>
    <n v="4.6500000000000004"/>
    <s v=""/>
    <s v=""/>
    <s v="January 2022"/>
    <x v="6"/>
  </r>
  <r>
    <x v="222"/>
    <s v="Sainsbury's"/>
    <x v="2"/>
    <n v="-1.3"/>
    <s v="Revolut"/>
    <s v="Bank"/>
    <n v="1.3"/>
    <s v=""/>
    <s v=""/>
    <s v="January 2022"/>
    <x v="6"/>
  </r>
  <r>
    <x v="223"/>
    <s v="Sainsbury's"/>
    <x v="2"/>
    <n v="-1.1399999999999999"/>
    <s v="Revolut"/>
    <s v="Bank"/>
    <n v="1.1399999999999999"/>
    <s v=""/>
    <s v=""/>
    <s v="January 2022"/>
    <x v="6"/>
  </r>
  <r>
    <x v="224"/>
    <s v="Transport for London"/>
    <x v="1"/>
    <n v="-3.1"/>
    <s v="Revolut"/>
    <s v="Bank"/>
    <n v="3.1"/>
    <s v=""/>
    <s v=""/>
    <s v="January 2022"/>
    <x v="6"/>
  </r>
  <r>
    <x v="225"/>
    <s v="KFC"/>
    <x v="0"/>
    <n v="-1.79"/>
    <s v="Revolut"/>
    <s v="Bank"/>
    <n v="1.79"/>
    <s v=""/>
    <s v=""/>
    <s v="January 2022"/>
    <x v="6"/>
  </r>
  <r>
    <x v="226"/>
    <s v="Transport for London"/>
    <x v="1"/>
    <n v="-1.55"/>
    <s v="Revolut"/>
    <s v="Bank"/>
    <n v="1.55"/>
    <s v=""/>
    <s v=""/>
    <s v="January 2022"/>
    <x v="6"/>
  </r>
  <r>
    <x v="227"/>
    <s v="Transport for London"/>
    <x v="1"/>
    <n v="-1.55"/>
    <s v="Revolut"/>
    <s v="Bank"/>
    <n v="1.55"/>
    <s v=""/>
    <s v=""/>
    <s v="January 2022"/>
    <x v="6"/>
  </r>
  <r>
    <x v="228"/>
    <s v="Transport for London"/>
    <x v="1"/>
    <n v="-3.1"/>
    <s v="Revolut"/>
    <s v="Bank"/>
    <n v="3.1"/>
    <s v=""/>
    <s v=""/>
    <s v="January 2022"/>
    <x v="6"/>
  </r>
  <r>
    <x v="229"/>
    <s v="Transport for London"/>
    <x v="1"/>
    <n v="-1.55"/>
    <s v="Revolut"/>
    <s v="Bank"/>
    <n v="1.55"/>
    <s v=""/>
    <s v=""/>
    <s v="January 2022"/>
    <x v="6"/>
  </r>
  <r>
    <x v="230"/>
    <s v="Transport for London"/>
    <x v="1"/>
    <n v="-1.55"/>
    <s v="Revolut"/>
    <s v="Bank"/>
    <n v="1.55"/>
    <s v=""/>
    <s v=""/>
    <s v="January 2022"/>
    <x v="6"/>
  </r>
  <r>
    <x v="231"/>
    <s v="Payment from Ogude-n O S"/>
    <x v="0"/>
    <n v="50"/>
    <s v="Revolut"/>
    <s v="Bank"/>
    <s v=""/>
    <s v=""/>
    <s v=""/>
    <s v="January 2022"/>
    <x v="6"/>
  </r>
  <r>
    <x v="232"/>
    <s v="Transport for London"/>
    <x v="1"/>
    <n v="-1.55"/>
    <s v="Revolut"/>
    <s v="Bank"/>
    <n v="1.55"/>
    <s v=""/>
    <s v=""/>
    <s v="January 2022"/>
    <x v="6"/>
  </r>
  <r>
    <x v="233"/>
    <s v="Price Busters"/>
    <x v="5"/>
    <n v="-1.25"/>
    <s v="Revolut"/>
    <s v="Bank"/>
    <n v="1.25"/>
    <s v=""/>
    <s v=""/>
    <s v="January 2022"/>
    <x v="6"/>
  </r>
  <r>
    <x v="234"/>
    <s v="Transport for London"/>
    <x v="1"/>
    <n v="-1.55"/>
    <s v="Revolut"/>
    <s v="Bank"/>
    <n v="1.55"/>
    <s v=""/>
    <s v=""/>
    <s v="January 2022"/>
    <x v="6"/>
  </r>
  <r>
    <x v="235"/>
    <s v="Boots"/>
    <x v="3"/>
    <n v="-0.3"/>
    <s v="Revolut"/>
    <s v="Bank"/>
    <n v="0.3"/>
    <s v=""/>
    <s v=""/>
    <s v="January 2022"/>
    <x v="6"/>
  </r>
  <r>
    <x v="236"/>
    <s v="Transport for London"/>
    <x v="1"/>
    <n v="-3.1"/>
    <s v="Revolut"/>
    <s v="Bank"/>
    <n v="3.1"/>
    <s v=""/>
    <s v=""/>
    <s v="January 2022"/>
    <x v="6"/>
  </r>
  <r>
    <x v="237"/>
    <s v="Transport for London"/>
    <x v="1"/>
    <n v="-20"/>
    <s v="Revolut"/>
    <s v="Bank"/>
    <n v="20"/>
    <s v=""/>
    <s v=""/>
    <s v="January 2022"/>
    <x v="6"/>
  </r>
  <r>
    <x v="238"/>
    <s v="Boots"/>
    <x v="3"/>
    <n v="-27"/>
    <s v="Revolut"/>
    <s v="Bank"/>
    <n v="27"/>
    <s v=""/>
    <s v=""/>
    <s v="January 2022"/>
    <x v="6"/>
  </r>
  <r>
    <x v="239"/>
    <s v="Price Busters"/>
    <x v="5"/>
    <n v="-1.59"/>
    <s v="Revolut"/>
    <s v="Bank"/>
    <n v="1.59"/>
    <s v=""/>
    <s v=""/>
    <s v="January 2022"/>
    <x v="6"/>
  </r>
  <r>
    <x v="240"/>
    <s v="Transport for London"/>
    <x v="1"/>
    <n v="-3.1"/>
    <s v="Revolut"/>
    <s v="Bank"/>
    <n v="3.1"/>
    <s v=""/>
    <s v=""/>
    <s v="January 2022"/>
    <x v="6"/>
  </r>
  <r>
    <x v="241"/>
    <s v="Payment from Ogude-n O S"/>
    <x v="0"/>
    <n v="20"/>
    <s v="Revolut"/>
    <s v="Bank"/>
    <s v=""/>
    <s v=""/>
    <s v=""/>
    <s v="January 2022"/>
    <x v="6"/>
  </r>
  <r>
    <x v="242"/>
    <s v="Sainsbury's"/>
    <x v="2"/>
    <n v="-3.6"/>
    <s v="Revolut"/>
    <s v="Bank"/>
    <n v="3.6"/>
    <s v=""/>
    <s v=""/>
    <s v="January 2022"/>
    <x v="6"/>
  </r>
  <r>
    <x v="243"/>
    <s v="Payment from Ogude-n O S"/>
    <x v="0"/>
    <n v="50"/>
    <s v="Revolut"/>
    <s v="Bank"/>
    <s v=""/>
    <s v=""/>
    <s v=""/>
    <s v="January 2022"/>
    <x v="6"/>
  </r>
  <r>
    <x v="244"/>
    <s v="Celebrations Forever"/>
    <x v="0"/>
    <n v="-16.96"/>
    <s v="Revolut"/>
    <s v="Bank"/>
    <n v="16.96"/>
    <s v=""/>
    <s v=""/>
    <s v="January 2022"/>
    <x v="6"/>
  </r>
  <r>
    <x v="245"/>
    <s v="Sainsbury's"/>
    <x v="2"/>
    <n v="-1.5"/>
    <s v="Revolut"/>
    <s v="Bank"/>
    <n v="1.5"/>
    <s v=""/>
    <s v=""/>
    <s v="January 2022"/>
    <x v="6"/>
  </r>
  <r>
    <x v="246"/>
    <s v="Sainsbury's"/>
    <x v="2"/>
    <n v="-0.65"/>
    <s v="Revolut"/>
    <s v="Bank"/>
    <n v="0.65"/>
    <s v=""/>
    <s v=""/>
    <s v="January 2022"/>
    <x v="6"/>
  </r>
  <r>
    <x v="247"/>
    <s v="Transport for London"/>
    <x v="1"/>
    <n v="-20"/>
    <s v="Revolut"/>
    <s v="Bank"/>
    <n v="20"/>
    <s v=""/>
    <s v=""/>
    <s v="January 2022"/>
    <x v="6"/>
  </r>
  <r>
    <x v="248"/>
    <s v="Sainsbury's"/>
    <x v="2"/>
    <n v="-0.65"/>
    <s v="Revolut"/>
    <s v="Bank"/>
    <n v="0.65"/>
    <s v=""/>
    <s v=""/>
    <s v="February 2022"/>
    <x v="7"/>
  </r>
  <r>
    <x v="249"/>
    <s v="Cash at Wallington 2"/>
    <x v="0"/>
    <n v="-20"/>
    <s v="Revolut"/>
    <s v="Bank"/>
    <n v="20"/>
    <s v=""/>
    <s v=""/>
    <s v="February 2022"/>
    <x v="7"/>
  </r>
  <r>
    <x v="250"/>
    <s v="Payment from Ogude-n O S"/>
    <x v="0"/>
    <n v="100"/>
    <s v="Revolut"/>
    <s v="Bank"/>
    <s v=""/>
    <s v=""/>
    <s v=""/>
    <s v="February 2022"/>
    <x v="7"/>
  </r>
  <r>
    <x v="251"/>
    <s v="Transport for London"/>
    <x v="1"/>
    <n v="-1.55"/>
    <s v="Revolut"/>
    <s v="Bank"/>
    <n v="1.55"/>
    <s v=""/>
    <s v=""/>
    <s v="February 2022"/>
    <x v="7"/>
  </r>
  <r>
    <x v="252"/>
    <s v="Mellows Newsmart"/>
    <x v="0"/>
    <n v="-3"/>
    <s v="Revolut"/>
    <s v="Bank"/>
    <n v="3"/>
    <s v=""/>
    <s v=""/>
    <s v="February 2022"/>
    <x v="7"/>
  </r>
  <r>
    <x v="253"/>
    <s v="Wallington Food Centre"/>
    <x v="2"/>
    <n v="-6.99"/>
    <s v="Revolut"/>
    <s v="Bank"/>
    <n v="6.99"/>
    <s v=""/>
    <s v=""/>
    <s v="February 2022"/>
    <x v="7"/>
  </r>
  <r>
    <x v="254"/>
    <s v="Sainsbury's"/>
    <x v="2"/>
    <n v="-0.65"/>
    <s v="Revolut"/>
    <s v="Bank"/>
    <n v="0.65"/>
    <s v=""/>
    <s v=""/>
    <s v="February 2022"/>
    <x v="7"/>
  </r>
  <r>
    <x v="255"/>
    <s v="Oyster Mobile App"/>
    <x v="0"/>
    <n v="-20"/>
    <s v="Revolut"/>
    <s v="Bank"/>
    <n v="20"/>
    <s v=""/>
    <s v=""/>
    <s v="February 2022"/>
    <x v="7"/>
  </r>
  <r>
    <x v="256"/>
    <s v="Transport for London"/>
    <x v="1"/>
    <n v="-3.1"/>
    <s v="Revolut"/>
    <s v="Bank"/>
    <n v="3.1"/>
    <s v=""/>
    <s v=""/>
    <s v="February 2022"/>
    <x v="7"/>
  </r>
  <r>
    <x v="257"/>
    <s v="Sainsbury's"/>
    <x v="2"/>
    <n v="-2.15"/>
    <s v="Revolut"/>
    <s v="Bank"/>
    <n v="2.15"/>
    <s v=""/>
    <s v=""/>
    <s v="February 2022"/>
    <x v="7"/>
  </r>
  <r>
    <x v="258"/>
    <s v="Transport for London"/>
    <x v="1"/>
    <n v="-4.6500000000000004"/>
    <s v="Revolut"/>
    <s v="Bank"/>
    <n v="4.6500000000000004"/>
    <s v=""/>
    <s v=""/>
    <s v="February 2022"/>
    <x v="7"/>
  </r>
  <r>
    <x v="259"/>
    <s v="Transport for London"/>
    <x v="1"/>
    <n v="-4.6500000000000004"/>
    <s v="Revolut"/>
    <s v="Bank"/>
    <n v="4.6500000000000004"/>
    <s v=""/>
    <s v=""/>
    <s v="February 2022"/>
    <x v="7"/>
  </r>
  <r>
    <x v="260"/>
    <s v="Transport for London"/>
    <x v="1"/>
    <n v="-3.1"/>
    <s v="Revolut"/>
    <s v="Bank"/>
    <n v="3.1"/>
    <s v=""/>
    <s v=""/>
    <s v="February 2022"/>
    <x v="7"/>
  </r>
  <r>
    <x v="261"/>
    <s v="Sainsbury's"/>
    <x v="2"/>
    <n v="-0.65"/>
    <s v="Revolut"/>
    <s v="Bank"/>
    <n v="0.65"/>
    <s v=""/>
    <s v=""/>
    <s v="February 2022"/>
    <x v="7"/>
  </r>
  <r>
    <x v="262"/>
    <s v="Transport for London"/>
    <x v="1"/>
    <n v="-4.6500000000000004"/>
    <s v="Revolut"/>
    <s v="Bank"/>
    <n v="4.6500000000000004"/>
    <s v=""/>
    <s v=""/>
    <s v="February 2022"/>
    <x v="7"/>
  </r>
  <r>
    <x v="263"/>
    <s v="Sainsbury's"/>
    <x v="2"/>
    <n v="-2.1"/>
    <s v="Revolut"/>
    <s v="Bank"/>
    <n v="2.1"/>
    <s v=""/>
    <s v=""/>
    <s v="February 2022"/>
    <x v="7"/>
  </r>
  <r>
    <x v="264"/>
    <s v="Transport for London"/>
    <x v="1"/>
    <n v="-3.1"/>
    <s v="Revolut"/>
    <s v="Bank"/>
    <n v="3.1"/>
    <s v=""/>
    <s v=""/>
    <s v="February 2022"/>
    <x v="7"/>
  </r>
  <r>
    <x v="265"/>
    <s v="Transport for London"/>
    <x v="1"/>
    <n v="-3.1"/>
    <s v="Revolut"/>
    <s v="Bank"/>
    <n v="3.1"/>
    <s v=""/>
    <s v=""/>
    <s v="February 2022"/>
    <x v="7"/>
  </r>
  <r>
    <x v="266"/>
    <s v="Transport for London"/>
    <x v="1"/>
    <n v="-3.1"/>
    <s v="Revolut"/>
    <s v="Bank"/>
    <n v="3.1"/>
    <s v=""/>
    <s v=""/>
    <s v="February 2022"/>
    <x v="7"/>
  </r>
  <r>
    <x v="267"/>
    <s v="To RCCG GLORIOUS HIGH THRONE"/>
    <x v="8"/>
    <n v="-10"/>
    <s v="Revolut"/>
    <s v="Bank"/>
    <n v="10"/>
    <s v=""/>
    <s v=""/>
    <s v="February 2022"/>
    <x v="7"/>
  </r>
  <r>
    <x v="268"/>
    <s v="Sainsbury's"/>
    <x v="2"/>
    <n v="-1.35"/>
    <s v="Revolut"/>
    <s v="Bank"/>
    <n v="1.35"/>
    <s v=""/>
    <s v=""/>
    <s v="February 2022"/>
    <x v="7"/>
  </r>
  <r>
    <x v="269"/>
    <s v="Transport for London"/>
    <x v="1"/>
    <n v="-3.1"/>
    <s v="Revolut"/>
    <s v="Bank"/>
    <n v="3.1"/>
    <s v=""/>
    <s v=""/>
    <s v="February 2022"/>
    <x v="7"/>
  </r>
  <r>
    <x v="270"/>
    <s v="Transport for London"/>
    <x v="1"/>
    <n v="-1.55"/>
    <s v="Revolut"/>
    <s v="Bank"/>
    <n v="1.55"/>
    <s v=""/>
    <s v=""/>
    <s v="February 2022"/>
    <x v="7"/>
  </r>
  <r>
    <x v="271"/>
    <s v="Cash at Wallington 2"/>
    <x v="0"/>
    <n v="-10"/>
    <s v="Revolut"/>
    <s v="Bank"/>
    <n v="10"/>
    <s v=""/>
    <s v=""/>
    <s v="February 2022"/>
    <x v="7"/>
  </r>
  <r>
    <x v="272"/>
    <s v="Sainsbury's"/>
    <x v="2"/>
    <n v="-1.3"/>
    <s v="Revolut"/>
    <s v="Bank"/>
    <n v="1.3"/>
    <s v=""/>
    <s v=""/>
    <s v="February 2022"/>
    <x v="7"/>
  </r>
  <r>
    <x v="273"/>
    <s v="Transport for London"/>
    <x v="1"/>
    <n v="-1.55"/>
    <s v="Revolut"/>
    <s v="Bank"/>
    <n v="1.55"/>
    <s v=""/>
    <s v=""/>
    <s v="February 2022"/>
    <x v="7"/>
  </r>
  <r>
    <x v="274"/>
    <s v="Transport for London"/>
    <x v="1"/>
    <n v="-3.1"/>
    <s v="Revolut"/>
    <s v="Bank"/>
    <n v="3.1"/>
    <s v=""/>
    <s v=""/>
    <s v="February 2022"/>
    <x v="7"/>
  </r>
  <r>
    <x v="275"/>
    <s v="Techytots Sutton"/>
    <x v="0"/>
    <n v="-6"/>
    <s v="Revolut"/>
    <s v="Bank"/>
    <n v="6"/>
    <s v=""/>
    <s v=""/>
    <s v="February 2022"/>
    <x v="7"/>
  </r>
  <r>
    <x v="276"/>
    <s v="Transport for London"/>
    <x v="1"/>
    <n v="-4.6500000000000004"/>
    <s v="Revolut"/>
    <s v="Bank"/>
    <n v="4.6500000000000004"/>
    <s v=""/>
    <s v=""/>
    <s v="February 2022"/>
    <x v="7"/>
  </r>
  <r>
    <x v="277"/>
    <s v="Transport for London"/>
    <x v="1"/>
    <n v="-3.1"/>
    <s v="Revolut"/>
    <s v="Bank"/>
    <n v="3.1"/>
    <s v=""/>
    <s v=""/>
    <s v="February 2022"/>
    <x v="7"/>
  </r>
  <r>
    <x v="278"/>
    <s v="Sainsbury's"/>
    <x v="2"/>
    <n v="-1.05"/>
    <s v="Revolut"/>
    <s v="Bank"/>
    <n v="1.05"/>
    <s v=""/>
    <s v=""/>
    <s v="February 2022"/>
    <x v="7"/>
  </r>
  <r>
    <x v="279"/>
    <s v="Transport for London"/>
    <x v="1"/>
    <n v="-3.1"/>
    <s v="Revolut"/>
    <s v="Bank"/>
    <n v="3.1"/>
    <s v=""/>
    <s v=""/>
    <s v="February 2022"/>
    <x v="7"/>
  </r>
  <r>
    <x v="280"/>
    <s v="Sainsbury's"/>
    <x v="2"/>
    <n v="-2.4"/>
    <s v="Revolut"/>
    <s v="Bank"/>
    <n v="2.4"/>
    <s v=""/>
    <s v=""/>
    <s v="February 2022"/>
    <x v="7"/>
  </r>
  <r>
    <x v="281"/>
    <s v="To RCCG GLORIOUS HIGH THRONE"/>
    <x v="8"/>
    <n v="-5"/>
    <s v="Revolut"/>
    <s v="Bank"/>
    <n v="5"/>
    <s v=""/>
    <s v=""/>
    <s v="February 2022"/>
    <x v="7"/>
  </r>
  <r>
    <x v="282"/>
    <s v="Transport for London"/>
    <x v="1"/>
    <n v="-1.55"/>
    <s v="Revolut"/>
    <s v="Bank"/>
    <n v="1.55"/>
    <s v=""/>
    <s v=""/>
    <s v="February 2022"/>
    <x v="7"/>
  </r>
  <r>
    <x v="282"/>
    <s v="Transport for London"/>
    <x v="1"/>
    <n v="-3.1"/>
    <s v="Revolut"/>
    <s v="Bank"/>
    <n v="3.1"/>
    <s v=""/>
    <s v=""/>
    <s v="February 2022"/>
    <x v="7"/>
  </r>
  <r>
    <x v="283"/>
    <s v="Payment from Okeoghene Ogude-nyerhovwo"/>
    <x v="0"/>
    <n v="50"/>
    <s v="Revolut"/>
    <s v="Bank"/>
    <s v=""/>
    <s v=""/>
    <s v=""/>
    <s v="February 2022"/>
    <x v="7"/>
  </r>
  <r>
    <x v="284"/>
    <s v="Transport for London"/>
    <x v="1"/>
    <n v="-4.6500000000000004"/>
    <s v="Revolut"/>
    <s v="Bank"/>
    <n v="4.6500000000000004"/>
    <s v=""/>
    <s v=""/>
    <s v="February 2022"/>
    <x v="7"/>
  </r>
  <r>
    <x v="285"/>
    <s v="KFC"/>
    <x v="0"/>
    <n v="-11.99"/>
    <s v="Revolut"/>
    <s v="Bank"/>
    <n v="11.99"/>
    <s v=""/>
    <s v=""/>
    <s v="February 2022"/>
    <x v="7"/>
  </r>
  <r>
    <x v="286"/>
    <s v="Transport for London"/>
    <x v="1"/>
    <n v="-4.6500000000000004"/>
    <s v="Revolut"/>
    <s v="Bank"/>
    <n v="4.6500000000000004"/>
    <s v=""/>
    <s v=""/>
    <s v="February 2022"/>
    <x v="7"/>
  </r>
  <r>
    <x v="287"/>
    <s v="Apple"/>
    <x v="0"/>
    <n v="-3.49"/>
    <s v="Revolut"/>
    <s v="Bank"/>
    <n v="3.49"/>
    <s v=""/>
    <s v=""/>
    <s v="February 2022"/>
    <x v="7"/>
  </r>
  <r>
    <x v="288"/>
    <s v="Sainsbury's"/>
    <x v="2"/>
    <n v="-7.4"/>
    <s v="Revolut"/>
    <s v="Bank"/>
    <n v="7.4"/>
    <s v=""/>
    <s v=""/>
    <s v="February 2022"/>
    <x v="7"/>
  </r>
  <r>
    <x v="289"/>
    <s v="Transport for London"/>
    <x v="1"/>
    <n v="-4.6500000000000004"/>
    <s v="Revolut"/>
    <s v="Bank"/>
    <n v="4.6500000000000004"/>
    <s v=""/>
    <s v=""/>
    <s v="February 2022"/>
    <x v="7"/>
  </r>
  <r>
    <x v="290"/>
    <s v="Transport for London"/>
    <x v="1"/>
    <n v="-4.6500000000000004"/>
    <s v="Revolut"/>
    <s v="Bank"/>
    <n v="4.6500000000000004"/>
    <s v=""/>
    <s v=""/>
    <s v="February 2022"/>
    <x v="7"/>
  </r>
  <r>
    <x v="291"/>
    <s v="Sainsbury's"/>
    <x v="2"/>
    <n v="-1.95"/>
    <s v="Revolut"/>
    <s v="Bank"/>
    <n v="1.95"/>
    <s v=""/>
    <s v=""/>
    <s v="February 2022"/>
    <x v="7"/>
  </r>
  <r>
    <x v="292"/>
    <s v="Payment from Ogude-n O S"/>
    <x v="0"/>
    <n v="100"/>
    <s v="Revolut"/>
    <s v="Bank"/>
    <s v=""/>
    <s v=""/>
    <s v=""/>
    <s v="February 2022"/>
    <x v="7"/>
  </r>
  <r>
    <x v="293"/>
    <s v="Scholastic"/>
    <x v="0"/>
    <n v="-6.98"/>
    <s v="Revolut"/>
    <s v="Bank"/>
    <n v="6.98"/>
    <s v=""/>
    <s v=""/>
    <s v="February 2022"/>
    <x v="7"/>
  </r>
  <r>
    <x v="294"/>
    <s v="Transport for London"/>
    <x v="1"/>
    <n v="-4.6500000000000004"/>
    <s v="Revolut"/>
    <s v="Bank"/>
    <n v="4.6500000000000004"/>
    <s v=""/>
    <s v=""/>
    <s v="February 2022"/>
    <x v="7"/>
  </r>
  <r>
    <x v="295"/>
    <s v="Transport for London"/>
    <x v="1"/>
    <n v="-1.55"/>
    <s v="Revolut"/>
    <s v="Bank"/>
    <n v="1.55"/>
    <s v=""/>
    <s v=""/>
    <s v="February 2022"/>
    <x v="7"/>
  </r>
  <r>
    <x v="296"/>
    <s v="Sainsbury's"/>
    <x v="2"/>
    <n v="-4.45"/>
    <s v="Revolut"/>
    <s v="Bank"/>
    <n v="4.45"/>
    <s v=""/>
    <s v=""/>
    <s v="February 2022"/>
    <x v="7"/>
  </r>
  <r>
    <x v="297"/>
    <s v="Wallington Food Centre"/>
    <x v="2"/>
    <n v="-8.99"/>
    <s v="Revolut"/>
    <s v="Bank"/>
    <n v="8.99"/>
    <s v=""/>
    <s v=""/>
    <s v="February 2022"/>
    <x v="7"/>
  </r>
  <r>
    <x v="298"/>
    <s v="Payment from Ogude-n O S"/>
    <x v="0"/>
    <n v="233"/>
    <s v="Revolut"/>
    <s v="Bank"/>
    <s v=""/>
    <s v=""/>
    <s v=""/>
    <s v="February 2022"/>
    <x v="7"/>
  </r>
  <r>
    <x v="299"/>
    <s v="Transport for London"/>
    <x v="1"/>
    <n v="-1.55"/>
    <s v="Revolut"/>
    <s v="Bank"/>
    <n v="1.55"/>
    <s v=""/>
    <s v=""/>
    <s v="February 2022"/>
    <x v="7"/>
  </r>
  <r>
    <x v="300"/>
    <s v="Transport for London"/>
    <x v="1"/>
    <n v="-1.75"/>
    <s v="Revolut"/>
    <s v="Bank"/>
    <n v="1.75"/>
    <s v=""/>
    <s v=""/>
    <s v="February 2022"/>
    <x v="7"/>
  </r>
  <r>
    <x v="301"/>
    <s v="Sainsbury's"/>
    <x v="2"/>
    <n v="-2.6"/>
    <s v="Revolut"/>
    <s v="Bank"/>
    <n v="2.6"/>
    <s v=""/>
    <s v=""/>
    <s v="February 2022"/>
    <x v="7"/>
  </r>
  <r>
    <x v="302"/>
    <s v="Cladish &amp;"/>
    <x v="0"/>
    <n v="-7.99"/>
    <s v="Revolut"/>
    <s v="Bank"/>
    <n v="7.99"/>
    <s v=""/>
    <s v=""/>
    <s v="February 2022"/>
    <x v="7"/>
  </r>
  <r>
    <x v="303"/>
    <s v="Transport for London"/>
    <x v="1"/>
    <n v="-4.6500000000000004"/>
    <s v="Revolut"/>
    <s v="Bank"/>
    <n v="4.6500000000000004"/>
    <s v=""/>
    <s v=""/>
    <s v="March 2022"/>
    <x v="8"/>
  </r>
  <r>
    <x v="304"/>
    <s v="Transport for London"/>
    <x v="1"/>
    <n v="-1.65"/>
    <s v="Revolut"/>
    <s v="Bank"/>
    <n v="1.65"/>
    <s v=""/>
    <s v=""/>
    <s v="March 2022"/>
    <x v="8"/>
  </r>
  <r>
    <x v="305"/>
    <s v="Transport for London"/>
    <x v="1"/>
    <n v="-3.3"/>
    <s v="Revolut"/>
    <s v="Bank"/>
    <n v="3.3"/>
    <s v=""/>
    <s v=""/>
    <s v="March 2022"/>
    <x v="8"/>
  </r>
  <r>
    <x v="306"/>
    <s v="Transport for London"/>
    <x v="1"/>
    <n v="-3.3"/>
    <s v="Revolut"/>
    <s v="Bank"/>
    <n v="3.3"/>
    <s v=""/>
    <s v=""/>
    <s v="March 2022"/>
    <x v="8"/>
  </r>
  <r>
    <x v="307"/>
    <s v="Argos"/>
    <x v="5"/>
    <n v="-6"/>
    <s v="Revolut"/>
    <s v="Bank"/>
    <n v="6"/>
    <s v=""/>
    <s v=""/>
    <s v="March 2022"/>
    <x v="8"/>
  </r>
  <r>
    <x v="308"/>
    <s v="Sainsbury's"/>
    <x v="2"/>
    <n v="-3.55"/>
    <s v="Revolut"/>
    <s v="Bank"/>
    <n v="3.55"/>
    <s v=""/>
    <s v=""/>
    <s v="March 2022"/>
    <x v="8"/>
  </r>
  <r>
    <x v="309"/>
    <s v="Transport for London"/>
    <x v="1"/>
    <n v="-4.95"/>
    <s v="Revolut"/>
    <s v="Bank"/>
    <n v="4.95"/>
    <s v=""/>
    <s v=""/>
    <s v="March 2022"/>
    <x v="8"/>
  </r>
  <r>
    <x v="310"/>
    <s v="Cash at Wallington 2"/>
    <x v="0"/>
    <n v="-20"/>
    <s v="Revolut"/>
    <s v="Bank"/>
    <n v="20"/>
    <s v=""/>
    <s v=""/>
    <s v="March 2022"/>
    <x v="8"/>
  </r>
  <r>
    <x v="311"/>
    <s v="Cash at Wallington 2"/>
    <x v="0"/>
    <n v="-10"/>
    <s v="Revolut"/>
    <s v="Bank"/>
    <n v="10"/>
    <s v=""/>
    <s v=""/>
    <s v="March 2022"/>
    <x v="8"/>
  </r>
  <r>
    <x v="312"/>
    <s v="Transport for London"/>
    <x v="1"/>
    <n v="-1.65"/>
    <s v="Revolut"/>
    <s v="Bank"/>
    <n v="1.65"/>
    <s v=""/>
    <s v=""/>
    <s v="March 2022"/>
    <x v="8"/>
  </r>
  <r>
    <x v="313"/>
    <s v="To RCCG GLORIOUS HIGH THRONE"/>
    <x v="8"/>
    <n v="-100"/>
    <s v="Revolut"/>
    <s v="Bank"/>
    <n v="100"/>
    <s v=""/>
    <s v=""/>
    <s v="March 2022"/>
    <x v="8"/>
  </r>
  <r>
    <x v="314"/>
    <s v="Payment from Ogude-n O S"/>
    <x v="0"/>
    <n v="50"/>
    <s v="Revolut"/>
    <s v="Bank"/>
    <s v=""/>
    <s v=""/>
    <s v=""/>
    <s v="March 2022"/>
    <x v="8"/>
  </r>
  <r>
    <x v="315"/>
    <s v="Transport for London"/>
    <x v="1"/>
    <n v="-1.65"/>
    <s v="Revolut"/>
    <s v="Bank"/>
    <n v="1.65"/>
    <s v=""/>
    <s v=""/>
    <s v="March 2022"/>
    <x v="8"/>
  </r>
  <r>
    <x v="316"/>
    <s v="Transport for London"/>
    <x v="1"/>
    <n v="-2.4"/>
    <s v="Revolut"/>
    <s v="Bank"/>
    <n v="2.4"/>
    <s v=""/>
    <s v=""/>
    <s v="March 2022"/>
    <x v="8"/>
  </r>
  <r>
    <x v="317"/>
    <s v="Transport for London"/>
    <x v="1"/>
    <n v="-4.95"/>
    <s v="Revolut"/>
    <s v="Bank"/>
    <n v="4.95"/>
    <s v=""/>
    <s v=""/>
    <s v="March 2022"/>
    <x v="8"/>
  </r>
  <r>
    <x v="318"/>
    <s v="Transport for London"/>
    <x v="1"/>
    <n v="-4.95"/>
    <s v="Revolut"/>
    <s v="Bank"/>
    <n v="4.95"/>
    <s v=""/>
    <s v=""/>
    <s v="March 2022"/>
    <x v="8"/>
  </r>
  <r>
    <x v="319"/>
    <s v="Transport for London"/>
    <x v="1"/>
    <n v="-4.95"/>
    <s v="Revolut"/>
    <s v="Bank"/>
    <n v="4.95"/>
    <s v=""/>
    <s v=""/>
    <s v="March 2022"/>
    <x v="8"/>
  </r>
  <r>
    <x v="319"/>
    <s v="Transport for London"/>
    <x v="1"/>
    <n v="-1.65"/>
    <s v="Revolut"/>
    <s v="Bank"/>
    <n v="1.65"/>
    <s v=""/>
    <s v=""/>
    <s v="March 2022"/>
    <x v="8"/>
  </r>
  <r>
    <x v="320"/>
    <s v="Mellows Newsmart"/>
    <x v="0"/>
    <n v="-1.58"/>
    <s v="Revolut"/>
    <s v="Bank"/>
    <n v="1.58"/>
    <s v=""/>
    <s v=""/>
    <s v="March 2022"/>
    <x v="8"/>
  </r>
  <r>
    <x v="321"/>
    <s v="Transport for London"/>
    <x v="1"/>
    <n v="-4.95"/>
    <s v="Revolut"/>
    <s v="Bank"/>
    <n v="4.95"/>
    <s v=""/>
    <s v=""/>
    <s v="March 2022"/>
    <x v="8"/>
  </r>
  <r>
    <x v="322"/>
    <s v="To Ethel Ndoma-Egba"/>
    <x v="0"/>
    <n v="-133"/>
    <s v="Revolut"/>
    <s v="Bank"/>
    <n v="133"/>
    <s v=""/>
    <s v=""/>
    <s v="March 2022"/>
    <x v="8"/>
  </r>
  <r>
    <x v="323"/>
    <s v="Transport for London"/>
    <x v="1"/>
    <n v="-3.5"/>
    <s v="Revolut"/>
    <s v="Bank"/>
    <n v="3.5"/>
    <s v=""/>
    <s v=""/>
    <s v="March 2022"/>
    <x v="8"/>
  </r>
  <r>
    <x v="324"/>
    <s v="Transport for London"/>
    <x v="1"/>
    <n v="-1.65"/>
    <s v="Revolut"/>
    <s v="Bank"/>
    <n v="1.65"/>
    <s v=""/>
    <s v=""/>
    <s v="March 2022"/>
    <x v="8"/>
  </r>
  <r>
    <x v="325"/>
    <s v="Sainsbury's"/>
    <x v="2"/>
    <n v="-5.25"/>
    <s v="Revolut"/>
    <s v="Bank"/>
    <n v="5.25"/>
    <s v=""/>
    <s v=""/>
    <s v="March 2022"/>
    <x v="8"/>
  </r>
  <r>
    <x v="326"/>
    <s v="Transport for London"/>
    <x v="1"/>
    <n v="-1.65"/>
    <s v="Revolut"/>
    <s v="Bank"/>
    <n v="1.65"/>
    <s v=""/>
    <s v=""/>
    <s v="March 2022"/>
    <x v="8"/>
  </r>
  <r>
    <x v="327"/>
    <s v="Transport for London"/>
    <x v="1"/>
    <n v="-1.65"/>
    <s v="Revolut"/>
    <s v="Bank"/>
    <n v="1.65"/>
    <s v=""/>
    <s v=""/>
    <s v="March 2022"/>
    <x v="8"/>
  </r>
  <r>
    <x v="327"/>
    <s v="Transport for London"/>
    <x v="1"/>
    <n v="-3.3"/>
    <s v="Revolut"/>
    <s v="Bank"/>
    <n v="3.3"/>
    <s v=""/>
    <s v=""/>
    <s v="March 2022"/>
    <x v="8"/>
  </r>
  <r>
    <x v="328"/>
    <s v="Payment from Okeoghene Ogude-nyerhovwo"/>
    <x v="0"/>
    <n v="40"/>
    <s v="Revolut"/>
    <s v="Bank"/>
    <s v=""/>
    <s v=""/>
    <s v=""/>
    <s v="March 2022"/>
    <x v="8"/>
  </r>
  <r>
    <x v="329"/>
    <s v="Transport for London"/>
    <x v="1"/>
    <n v="-4.95"/>
    <s v="Revolut"/>
    <s v="Bank"/>
    <n v="4.95"/>
    <s v=""/>
    <s v=""/>
    <s v="March 2022"/>
    <x v="8"/>
  </r>
  <r>
    <x v="330"/>
    <s v="Transport for London"/>
    <x v="1"/>
    <n v="-4.95"/>
    <s v="Revolut"/>
    <s v="Bank"/>
    <n v="4.95"/>
    <s v=""/>
    <s v=""/>
    <s v="March 2022"/>
    <x v="8"/>
  </r>
  <r>
    <x v="331"/>
    <s v="Transport for London"/>
    <x v="1"/>
    <n v="-1.65"/>
    <s v="Revolut"/>
    <s v="Bank"/>
    <n v="1.65"/>
    <s v=""/>
    <s v=""/>
    <s v="March 2022"/>
    <x v="8"/>
  </r>
  <r>
    <x v="332"/>
    <s v="Udemy"/>
    <x v="6"/>
    <n v="-4"/>
    <s v="Revolut"/>
    <s v="Bank"/>
    <n v="4"/>
    <s v=""/>
    <s v=""/>
    <s v="March 2022"/>
    <x v="8"/>
  </r>
  <r>
    <x v="333"/>
    <s v="Transport for London"/>
    <x v="1"/>
    <n v="-3.3"/>
    <s v="Revolut"/>
    <s v="Bank"/>
    <n v="3.3"/>
    <s v=""/>
    <s v=""/>
    <s v="March 2022"/>
    <x v="8"/>
  </r>
  <r>
    <x v="334"/>
    <s v="Cash at Wallington 2"/>
    <x v="0"/>
    <n v="-10"/>
    <s v="Revolut"/>
    <s v="Bank"/>
    <n v="10"/>
    <s v=""/>
    <s v=""/>
    <s v="March 2022"/>
    <x v="8"/>
  </r>
  <r>
    <x v="335"/>
    <s v="Transport for London"/>
    <x v="1"/>
    <n v="-1.65"/>
    <s v="Revolut"/>
    <s v="Bank"/>
    <n v="1.65"/>
    <s v=""/>
    <s v=""/>
    <s v="March 2022"/>
    <x v="8"/>
  </r>
  <r>
    <x v="335"/>
    <s v="Transport for London"/>
    <x v="1"/>
    <n v="-1.65"/>
    <s v="Revolut"/>
    <s v="Bank"/>
    <n v="1.65"/>
    <s v=""/>
    <s v=""/>
    <s v="March 2022"/>
    <x v="8"/>
  </r>
  <r>
    <x v="336"/>
    <s v="Transport for London"/>
    <x v="1"/>
    <n v="-4.95"/>
    <s v="Revolut"/>
    <s v="Bank"/>
    <n v="4.95"/>
    <s v=""/>
    <s v=""/>
    <s v="March 2022"/>
    <x v="8"/>
  </r>
  <r>
    <x v="337"/>
    <s v="Transport for London"/>
    <x v="1"/>
    <n v="-3.3"/>
    <s v="Revolut"/>
    <s v="Bank"/>
    <n v="3.3"/>
    <s v=""/>
    <s v=""/>
    <s v="March 2022"/>
    <x v="8"/>
  </r>
  <r>
    <x v="338"/>
    <s v="Transport for London"/>
    <x v="1"/>
    <n v="-4.95"/>
    <s v="Revolut"/>
    <s v="Bank"/>
    <n v="4.95"/>
    <s v=""/>
    <s v=""/>
    <s v="March 2022"/>
    <x v="8"/>
  </r>
  <r>
    <x v="339"/>
    <s v="Payment from Ogude-n O S"/>
    <x v="0"/>
    <n v="20"/>
    <s v="Revolut"/>
    <s v="Bank"/>
    <s v=""/>
    <s v=""/>
    <s v=""/>
    <s v="March 2022"/>
    <x v="8"/>
  </r>
  <r>
    <x v="340"/>
    <s v="Transport for London"/>
    <x v="1"/>
    <n v="-1.65"/>
    <s v="Revolut"/>
    <s v="Bank"/>
    <n v="1.65"/>
    <s v=""/>
    <s v=""/>
    <s v="March 2022"/>
    <x v="8"/>
  </r>
  <r>
    <x v="341"/>
    <s v="Transport for London"/>
    <x v="1"/>
    <n v="-4.95"/>
    <s v="Revolut"/>
    <s v="Bank"/>
    <n v="4.95"/>
    <s v=""/>
    <s v=""/>
    <s v="March 2022"/>
    <x v="8"/>
  </r>
  <r>
    <x v="342"/>
    <s v="Transport for London"/>
    <x v="1"/>
    <n v="-3.3"/>
    <s v="Revolut"/>
    <s v="Bank"/>
    <n v="3.3"/>
    <s v=""/>
    <s v=""/>
    <s v="March 2022"/>
    <x v="8"/>
  </r>
  <r>
    <x v="343"/>
    <s v="Payment from Ogude O"/>
    <x v="0"/>
    <n v="200"/>
    <s v="Revolut"/>
    <s v="Bank"/>
    <s v=""/>
    <s v=""/>
    <s v=""/>
    <s v="March 2022"/>
    <x v="8"/>
  </r>
  <r>
    <x v="344"/>
    <s v="Primark"/>
    <x v="7"/>
    <n v="-88.5"/>
    <s v="Revolut"/>
    <s v="Bank"/>
    <n v="88.5"/>
    <s v=""/>
    <s v=""/>
    <s v="March 2022"/>
    <x v="8"/>
  </r>
  <r>
    <x v="345"/>
    <s v="Poundland"/>
    <x v="5"/>
    <n v="-4"/>
    <s v="Revolut"/>
    <s v="Bank"/>
    <n v="4"/>
    <s v=""/>
    <s v=""/>
    <s v="March 2022"/>
    <x v="8"/>
  </r>
  <r>
    <x v="346"/>
    <s v="Celebrations Forever"/>
    <x v="0"/>
    <n v="-9.09"/>
    <s v="Revolut"/>
    <s v="Bank"/>
    <n v="9.09"/>
    <s v=""/>
    <s v=""/>
    <s v="March 2022"/>
    <x v="8"/>
  </r>
  <r>
    <x v="347"/>
    <s v="Transport for London"/>
    <x v="1"/>
    <n v="-1.65"/>
    <s v="Revolut"/>
    <s v="Bank"/>
    <n v="1.65"/>
    <s v=""/>
    <s v=""/>
    <s v="March 2022"/>
    <x v="8"/>
  </r>
  <r>
    <x v="347"/>
    <s v="Transport for London"/>
    <x v="1"/>
    <n v="-4.95"/>
    <s v="Revolut"/>
    <s v="Bank"/>
    <n v="4.95"/>
    <s v=""/>
    <s v=""/>
    <s v="March 2022"/>
    <x v="8"/>
  </r>
  <r>
    <x v="348"/>
    <s v="Sainsbury's"/>
    <x v="2"/>
    <n v="-0.7"/>
    <s v="Revolut"/>
    <s v="Bank"/>
    <n v="0.7"/>
    <s v=""/>
    <s v=""/>
    <s v="March 2022"/>
    <x v="8"/>
  </r>
  <r>
    <x v="349"/>
    <s v="Uber"/>
    <x v="0"/>
    <n v="-8.31"/>
    <s v="Revolut"/>
    <s v="Bank"/>
    <n v="8.31"/>
    <s v=""/>
    <s v=""/>
    <s v="March 2022"/>
    <x v="8"/>
  </r>
  <r>
    <x v="350"/>
    <s v="Transport for London"/>
    <x v="1"/>
    <n v="-0.2"/>
    <s v="Revolut"/>
    <s v="Bank"/>
    <n v="0.2"/>
    <s v=""/>
    <s v=""/>
    <s v="March 2022"/>
    <x v="8"/>
  </r>
  <r>
    <x v="351"/>
    <s v="Uber"/>
    <x v="0"/>
    <n v="-7.69"/>
    <s v="Revolut"/>
    <s v="Bank"/>
    <n v="7.69"/>
    <s v=""/>
    <s v=""/>
    <s v="March 2022"/>
    <x v="8"/>
  </r>
  <r>
    <x v="352"/>
    <s v="Uber"/>
    <x v="0"/>
    <n v="-9.0500000000000007"/>
    <s v="Revolut"/>
    <s v="Bank"/>
    <n v="9.0500000000000007"/>
    <s v=""/>
    <s v=""/>
    <s v="March 2022"/>
    <x v="8"/>
  </r>
  <r>
    <x v="353"/>
    <s v="Transport for London"/>
    <x v="1"/>
    <n v="-4.95"/>
    <s v="Revolut"/>
    <s v="Bank"/>
    <n v="4.95"/>
    <s v=""/>
    <s v=""/>
    <s v="March 2022"/>
    <x v="8"/>
  </r>
  <r>
    <x v="354"/>
    <s v="Transport for London"/>
    <x v="1"/>
    <n v="-4.95"/>
    <s v="Revolut"/>
    <s v="Bank"/>
    <n v="4.95"/>
    <s v=""/>
    <s v=""/>
    <s v="March 2022"/>
    <x v="8"/>
  </r>
  <r>
    <x v="355"/>
    <s v="Lidl"/>
    <x v="2"/>
    <n v="-11.56"/>
    <s v="Revolut"/>
    <s v="Bank"/>
    <n v="11.56"/>
    <s v=""/>
    <s v=""/>
    <s v="March 2022"/>
    <x v="8"/>
  </r>
  <r>
    <x v="356"/>
    <s v="Transport for London"/>
    <x v="1"/>
    <n v="-3.3"/>
    <s v="Revolut"/>
    <s v="Bank"/>
    <n v="3.3"/>
    <s v=""/>
    <s v=""/>
    <s v="March 2022"/>
    <x v="8"/>
  </r>
  <r>
    <x v="357"/>
    <s v="Transport for London"/>
    <x v="1"/>
    <n v="-4.95"/>
    <s v="Revolut"/>
    <s v="Bank"/>
    <n v="4.95"/>
    <s v=""/>
    <s v=""/>
    <s v="March 2022"/>
    <x v="8"/>
  </r>
  <r>
    <x v="358"/>
    <s v="Sainsbury's"/>
    <x v="2"/>
    <n v="-0.7"/>
    <s v="Revolut"/>
    <s v="Bank"/>
    <n v="0.7"/>
    <s v=""/>
    <s v=""/>
    <s v="March 2022"/>
    <x v="8"/>
  </r>
  <r>
    <x v="359"/>
    <s v="Transport for London"/>
    <x v="1"/>
    <n v="-4.95"/>
    <s v="Revolut"/>
    <s v="Bank"/>
    <n v="4.95"/>
    <s v=""/>
    <s v=""/>
    <s v="April 2022"/>
    <x v="9"/>
  </r>
  <r>
    <x v="359"/>
    <s v="Transport for London"/>
    <x v="1"/>
    <n v="-3.3"/>
    <s v="Revolut"/>
    <s v="Bank"/>
    <n v="3.3"/>
    <s v=""/>
    <s v=""/>
    <s v="April 2022"/>
    <x v="9"/>
  </r>
  <r>
    <x v="360"/>
    <s v="Transport for London"/>
    <x v="1"/>
    <n v="-4.95"/>
    <s v="Revolut"/>
    <s v="Bank"/>
    <n v="4.95"/>
    <s v=""/>
    <s v=""/>
    <s v="April 2022"/>
    <x v="9"/>
  </r>
  <r>
    <x v="361"/>
    <s v="Transport for London"/>
    <x v="1"/>
    <n v="-1.65"/>
    <s v="Revolut"/>
    <s v="Bank"/>
    <n v="1.65"/>
    <s v=""/>
    <s v=""/>
    <s v="April 2022"/>
    <x v="9"/>
  </r>
  <r>
    <x v="362"/>
    <s v="Payment from Ogude O"/>
    <x v="0"/>
    <n v="60"/>
    <s v="Revolut"/>
    <s v="Bank"/>
    <s v=""/>
    <s v=""/>
    <s v=""/>
    <s v="April 2022"/>
    <x v="9"/>
  </r>
  <r>
    <x v="363"/>
    <s v="Oasis Christian Centre"/>
    <x v="6"/>
    <n v="-42.46"/>
    <s v="Revolut"/>
    <s v="Bank"/>
    <n v="42.46"/>
    <s v=""/>
    <s v=""/>
    <s v="April 2022"/>
    <x v="9"/>
  </r>
  <r>
    <x v="364"/>
    <s v="Sainsbury's"/>
    <x v="2"/>
    <n v="-5.05"/>
    <s v="Revolut"/>
    <s v="Bank"/>
    <n v="5.05"/>
    <s v=""/>
    <s v=""/>
    <s v="April 2022"/>
    <x v="9"/>
  </r>
  <r>
    <x v="365"/>
    <s v="Transport for London"/>
    <x v="1"/>
    <n v="-3.3"/>
    <s v="Revolut"/>
    <s v="Bank"/>
    <n v="3.3"/>
    <s v=""/>
    <s v=""/>
    <s v="April 2022"/>
    <x v="9"/>
  </r>
  <r>
    <x v="366"/>
    <s v="Payment from Ogude O"/>
    <x v="0"/>
    <n v="173"/>
    <s v="Revolut"/>
    <s v="Bank"/>
    <s v=""/>
    <s v=""/>
    <s v=""/>
    <s v="April 2022"/>
    <x v="9"/>
  </r>
  <r>
    <x v="367"/>
    <s v="To RCCG GLORIOUS HIGH THRONE"/>
    <x v="8"/>
    <n v="-173"/>
    <s v="Revolut"/>
    <s v="Bank"/>
    <n v="173"/>
    <s v=""/>
    <s v=""/>
    <s v="April 2022"/>
    <x v="9"/>
  </r>
  <r>
    <x v="368"/>
    <s v="Sainsbury's"/>
    <x v="2"/>
    <n v="-5.85"/>
    <s v="Revolut"/>
    <s v="Bank"/>
    <n v="5.85"/>
    <s v=""/>
    <s v=""/>
    <s v="April 2022"/>
    <x v="9"/>
  </r>
  <r>
    <x v="369"/>
    <s v="Transport for London"/>
    <x v="1"/>
    <n v="-0.2"/>
    <s v="Revolut"/>
    <s v="Bank"/>
    <n v="0.2"/>
    <s v=""/>
    <s v=""/>
    <s v="April 2022"/>
    <x v="9"/>
  </r>
  <r>
    <x v="370"/>
    <s v="Transport for London"/>
    <x v="1"/>
    <n v="-1.65"/>
    <s v="Revolut"/>
    <s v="Bank"/>
    <n v="1.65"/>
    <s v=""/>
    <s v=""/>
    <s v="April 2022"/>
    <x v="9"/>
  </r>
  <r>
    <x v="371"/>
    <s v="Transport for London"/>
    <x v="1"/>
    <n v="-3.3"/>
    <s v="Revolut"/>
    <s v="Bank"/>
    <n v="3.3"/>
    <s v=""/>
    <s v=""/>
    <s v="April 2022"/>
    <x v="9"/>
  </r>
  <r>
    <x v="372"/>
    <s v="Transport for London"/>
    <x v="1"/>
    <n v="-3.3"/>
    <s v="Revolut"/>
    <s v="Bank"/>
    <n v="3.3"/>
    <s v=""/>
    <s v=""/>
    <s v="April 2022"/>
    <x v="9"/>
  </r>
  <r>
    <x v="373"/>
    <s v="Transport for London"/>
    <x v="1"/>
    <n v="-1.65"/>
    <s v="Revolut"/>
    <s v="Bank"/>
    <n v="1.65"/>
    <s v=""/>
    <s v=""/>
    <s v="April 2022"/>
    <x v="9"/>
  </r>
  <r>
    <x v="374"/>
    <s v="Transport for London"/>
    <x v="1"/>
    <n v="-3.3"/>
    <s v="Revolut"/>
    <s v="Bank"/>
    <n v="3.3"/>
    <s v=""/>
    <s v=""/>
    <s v="April 2022"/>
    <x v="9"/>
  </r>
  <r>
    <x v="375"/>
    <s v="To RCCG GLORIOUS HIGH THRONE"/>
    <x v="8"/>
    <n v="-10"/>
    <s v="Revolut"/>
    <s v="Bank"/>
    <n v="10"/>
    <s v=""/>
    <s v=""/>
    <s v="April 2022"/>
    <x v="9"/>
  </r>
  <r>
    <x v="376"/>
    <s v="Transport for London"/>
    <x v="1"/>
    <n v="-3.3"/>
    <s v="Revolut"/>
    <s v="Bank"/>
    <n v="3.3"/>
    <s v=""/>
    <s v=""/>
    <s v="April 2022"/>
    <x v="9"/>
  </r>
  <r>
    <x v="377"/>
    <s v="Sainsbury's"/>
    <x v="2"/>
    <n v="-2.7"/>
    <s v="Revolut"/>
    <s v="Bank"/>
    <n v="2.7"/>
    <s v=""/>
    <s v=""/>
    <s v="April 2022"/>
    <x v="9"/>
  </r>
  <r>
    <x v="378"/>
    <s v="Transport for London"/>
    <x v="1"/>
    <n v="-1.65"/>
    <s v="Revolut"/>
    <s v="Bank"/>
    <n v="1.65"/>
    <s v=""/>
    <s v=""/>
    <s v="April 2022"/>
    <x v="9"/>
  </r>
  <r>
    <x v="379"/>
    <s v="Payment from Okeoghene Ogude-nyerhovwo"/>
    <x v="0"/>
    <n v="50"/>
    <s v="Revolut"/>
    <s v="Bank"/>
    <s v=""/>
    <s v=""/>
    <s v=""/>
    <s v="April 2022"/>
    <x v="9"/>
  </r>
  <r>
    <x v="380"/>
    <s v="Wallington Food Centre"/>
    <x v="2"/>
    <n v="-9.99"/>
    <s v="Revolut"/>
    <s v="Bank"/>
    <n v="9.99"/>
    <s v=""/>
    <s v=""/>
    <s v="April 2022"/>
    <x v="9"/>
  </r>
  <r>
    <x v="381"/>
    <s v="Transport for London"/>
    <x v="1"/>
    <n v="-1.65"/>
    <s v="Revolut"/>
    <s v="Bank"/>
    <n v="1.65"/>
    <s v=""/>
    <s v=""/>
    <s v="April 2022"/>
    <x v="9"/>
  </r>
  <r>
    <x v="382"/>
    <s v="Transport for London"/>
    <x v="1"/>
    <n v="-3.3"/>
    <s v="Revolut"/>
    <s v="Bank"/>
    <n v="3.3"/>
    <s v=""/>
    <s v=""/>
    <s v="April 2022"/>
    <x v="9"/>
  </r>
  <r>
    <x v="383"/>
    <s v="Cash at Wallington 2"/>
    <x v="0"/>
    <n v="-25"/>
    <s v="Revolut"/>
    <s v="Bank"/>
    <n v="25"/>
    <s v=""/>
    <s v=""/>
    <s v="April 2022"/>
    <x v="9"/>
  </r>
  <r>
    <x v="384"/>
    <s v="Transport for London"/>
    <x v="1"/>
    <n v="-3.3"/>
    <s v="Revolut"/>
    <s v="Bank"/>
    <n v="3.3"/>
    <s v=""/>
    <s v=""/>
    <s v="April 2022"/>
    <x v="9"/>
  </r>
  <r>
    <x v="385"/>
    <s v="Transport for London"/>
    <x v="1"/>
    <n v="-1.65"/>
    <s v="Revolut"/>
    <s v="Bank"/>
    <n v="1.65"/>
    <s v=""/>
    <s v=""/>
    <s v="April 2022"/>
    <x v="9"/>
  </r>
  <r>
    <x v="386"/>
    <s v="Transport for London"/>
    <x v="1"/>
    <n v="-1.65"/>
    <s v="Revolut"/>
    <s v="Bank"/>
    <n v="1.65"/>
    <s v=""/>
    <s v=""/>
    <s v="April 2022"/>
    <x v="9"/>
  </r>
  <r>
    <x v="387"/>
    <s v="Sainsbury's"/>
    <x v="2"/>
    <n v="-0.45"/>
    <s v="Revolut"/>
    <s v="Bank"/>
    <n v="0.45"/>
    <s v=""/>
    <s v=""/>
    <s v="April 2022"/>
    <x v="9"/>
  </r>
  <r>
    <x v="388"/>
    <s v="Transport for London"/>
    <x v="1"/>
    <n v="-3.3"/>
    <s v="Revolut"/>
    <s v="Bank"/>
    <n v="3.3"/>
    <s v=""/>
    <s v=""/>
    <s v="April 2022"/>
    <x v="9"/>
  </r>
  <r>
    <x v="389"/>
    <s v="Sainsbury's"/>
    <x v="2"/>
    <n v="-2.8"/>
    <s v="Revolut"/>
    <s v="Bank"/>
    <n v="2.8"/>
    <s v=""/>
    <s v=""/>
    <s v="April 2022"/>
    <x v="9"/>
  </r>
  <r>
    <x v="390"/>
    <s v="Transport for London"/>
    <x v="1"/>
    <n v="-3.3"/>
    <s v="Revolut"/>
    <s v="Bank"/>
    <n v="3.3"/>
    <s v=""/>
    <s v=""/>
    <s v="April 2022"/>
    <x v="9"/>
  </r>
  <r>
    <x v="391"/>
    <s v="Payment from Ogude O"/>
    <x v="0"/>
    <n v="7"/>
    <s v="Revolut"/>
    <s v="Bank"/>
    <s v=""/>
    <s v=""/>
    <s v=""/>
    <s v="April 2022"/>
    <x v="9"/>
  </r>
  <r>
    <x v="392"/>
    <s v="Transport for London"/>
    <x v="1"/>
    <n v="-0.1"/>
    <s v="Revolut"/>
    <s v="Bank"/>
    <n v="0.1"/>
    <s v=""/>
    <s v=""/>
    <s v="April 2022"/>
    <x v="9"/>
  </r>
  <r>
    <x v="393"/>
    <s v="Transport for London"/>
    <x v="1"/>
    <n v="-1.65"/>
    <s v="Revolut"/>
    <s v="Bank"/>
    <n v="1.65"/>
    <s v=""/>
    <s v=""/>
    <s v="April 2022"/>
    <x v="9"/>
  </r>
  <r>
    <x v="394"/>
    <s v="Sainsbury's"/>
    <x v="2"/>
    <n v="-2.2000000000000002"/>
    <s v="Revolut"/>
    <s v="Bank"/>
    <n v="2.2000000000000002"/>
    <s v=""/>
    <s v=""/>
    <s v="April 2022"/>
    <x v="9"/>
  </r>
  <r>
    <x v="395"/>
    <s v="Transport for London"/>
    <x v="1"/>
    <n v="-1.65"/>
    <s v="Revolut"/>
    <s v="Bank"/>
    <n v="1.65"/>
    <s v=""/>
    <s v=""/>
    <s v="April 2022"/>
    <x v="9"/>
  </r>
  <r>
    <x v="396"/>
    <s v="Transport for London"/>
    <x v="1"/>
    <n v="-3.3"/>
    <s v="Revolut"/>
    <s v="Bank"/>
    <n v="3.3"/>
    <s v=""/>
    <s v=""/>
    <s v="April 2022"/>
    <x v="9"/>
  </r>
  <r>
    <x v="397"/>
    <s v="Payment from Okeoghene Ogude-nyerhovwo"/>
    <x v="0"/>
    <n v="50"/>
    <s v="Revolut"/>
    <s v="Bank"/>
    <s v=""/>
    <s v=""/>
    <s v=""/>
    <s v="April 2022"/>
    <x v="9"/>
  </r>
  <r>
    <x v="398"/>
    <s v="Transport for London"/>
    <x v="1"/>
    <n v="-3.3"/>
    <s v="Revolut"/>
    <s v="Bank"/>
    <n v="3.3"/>
    <s v=""/>
    <s v=""/>
    <s v="April 2022"/>
    <x v="9"/>
  </r>
  <r>
    <x v="398"/>
    <s v="Transport for London"/>
    <x v="1"/>
    <n v="-3.3"/>
    <s v="Revolut"/>
    <s v="Bank"/>
    <n v="3.3"/>
    <s v=""/>
    <s v=""/>
    <s v="April 2022"/>
    <x v="9"/>
  </r>
  <r>
    <x v="399"/>
    <s v="Sainsbury's"/>
    <x v="2"/>
    <n v="-1.25"/>
    <s v="Revolut"/>
    <s v="Bank"/>
    <n v="1.25"/>
    <s v=""/>
    <s v=""/>
    <s v="April 2022"/>
    <x v="9"/>
  </r>
  <r>
    <x v="400"/>
    <s v="Transport for London"/>
    <x v="1"/>
    <n v="-3.3"/>
    <s v="Revolut"/>
    <s v="Bank"/>
    <n v="3.3"/>
    <s v=""/>
    <s v=""/>
    <s v="April 2022"/>
    <x v="9"/>
  </r>
  <r>
    <x v="400"/>
    <s v="Transport for London"/>
    <x v="1"/>
    <n v="-3.3"/>
    <s v="Revolut"/>
    <s v="Bank"/>
    <n v="3.3"/>
    <s v=""/>
    <s v=""/>
    <s v="April 2022"/>
    <x v="9"/>
  </r>
  <r>
    <x v="401"/>
    <s v="Transport for London"/>
    <x v="1"/>
    <n v="-3.3"/>
    <s v="Revolut"/>
    <s v="Bank"/>
    <n v="3.3"/>
    <s v=""/>
    <s v=""/>
    <s v="April 2022"/>
    <x v="9"/>
  </r>
  <r>
    <x v="401"/>
    <s v="Transport for London"/>
    <x v="1"/>
    <n v="-3.3"/>
    <s v="Revolut"/>
    <s v="Bank"/>
    <n v="3.3"/>
    <s v=""/>
    <s v=""/>
    <s v="April 2022"/>
    <x v="9"/>
  </r>
  <r>
    <x v="402"/>
    <s v="Transport for London"/>
    <x v="1"/>
    <n v="-3.3"/>
    <s v="Revolut"/>
    <s v="Bank"/>
    <n v="3.3"/>
    <s v=""/>
    <s v=""/>
    <s v="April 2022"/>
    <x v="9"/>
  </r>
  <r>
    <x v="403"/>
    <s v="Cash at Wallington 2"/>
    <x v="0"/>
    <n v="-5"/>
    <s v="Revolut"/>
    <s v="Bank"/>
    <n v="5"/>
    <s v=""/>
    <s v=""/>
    <s v="April 2022"/>
    <x v="9"/>
  </r>
  <r>
    <x v="404"/>
    <s v="Transport for London"/>
    <x v="1"/>
    <n v="-1.65"/>
    <s v="Revolut"/>
    <s v="Bank"/>
    <n v="1.65"/>
    <s v=""/>
    <s v=""/>
    <s v="April 2022"/>
    <x v="9"/>
  </r>
  <r>
    <x v="404"/>
    <s v="Transport for London"/>
    <x v="1"/>
    <n v="-1.65"/>
    <s v="Revolut"/>
    <s v="Bank"/>
    <n v="1.65"/>
    <s v=""/>
    <s v=""/>
    <s v="April 2022"/>
    <x v="9"/>
  </r>
  <r>
    <x v="405"/>
    <s v="Sainsbury's"/>
    <x v="2"/>
    <n v="-1.4"/>
    <s v="Revolut"/>
    <s v="Bank"/>
    <n v="1.4"/>
    <s v=""/>
    <s v=""/>
    <s v="April 2022"/>
    <x v="9"/>
  </r>
  <r>
    <x v="406"/>
    <s v="Payment from Okeoghene Ogude-nyerhovwo"/>
    <x v="0"/>
    <n v="23"/>
    <s v="Revolut"/>
    <s v="Bank"/>
    <s v=""/>
    <s v=""/>
    <s v=""/>
    <s v="April 2022"/>
    <x v="9"/>
  </r>
  <r>
    <x v="407"/>
    <s v="Transport for London"/>
    <x v="1"/>
    <n v="-3.3"/>
    <s v="Revolut"/>
    <s v="Bank"/>
    <n v="3.3"/>
    <s v=""/>
    <s v=""/>
    <s v="April 2022"/>
    <x v="9"/>
  </r>
  <r>
    <x v="408"/>
    <s v="Transport for London"/>
    <x v="1"/>
    <n v="-1.65"/>
    <s v="Revolut"/>
    <s v="Bank"/>
    <n v="1.65"/>
    <s v=""/>
    <s v=""/>
    <s v="April 2022"/>
    <x v="9"/>
  </r>
  <r>
    <x v="409"/>
    <s v="Payment from Ogude O"/>
    <x v="0"/>
    <n v="3"/>
    <s v="Revolut"/>
    <s v="Bank"/>
    <s v=""/>
    <s v=""/>
    <s v=""/>
    <s v="April 2022"/>
    <x v="9"/>
  </r>
  <r>
    <x v="410"/>
    <s v="Apple"/>
    <x v="0"/>
    <n v="-33.99"/>
    <s v="Revolut"/>
    <s v="Bank"/>
    <n v="33.99"/>
    <s v=""/>
    <s v=""/>
    <s v="April 2022"/>
    <x v="9"/>
  </r>
  <r>
    <x v="411"/>
    <s v="Payment from Ogude O"/>
    <x v="0"/>
    <n v="7"/>
    <s v="Revolut"/>
    <s v="Bank"/>
    <s v=""/>
    <s v=""/>
    <s v=""/>
    <s v="April 2022"/>
    <x v="9"/>
  </r>
  <r>
    <x v="412"/>
    <s v="Transport for London"/>
    <x v="1"/>
    <n v="-3.3"/>
    <s v="Revolut"/>
    <s v="Bank"/>
    <n v="3.3"/>
    <s v=""/>
    <s v=""/>
    <s v="April 2022"/>
    <x v="9"/>
  </r>
  <r>
    <x v="412"/>
    <s v="Transport for London"/>
    <x v="1"/>
    <n v="-1.65"/>
    <s v="Revolut"/>
    <s v="Bank"/>
    <n v="1.65"/>
    <s v=""/>
    <s v=""/>
    <s v="April 2022"/>
    <x v="9"/>
  </r>
  <r>
    <x v="413"/>
    <s v="Sainsbury's"/>
    <x v="2"/>
    <n v="-2.1"/>
    <s v="Revolut"/>
    <s v="Bank"/>
    <n v="2.1"/>
    <s v=""/>
    <s v=""/>
    <s v="April 2022"/>
    <x v="9"/>
  </r>
  <r>
    <x v="414"/>
    <s v="Transport for London"/>
    <x v="1"/>
    <n v="-4.95"/>
    <s v="Revolut"/>
    <s v="Bank"/>
    <n v="4.95"/>
    <s v=""/>
    <s v=""/>
    <s v="April 2022"/>
    <x v="9"/>
  </r>
  <r>
    <x v="415"/>
    <s v="Payment from Ogude O"/>
    <x v="0"/>
    <n v="5"/>
    <s v="Revolut"/>
    <s v="Bank"/>
    <s v=""/>
    <s v=""/>
    <s v=""/>
    <s v="April 2022"/>
    <x v="9"/>
  </r>
  <r>
    <x v="416"/>
    <s v="Payment from Ogude-n O S"/>
    <x v="0"/>
    <n v="50"/>
    <s v="Revolut"/>
    <s v="Bank"/>
    <s v=""/>
    <s v=""/>
    <s v=""/>
    <s v="April 2022"/>
    <x v="9"/>
  </r>
  <r>
    <x v="417"/>
    <s v="B&amp;Q"/>
    <x v="0"/>
    <n v="-9.1300000000000008"/>
    <s v="Revolut"/>
    <s v="Bank"/>
    <n v="9.1300000000000008"/>
    <s v=""/>
    <s v=""/>
    <s v="April 2022"/>
    <x v="9"/>
  </r>
  <r>
    <x v="418"/>
    <s v="Transport for London"/>
    <x v="1"/>
    <n v="-1.65"/>
    <s v="Revolut"/>
    <s v="Bank"/>
    <n v="1.65"/>
    <s v=""/>
    <s v=""/>
    <s v="April 2022"/>
    <x v="9"/>
  </r>
  <r>
    <x v="418"/>
    <s v="Transport for London"/>
    <x v="1"/>
    <n v="-1.65"/>
    <s v="Revolut"/>
    <s v="Bank"/>
    <n v="1.65"/>
    <s v=""/>
    <s v=""/>
    <s v="April 2022"/>
    <x v="9"/>
  </r>
  <r>
    <x v="419"/>
    <s v="Transport for London"/>
    <x v="1"/>
    <n v="-4.95"/>
    <s v="Revolut"/>
    <s v="Bank"/>
    <n v="4.95"/>
    <s v=""/>
    <s v=""/>
    <s v="April 2022"/>
    <x v="9"/>
  </r>
  <r>
    <x v="420"/>
    <s v="Payment from Ogude-n O S"/>
    <x v="0"/>
    <n v="1300"/>
    <s v="Revolut"/>
    <s v="Bank"/>
    <s v=""/>
    <s v=""/>
    <s v=""/>
    <s v="April 2022"/>
    <x v="9"/>
  </r>
  <r>
    <x v="421"/>
    <s v="Transport for London"/>
    <x v="1"/>
    <n v="-4.95"/>
    <s v="Revolut"/>
    <s v="Bank"/>
    <n v="4.95"/>
    <s v=""/>
    <s v=""/>
    <s v="April 2022"/>
    <x v="9"/>
  </r>
  <r>
    <x v="422"/>
    <s v="Oghenenyerhovwo Ogude"/>
    <x v="0"/>
    <n v="-1000"/>
    <s v="Revolut"/>
    <s v="Bank"/>
    <n v="1000"/>
    <s v=""/>
    <s v=""/>
    <s v="April 2022"/>
    <x v="9"/>
  </r>
  <r>
    <x v="423"/>
    <s v="To Teddy Ugbovo"/>
    <x v="0"/>
    <n v="-19.7"/>
    <s v="Revolut"/>
    <s v="Bank"/>
    <n v="19.7"/>
    <s v=""/>
    <s v=""/>
    <s v="April 2022"/>
    <x v="9"/>
  </r>
  <r>
    <x v="424"/>
    <s v="Transport for London"/>
    <x v="1"/>
    <n v="-1.65"/>
    <s v="Revolut"/>
    <s v="Bank"/>
    <n v="1.65"/>
    <s v=""/>
    <s v=""/>
    <s v="May 2022"/>
    <x v="10"/>
  </r>
  <r>
    <x v="425"/>
    <s v="Oghenenyerhovwo Ogude"/>
    <x v="0"/>
    <n v="-50"/>
    <s v="Revolut"/>
    <s v="Bank"/>
    <n v="50"/>
    <s v=""/>
    <s v=""/>
    <s v="May 2022"/>
    <x v="10"/>
  </r>
  <r>
    <x v="426"/>
    <s v="To RCCG GLORIOUS HIGH THRONE"/>
    <x v="8"/>
    <n v="-170"/>
    <s v="Revolut"/>
    <s v="Bank"/>
    <n v="170"/>
    <s v=""/>
    <s v=""/>
    <s v="May 2022"/>
    <x v="10"/>
  </r>
  <r>
    <x v="427"/>
    <s v="Transport for London"/>
    <x v="1"/>
    <n v="-1.85"/>
    <s v="Revolut"/>
    <s v="Bank"/>
    <n v="1.85"/>
    <s v=""/>
    <s v=""/>
    <s v="May 2022"/>
    <x v="10"/>
  </r>
  <r>
    <x v="428"/>
    <s v="Transport for London"/>
    <x v="1"/>
    <n v="-1.65"/>
    <s v="Revolut"/>
    <s v="Bank"/>
    <n v="1.65"/>
    <s v=""/>
    <s v=""/>
    <s v="May 2022"/>
    <x v="10"/>
  </r>
  <r>
    <x v="429"/>
    <s v="Transport for London"/>
    <x v="1"/>
    <n v="-3.3"/>
    <s v="Revolut"/>
    <s v="Bank"/>
    <n v="3.3"/>
    <s v=""/>
    <s v=""/>
    <s v="May 2022"/>
    <x v="10"/>
  </r>
  <r>
    <x v="430"/>
    <s v="Cash at Wallington 2"/>
    <x v="0"/>
    <n v="-10"/>
    <s v="Revolut"/>
    <s v="Bank"/>
    <n v="10"/>
    <s v=""/>
    <s v=""/>
    <s v="May 2022"/>
    <x v="10"/>
  </r>
  <r>
    <x v="431"/>
    <s v="Transport for London"/>
    <x v="1"/>
    <n v="-3.3"/>
    <s v="Revolut"/>
    <s v="Bank"/>
    <n v="3.3"/>
    <s v=""/>
    <s v=""/>
    <s v="May 2022"/>
    <x v="10"/>
  </r>
  <r>
    <x v="432"/>
    <s v="Sainsbury's"/>
    <x v="2"/>
    <n v="-3.6"/>
    <s v="Revolut"/>
    <s v="Bank"/>
    <n v="3.6"/>
    <s v=""/>
    <s v=""/>
    <s v="May 2022"/>
    <x v="10"/>
  </r>
  <r>
    <x v="433"/>
    <s v="Transport for London"/>
    <x v="1"/>
    <n v="-4.95"/>
    <s v="Revolut"/>
    <s v="Bank"/>
    <n v="4.95"/>
    <s v=""/>
    <s v=""/>
    <s v="May 2022"/>
    <x v="10"/>
  </r>
  <r>
    <x v="434"/>
    <s v="Transport for London"/>
    <x v="1"/>
    <n v="-4.95"/>
    <s v="Revolut"/>
    <s v="Bank"/>
    <n v="4.95"/>
    <s v=""/>
    <s v=""/>
    <s v="May 2022"/>
    <x v="10"/>
  </r>
  <r>
    <x v="435"/>
    <s v="Sainsbury's"/>
    <x v="2"/>
    <n v="-2.8"/>
    <s v="Revolut"/>
    <s v="Bank"/>
    <n v="2.8"/>
    <s v=""/>
    <s v=""/>
    <s v="May 2022"/>
    <x v="10"/>
  </r>
  <r>
    <x v="436"/>
    <s v="Transport for London"/>
    <x v="1"/>
    <n v="-3.3"/>
    <s v="Revolut"/>
    <s v="Bank"/>
    <n v="3.3"/>
    <s v=""/>
    <s v=""/>
    <s v="May 2022"/>
    <x v="10"/>
  </r>
  <r>
    <x v="437"/>
    <s v="To RCCG GLORIOUS HIGH THRONE"/>
    <x v="8"/>
    <n v="-5"/>
    <s v="Revolut"/>
    <s v="Bank"/>
    <n v="5"/>
    <s v=""/>
    <s v=""/>
    <s v="May 2022"/>
    <x v="10"/>
  </r>
  <r>
    <x v="438"/>
    <s v="Transport for London"/>
    <x v="1"/>
    <n v="-1.85"/>
    <s v="Revolut"/>
    <s v="Bank"/>
    <n v="1.85"/>
    <s v=""/>
    <s v=""/>
    <s v="May 2022"/>
    <x v="10"/>
  </r>
  <r>
    <x v="439"/>
    <s v="Transport for London"/>
    <x v="1"/>
    <n v="-1.65"/>
    <s v="Revolut"/>
    <s v="Bank"/>
    <n v="1.65"/>
    <s v=""/>
    <s v=""/>
    <s v="May 2022"/>
    <x v="10"/>
  </r>
  <r>
    <x v="440"/>
    <s v="Transport for London"/>
    <x v="1"/>
    <n v="-3.3"/>
    <s v="Revolut"/>
    <s v="Bank"/>
    <n v="3.3"/>
    <s v=""/>
    <s v=""/>
    <s v="May 2022"/>
    <x v="10"/>
  </r>
  <r>
    <x v="441"/>
    <s v="Boots"/>
    <x v="3"/>
    <n v="-11.74"/>
    <s v="Revolut"/>
    <s v="Bank"/>
    <n v="11.74"/>
    <s v=""/>
    <s v=""/>
    <s v="May 2022"/>
    <x v="10"/>
  </r>
  <r>
    <x v="442"/>
    <s v="Payment from Ogude O"/>
    <x v="0"/>
    <n v="40"/>
    <s v="Revolut"/>
    <s v="Bank"/>
    <s v=""/>
    <s v=""/>
    <s v=""/>
    <s v="May 2022"/>
    <x v="10"/>
  </r>
  <r>
    <x v="443"/>
    <s v="Amazon"/>
    <x v="9"/>
    <n v="-27.62"/>
    <s v="Revolut"/>
    <s v="Bank"/>
    <n v="27.62"/>
    <s v=""/>
    <s v=""/>
    <s v="May 2022"/>
    <x v="10"/>
  </r>
  <r>
    <x v="444"/>
    <s v="Transport for London"/>
    <x v="1"/>
    <n v="-3.3"/>
    <s v="Revolut"/>
    <s v="Bank"/>
    <n v="3.3"/>
    <s v=""/>
    <s v=""/>
    <s v="May 2022"/>
    <x v="10"/>
  </r>
  <r>
    <x v="445"/>
    <s v="Sainsbury's"/>
    <x v="2"/>
    <n v="-2"/>
    <s v="Revolut"/>
    <s v="Bank"/>
    <n v="2"/>
    <s v=""/>
    <s v=""/>
    <s v="May 2022"/>
    <x v="10"/>
  </r>
  <r>
    <x v="446"/>
    <s v="Transport for London"/>
    <x v="1"/>
    <n v="-4.95"/>
    <s v="Revolut"/>
    <s v="Bank"/>
    <n v="4.95"/>
    <s v=""/>
    <s v=""/>
    <s v="May 2022"/>
    <x v="10"/>
  </r>
  <r>
    <x v="447"/>
    <s v="Sainsbury's"/>
    <x v="2"/>
    <n v="-0.8"/>
    <s v="Revolut"/>
    <s v="Bank"/>
    <n v="0.8"/>
    <s v=""/>
    <s v=""/>
    <s v="May 2022"/>
    <x v="10"/>
  </r>
  <r>
    <x v="448"/>
    <s v="Transport for London"/>
    <x v="1"/>
    <n v="-4.95"/>
    <s v="Revolut"/>
    <s v="Bank"/>
    <n v="4.95"/>
    <s v=""/>
    <s v=""/>
    <s v="May 2022"/>
    <x v="10"/>
  </r>
  <r>
    <x v="449"/>
    <s v="Sainsbury's"/>
    <x v="2"/>
    <n v="-2.8"/>
    <s v="Revolut"/>
    <s v="Bank"/>
    <n v="2.8"/>
    <s v=""/>
    <s v=""/>
    <s v="May 2022"/>
    <x v="10"/>
  </r>
  <r>
    <x v="450"/>
    <s v="Transport for London"/>
    <x v="1"/>
    <n v="-4.95"/>
    <s v="Revolut"/>
    <s v="Bank"/>
    <n v="4.95"/>
    <s v=""/>
    <s v=""/>
    <s v="May 2022"/>
    <x v="10"/>
  </r>
  <r>
    <x v="451"/>
    <s v="Transport for London"/>
    <x v="1"/>
    <n v="-3.3"/>
    <s v="Revolut"/>
    <s v="Bank"/>
    <n v="3.3"/>
    <s v=""/>
    <s v=""/>
    <s v="May 2022"/>
    <x v="10"/>
  </r>
  <r>
    <x v="452"/>
    <s v="To RCCG GLORIOUS HIGH THRONE"/>
    <x v="8"/>
    <n v="-5"/>
    <s v="Revolut"/>
    <s v="Bank"/>
    <n v="5"/>
    <s v=""/>
    <s v=""/>
    <s v="May 2022"/>
    <x v="10"/>
  </r>
  <r>
    <x v="453"/>
    <s v="Sainsbury's"/>
    <x v="2"/>
    <n v="-1.1000000000000001"/>
    <s v="Revolut"/>
    <s v="Bank"/>
    <n v="1.1000000000000001"/>
    <s v=""/>
    <s v=""/>
    <s v="May 2022"/>
    <x v="10"/>
  </r>
  <r>
    <x v="454"/>
    <s v="Transport for London"/>
    <x v="1"/>
    <n v="-1.65"/>
    <s v="Revolut"/>
    <s v="Bank"/>
    <n v="1.65"/>
    <s v=""/>
    <s v=""/>
    <s v="May 2022"/>
    <x v="10"/>
  </r>
  <r>
    <x v="454"/>
    <s v="Transport for London"/>
    <x v="1"/>
    <n v="-1.65"/>
    <s v="Revolut"/>
    <s v="Bank"/>
    <n v="1.65"/>
    <s v=""/>
    <s v=""/>
    <s v="May 2022"/>
    <x v="10"/>
  </r>
  <r>
    <x v="455"/>
    <s v="Payment from Ogude O"/>
    <x v="0"/>
    <n v="15"/>
    <s v="Revolut"/>
    <s v="Bank"/>
    <s v=""/>
    <s v=""/>
    <s v=""/>
    <s v="May 2022"/>
    <x v="10"/>
  </r>
  <r>
    <x v="456"/>
    <s v="Transport for London"/>
    <x v="1"/>
    <n v="-4.95"/>
    <s v="Revolut"/>
    <s v="Bank"/>
    <n v="4.95"/>
    <s v=""/>
    <s v=""/>
    <s v="May 2022"/>
    <x v="10"/>
  </r>
  <r>
    <x v="457"/>
    <s v="Apple"/>
    <x v="0"/>
    <n v="-5.99"/>
    <s v="Revolut"/>
    <s v="Bank"/>
    <n v="5.99"/>
    <s v=""/>
    <s v=""/>
    <s v="May 2022"/>
    <x v="10"/>
  </r>
  <r>
    <x v="458"/>
    <s v="Transport for London"/>
    <x v="1"/>
    <n v="-3.3"/>
    <s v="Revolut"/>
    <s v="Bank"/>
    <n v="3.3"/>
    <s v=""/>
    <s v=""/>
    <s v="May 2022"/>
    <x v="10"/>
  </r>
  <r>
    <x v="459"/>
    <s v="Sainsbury's"/>
    <x v="2"/>
    <n v="-0.75"/>
    <s v="Revolut"/>
    <s v="Bank"/>
    <n v="0.75"/>
    <s v=""/>
    <s v=""/>
    <s v="May 2022"/>
    <x v="10"/>
  </r>
  <r>
    <x v="460"/>
    <s v="Transport for London"/>
    <x v="1"/>
    <n v="-1.65"/>
    <s v="Revolut"/>
    <s v="Bank"/>
    <n v="1.65"/>
    <s v=""/>
    <s v=""/>
    <s v="May 2022"/>
    <x v="10"/>
  </r>
  <r>
    <x v="460"/>
    <s v="Transport for London"/>
    <x v="1"/>
    <n v="-1.65"/>
    <s v="Revolut"/>
    <s v="Bank"/>
    <n v="1.65"/>
    <s v=""/>
    <s v=""/>
    <s v="May 2022"/>
    <x v="10"/>
  </r>
  <r>
    <x v="461"/>
    <s v="Payment from Ogude O"/>
    <x v="0"/>
    <n v="10"/>
    <s v="Revolut"/>
    <s v="Bank"/>
    <s v=""/>
    <s v=""/>
    <s v=""/>
    <s v="May 2022"/>
    <x v="10"/>
  </r>
  <r>
    <x v="462"/>
    <s v="Sainsbury's"/>
    <x v="2"/>
    <n v="-2.2000000000000002"/>
    <s v="Revolut"/>
    <s v="Bank"/>
    <n v="2.2000000000000002"/>
    <s v=""/>
    <s v=""/>
    <s v="May 2022"/>
    <x v="10"/>
  </r>
  <r>
    <x v="463"/>
    <s v="Transport for London"/>
    <x v="1"/>
    <n v="-4.95"/>
    <s v="Revolut"/>
    <s v="Bank"/>
    <n v="4.95"/>
    <s v=""/>
    <s v=""/>
    <s v="May 2022"/>
    <x v="10"/>
  </r>
  <r>
    <x v="464"/>
    <s v="Payment from Ogude O"/>
    <x v="0"/>
    <n v="10"/>
    <s v="Revolut"/>
    <s v="Bank"/>
    <s v=""/>
    <s v=""/>
    <s v=""/>
    <s v="May 2022"/>
    <x v="10"/>
  </r>
  <r>
    <x v="465"/>
    <s v="Transport for London"/>
    <x v="1"/>
    <n v="-4.95"/>
    <s v="Revolut"/>
    <s v="Bank"/>
    <n v="4.95"/>
    <s v=""/>
    <s v=""/>
    <s v="May 2022"/>
    <x v="10"/>
  </r>
  <r>
    <x v="466"/>
    <s v="Transport for London"/>
    <x v="1"/>
    <n v="-3.3"/>
    <s v="Revolut"/>
    <s v="Bank"/>
    <n v="3.3"/>
    <s v=""/>
    <s v=""/>
    <s v="May 2022"/>
    <x v="10"/>
  </r>
  <r>
    <x v="467"/>
    <s v="To RCCG GLORIOUS HIGH THRONE"/>
    <x v="8"/>
    <n v="-5"/>
    <s v="Revolut"/>
    <s v="Bank"/>
    <n v="5"/>
    <s v=""/>
    <s v=""/>
    <s v="May 2022"/>
    <x v="10"/>
  </r>
  <r>
    <x v="468"/>
    <s v="Payment from Ogude O"/>
    <x v="0"/>
    <n v="20"/>
    <s v="Revolut"/>
    <s v="Bank"/>
    <s v=""/>
    <s v=""/>
    <s v=""/>
    <s v="May 2022"/>
    <x v="10"/>
  </r>
  <r>
    <x v="469"/>
    <s v="Sainsbury's"/>
    <x v="2"/>
    <n v="-2.9"/>
    <s v="Revolut"/>
    <s v="Bank"/>
    <n v="2.9"/>
    <s v=""/>
    <s v=""/>
    <s v="May 2022"/>
    <x v="10"/>
  </r>
  <r>
    <x v="470"/>
    <s v="Transport for London"/>
    <x v="1"/>
    <n v="-3.3"/>
    <s v="Revolut"/>
    <s v="Bank"/>
    <n v="3.3"/>
    <s v=""/>
    <s v=""/>
    <s v="May 2022"/>
    <x v="10"/>
  </r>
  <r>
    <x v="471"/>
    <s v="Sainsbury's"/>
    <x v="2"/>
    <n v="-0.75"/>
    <s v="Revolut"/>
    <s v="Bank"/>
    <n v="0.75"/>
    <s v=""/>
    <s v=""/>
    <s v="May 2022"/>
    <x v="10"/>
  </r>
  <r>
    <x v="472"/>
    <s v="Payment from Ogude O"/>
    <x v="0"/>
    <n v="1000"/>
    <s v="Revolut"/>
    <s v="Bank"/>
    <s v=""/>
    <s v=""/>
    <s v=""/>
    <s v="May 2022"/>
    <x v="10"/>
  </r>
  <r>
    <x v="473"/>
    <s v="Hantec Markets"/>
    <x v="0"/>
    <n v="-795.46"/>
    <s v="Revolut"/>
    <s v="Bank"/>
    <n v="795.46"/>
    <s v=""/>
    <s v=""/>
    <s v="May 2022"/>
    <x v="10"/>
  </r>
  <r>
    <x v="474"/>
    <s v="Payment from Okeoghene Ogude-nyerhovwo"/>
    <x v="0"/>
    <n v="1500"/>
    <s v="Revolut"/>
    <s v="Bank"/>
    <s v=""/>
    <s v=""/>
    <s v=""/>
    <s v="May 2022"/>
    <x v="10"/>
  </r>
  <r>
    <x v="475"/>
    <s v="Hantec Markets"/>
    <x v="0"/>
    <n v="-796.24"/>
    <s v="Revolut"/>
    <s v="Bank"/>
    <n v="796.24"/>
    <s v=""/>
    <s v=""/>
    <s v="May 2022"/>
    <x v="10"/>
  </r>
  <r>
    <x v="476"/>
    <s v="Hantec Markets"/>
    <x v="0"/>
    <n v="-796.33"/>
    <s v="Revolut"/>
    <s v="Bank"/>
    <n v="796.33"/>
    <s v=""/>
    <s v=""/>
    <s v="May 2022"/>
    <x v="10"/>
  </r>
  <r>
    <x v="477"/>
    <s v="Transport for London"/>
    <x v="1"/>
    <n v="-4.95"/>
    <s v="Revolut"/>
    <s v="Bank"/>
    <n v="4.95"/>
    <s v=""/>
    <s v=""/>
    <s v="May 2022"/>
    <x v="10"/>
  </r>
  <r>
    <x v="478"/>
    <s v="Sainsbury's"/>
    <x v="2"/>
    <n v="-2.15"/>
    <s v="Revolut"/>
    <s v="Bank"/>
    <n v="2.15"/>
    <s v=""/>
    <s v=""/>
    <s v="May 2022"/>
    <x v="10"/>
  </r>
  <r>
    <x v="479"/>
    <s v="Transport for London"/>
    <x v="1"/>
    <n v="-3.3"/>
    <s v="Revolut"/>
    <s v="Bank"/>
    <n v="3.3"/>
    <s v=""/>
    <s v=""/>
    <s v="May 2022"/>
    <x v="10"/>
  </r>
  <r>
    <x v="480"/>
    <s v="Apple"/>
    <x v="0"/>
    <n v="-33.99"/>
    <s v="Revolut"/>
    <s v="Bank"/>
    <n v="33.99"/>
    <s v=""/>
    <s v=""/>
    <s v="May 2022"/>
    <x v="10"/>
  </r>
  <r>
    <x v="481"/>
    <s v="Apple"/>
    <x v="0"/>
    <n v="-15.99"/>
    <s v="Revolut"/>
    <s v="Bank"/>
    <n v="15.99"/>
    <s v=""/>
    <s v=""/>
    <s v="May 2022"/>
    <x v="10"/>
  </r>
  <r>
    <x v="482"/>
    <s v="Apple"/>
    <x v="0"/>
    <n v="-10.99"/>
    <s v="Revolut"/>
    <s v="Bank"/>
    <n v="10.99"/>
    <s v=""/>
    <s v=""/>
    <s v="May 2022"/>
    <x v="10"/>
  </r>
  <r>
    <x v="483"/>
    <s v="Transport for London"/>
    <x v="1"/>
    <n v="-4.95"/>
    <s v="Revolut"/>
    <s v="Bank"/>
    <n v="4.95"/>
    <s v=""/>
    <s v=""/>
    <s v="May 2022"/>
    <x v="10"/>
  </r>
  <r>
    <x v="484"/>
    <s v="Transport for London"/>
    <x v="1"/>
    <n v="-3.3"/>
    <s v="Revolut"/>
    <s v="Bank"/>
    <n v="3.3"/>
    <s v=""/>
    <s v=""/>
    <s v="May 2022"/>
    <x v="10"/>
  </r>
  <r>
    <x v="485"/>
    <s v="George Street Direct"/>
    <x v="0"/>
    <n v="-5"/>
    <s v="Revolut"/>
    <s v="Bank"/>
    <n v="5"/>
    <s v=""/>
    <s v=""/>
    <s v="May 2022"/>
    <x v="10"/>
  </r>
  <r>
    <x v="486"/>
    <s v="Transport for London"/>
    <x v="1"/>
    <n v="-4.95"/>
    <s v="Revolut"/>
    <s v="Bank"/>
    <n v="4.95"/>
    <s v=""/>
    <s v=""/>
    <s v="May 2022"/>
    <x v="10"/>
  </r>
  <r>
    <x v="487"/>
    <s v="Lidl"/>
    <x v="2"/>
    <n v="-0.99"/>
    <s v="Revolut"/>
    <s v="Bank"/>
    <n v="0.99"/>
    <s v=""/>
    <s v=""/>
    <s v="May 2022"/>
    <x v="10"/>
  </r>
  <r>
    <x v="488"/>
    <s v="Transport for London"/>
    <x v="1"/>
    <n v="-1.85"/>
    <s v="Revolut"/>
    <s v="Bank"/>
    <n v="1.85"/>
    <s v=""/>
    <s v=""/>
    <s v="May 2022"/>
    <x v="10"/>
  </r>
  <r>
    <x v="489"/>
    <s v="To RCCG GLORIOUS HIGH THRONE"/>
    <x v="8"/>
    <n v="-5"/>
    <s v="Revolut"/>
    <s v="Bank"/>
    <n v="5"/>
    <s v=""/>
    <s v=""/>
    <s v="May 2022"/>
    <x v="10"/>
  </r>
  <r>
    <x v="490"/>
    <s v="Transport for London"/>
    <x v="1"/>
    <n v="-4.95"/>
    <s v="Revolut"/>
    <s v="Bank"/>
    <n v="4.95"/>
    <s v=""/>
    <s v=""/>
    <s v="May 2022"/>
    <x v="10"/>
  </r>
  <r>
    <x v="491"/>
    <s v="Transport for London"/>
    <x v="1"/>
    <n v="-1.65"/>
    <s v="Revolut"/>
    <s v="Bank"/>
    <n v="1.65"/>
    <s v=""/>
    <s v=""/>
    <s v="June 2022"/>
    <x v="11"/>
  </r>
  <r>
    <x v="492"/>
    <s v="Payment from Ogude O"/>
    <x v="0"/>
    <n v="100"/>
    <s v="Revolut"/>
    <s v="Bank"/>
    <s v=""/>
    <s v=""/>
    <s v=""/>
    <s v="June 2022"/>
    <x v="11"/>
  </r>
  <r>
    <x v="493"/>
    <s v="To Emenike Agoh"/>
    <x v="0"/>
    <n v="-100"/>
    <s v="Revolut"/>
    <s v="Bank"/>
    <n v="100"/>
    <s v=""/>
    <s v=""/>
    <s v="June 2022"/>
    <x v="11"/>
  </r>
  <r>
    <x v="494"/>
    <s v="Transport for London"/>
    <x v="1"/>
    <n v="-1.65"/>
    <s v="Revolut"/>
    <s v="Bank"/>
    <n v="1.65"/>
    <s v=""/>
    <s v=""/>
    <s v="June 2022"/>
    <x v="11"/>
  </r>
  <r>
    <x v="494"/>
    <s v="Transport for London"/>
    <x v="1"/>
    <n v="-1.65"/>
    <s v="Revolut"/>
    <s v="Bank"/>
    <n v="1.65"/>
    <s v=""/>
    <s v=""/>
    <s v="June 2022"/>
    <x v="11"/>
  </r>
  <r>
    <x v="495"/>
    <s v="GoFundMe"/>
    <x v="0"/>
    <n v="-5"/>
    <s v="Revolut"/>
    <s v="Bank"/>
    <n v="5"/>
    <s v=""/>
    <s v=""/>
    <s v="June 2022"/>
    <x v="11"/>
  </r>
  <r>
    <x v="496"/>
    <s v=" Nero"/>
    <x v="0"/>
    <n v="1450"/>
    <s v="HSBC"/>
    <s v="Bank"/>
    <s v=""/>
    <s v=""/>
    <s v=""/>
    <s v="June 2022"/>
    <x v="11"/>
  </r>
  <r>
    <x v="497"/>
    <s v="Transport for London"/>
    <x v="1"/>
    <n v="-3.3"/>
    <s v="Revolut"/>
    <s v="Bank"/>
    <n v="3.3"/>
    <s v=""/>
    <s v=""/>
    <s v="June 2022"/>
    <x v="11"/>
  </r>
  <r>
    <x v="498"/>
    <s v="Oghenenyerhovwo Ogude"/>
    <x v="0"/>
    <n v="-100"/>
    <s v="HSBC"/>
    <s v="Bank"/>
    <n v="100"/>
    <s v=""/>
    <s v=""/>
    <s v="June 2022"/>
    <x v="11"/>
  </r>
  <r>
    <x v="498"/>
    <s v="Oghenenyerhovwo Ogude"/>
    <x v="0"/>
    <n v="-250"/>
    <s v="HSBC"/>
    <s v="Bank"/>
    <n v="250"/>
    <s v=""/>
    <s v=""/>
    <s v="June 2022"/>
    <x v="11"/>
  </r>
  <r>
    <x v="499"/>
    <s v="Transport for London"/>
    <x v="1"/>
    <n v="-3.3"/>
    <s v="Revolut"/>
    <s v="Bank"/>
    <n v="3.3"/>
    <s v=""/>
    <s v=""/>
    <s v="June 2022"/>
    <x v="11"/>
  </r>
  <r>
    <x v="500"/>
    <s v="Payment from Ogude O"/>
    <x v="0"/>
    <n v="250"/>
    <s v="Revolut"/>
    <s v="Bank"/>
    <s v=""/>
    <s v=""/>
    <s v=""/>
    <s v="June 2022"/>
    <x v="11"/>
  </r>
  <r>
    <x v="501"/>
    <s v="To RCCG GLORIOUS HIGH THRONE"/>
    <x v="8"/>
    <n v="-200"/>
    <s v="Revolut"/>
    <s v="Bank"/>
    <n v="200"/>
    <s v=""/>
    <s v=""/>
    <s v="June 2022"/>
    <x v="11"/>
  </r>
  <r>
    <x v="502"/>
    <s v="Transport for London"/>
    <x v="1"/>
    <n v="-1.5"/>
    <s v="Revolut"/>
    <s v="Bank"/>
    <n v="1.5"/>
    <s v=""/>
    <s v=""/>
    <s v="June 2022"/>
    <x v="11"/>
  </r>
  <r>
    <x v="503"/>
    <s v="Transport for London"/>
    <x v="1"/>
    <n v="-3.3"/>
    <s v="Revolut"/>
    <s v="Bank"/>
    <n v="3.3"/>
    <s v=""/>
    <s v=""/>
    <s v="June 2022"/>
    <x v="11"/>
  </r>
  <r>
    <x v="504"/>
    <s v="Transport for London"/>
    <x v="1"/>
    <n v="-1.65"/>
    <s v="Revolut"/>
    <s v="Bank"/>
    <n v="1.65"/>
    <s v=""/>
    <s v=""/>
    <s v="June 2022"/>
    <x v="11"/>
  </r>
  <r>
    <x v="505"/>
    <s v="Oghenenyerhovwo Ogude"/>
    <x v="0"/>
    <n v="-100"/>
    <s v="HSBC"/>
    <s v="Bank"/>
    <n v="100"/>
    <s v=""/>
    <s v=""/>
    <s v="June 2022"/>
    <x v="11"/>
  </r>
  <r>
    <x v="506"/>
    <s v="Payment from Ogude O"/>
    <x v="0"/>
    <n v="100"/>
    <s v="Revolut"/>
    <s v="Bank"/>
    <s v=""/>
    <s v=""/>
    <s v=""/>
    <s v="June 2022"/>
    <x v="11"/>
  </r>
  <r>
    <x v="507"/>
    <s v="To Lois Otobo"/>
    <x v="0"/>
    <n v="-88"/>
    <s v="Revolut"/>
    <s v="Bank"/>
    <n v="88"/>
    <s v=""/>
    <s v=""/>
    <s v="June 2022"/>
    <x v="11"/>
  </r>
  <r>
    <x v="508"/>
    <s v="Lidl"/>
    <x v="2"/>
    <n v="-2.4500000000000002"/>
    <s v="Revolut"/>
    <s v="Bank"/>
    <n v="2.4500000000000002"/>
    <s v=""/>
    <s v=""/>
    <s v="June 2022"/>
    <x v="11"/>
  </r>
  <r>
    <x v="509"/>
    <s v="Oghenenyerhovwo Ogude"/>
    <x v="0"/>
    <n v="-100"/>
    <s v="HSBC"/>
    <s v="Bank"/>
    <n v="100"/>
    <s v=""/>
    <s v=""/>
    <s v="June 2022"/>
    <x v="11"/>
  </r>
  <r>
    <x v="510"/>
    <s v="Transport for London"/>
    <x v="1"/>
    <n v="-3.3"/>
    <s v="Revolut"/>
    <s v="Bank"/>
    <n v="3.3"/>
    <s v=""/>
    <s v=""/>
    <s v="June 2022"/>
    <x v="11"/>
  </r>
  <r>
    <x v="510"/>
    <s v="Transport for London"/>
    <x v="1"/>
    <n v="-1.65"/>
    <s v="Revolut"/>
    <s v="Bank"/>
    <n v="1.65"/>
    <s v=""/>
    <s v=""/>
    <s v="June 2022"/>
    <x v="11"/>
  </r>
  <r>
    <x v="511"/>
    <s v="Payment from Ogude O"/>
    <x v="0"/>
    <n v="100"/>
    <s v="Revolut"/>
    <s v="Bank"/>
    <s v=""/>
    <s v=""/>
    <s v=""/>
    <s v="June 2022"/>
    <x v="11"/>
  </r>
  <r>
    <x v="512"/>
    <s v="To Ethel Ndoma-Egba"/>
    <x v="0"/>
    <n v="-100"/>
    <s v="Revolut"/>
    <s v="Bank"/>
    <n v="100"/>
    <s v=""/>
    <s v=""/>
    <s v="June 2022"/>
    <x v="11"/>
  </r>
  <r>
    <x v="513"/>
    <s v="Sainsbury's"/>
    <x v="2"/>
    <n v="-3.65"/>
    <s v="Revolut"/>
    <s v="Bank"/>
    <n v="3.65"/>
    <s v=""/>
    <s v=""/>
    <s v="June 2022"/>
    <x v="11"/>
  </r>
  <r>
    <x v="514"/>
    <s v="Oghenenyerhovwo Ogude"/>
    <x v="0"/>
    <n v="-140"/>
    <s v="HSBC"/>
    <s v="Bank"/>
    <n v="140"/>
    <s v=""/>
    <s v=""/>
    <s v="June 2022"/>
    <x v="11"/>
  </r>
  <r>
    <x v="515"/>
    <s v="Transport for London"/>
    <x v="1"/>
    <n v="-4.95"/>
    <s v="Revolut"/>
    <s v="Bank"/>
    <n v="4.95"/>
    <s v=""/>
    <s v=""/>
    <s v="June 2022"/>
    <x v="11"/>
  </r>
  <r>
    <x v="516"/>
    <s v="Sainsbury's"/>
    <x v="2"/>
    <n v="-0.75"/>
    <s v="Revolut"/>
    <s v="Bank"/>
    <n v="0.75"/>
    <s v=""/>
    <s v=""/>
    <s v="June 2022"/>
    <x v="11"/>
  </r>
  <r>
    <x v="517"/>
    <s v="Payment from Ogude O"/>
    <x v="0"/>
    <n v="140"/>
    <s v="Revolut"/>
    <s v="Bank"/>
    <s v=""/>
    <s v=""/>
    <s v=""/>
    <s v="June 2022"/>
    <x v="11"/>
  </r>
  <r>
    <x v="518"/>
    <s v="Oghenenyerhovwo Ogude"/>
    <x v="0"/>
    <n v="140"/>
    <s v="HSBC"/>
    <s v="Bank"/>
    <s v=""/>
    <s v=""/>
    <s v=""/>
    <s v="June 2022"/>
    <x v="11"/>
  </r>
  <r>
    <x v="519"/>
    <s v="Payment from Ogude-n O S"/>
    <x v="0"/>
    <n v="140"/>
    <s v="Revolut"/>
    <s v="Bank"/>
    <s v=""/>
    <s v=""/>
    <s v=""/>
    <s v="June 2022"/>
    <x v="11"/>
  </r>
  <r>
    <x v="520"/>
    <s v="Transport for London"/>
    <x v="1"/>
    <n v="-4.95"/>
    <s v="Revolut"/>
    <s v="Bank"/>
    <n v="4.95"/>
    <s v=""/>
    <s v=""/>
    <s v="June 2022"/>
    <x v="11"/>
  </r>
  <r>
    <x v="521"/>
    <s v="Cash at Wallington 2"/>
    <x v="0"/>
    <n v="-10"/>
    <s v="Revolut"/>
    <s v="Bank"/>
    <n v="10"/>
    <s v=""/>
    <s v=""/>
    <s v="June 2022"/>
    <x v="11"/>
  </r>
  <r>
    <x v="522"/>
    <s v="Station Quality Dry Cl"/>
    <x v="0"/>
    <n v="-40"/>
    <s v="Revolut"/>
    <s v="Bank"/>
    <n v="40"/>
    <s v=""/>
    <s v=""/>
    <s v="June 2022"/>
    <x v="11"/>
  </r>
  <r>
    <x v="523"/>
    <s v="Oghenenyerhovwo Ogude"/>
    <x v="0"/>
    <n v="-140"/>
    <s v="Revolut"/>
    <s v="Bank"/>
    <n v="140"/>
    <s v=""/>
    <s v=""/>
    <s v="June 2022"/>
    <x v="11"/>
  </r>
  <r>
    <x v="524"/>
    <s v="Payment from Ogude O"/>
    <x v="0"/>
    <n v="80"/>
    <s v="Revolut"/>
    <s v="Bank"/>
    <s v=""/>
    <s v=""/>
    <s v=""/>
    <s v="June 2022"/>
    <x v="11"/>
  </r>
  <r>
    <x v="525"/>
    <s v="Belasis Technology Park"/>
    <x v="0"/>
    <n v="-147.49"/>
    <s v="Revolut"/>
    <s v="Bank"/>
    <n v="147.49"/>
    <s v=""/>
    <s v=""/>
    <s v="June 2022"/>
    <x v="11"/>
  </r>
  <r>
    <x v="526"/>
    <s v="Transport for London"/>
    <x v="1"/>
    <n v="-4.95"/>
    <s v="Revolut"/>
    <s v="Bank"/>
    <n v="4.95"/>
    <s v=""/>
    <s v=""/>
    <s v="June 2022"/>
    <x v="11"/>
  </r>
  <r>
    <x v="527"/>
    <s v="Lidl"/>
    <x v="2"/>
    <n v="-0.98"/>
    <s v="Revolut"/>
    <s v="Bank"/>
    <n v="0.98"/>
    <s v=""/>
    <s v=""/>
    <s v="June 2022"/>
    <x v="11"/>
  </r>
  <r>
    <x v="528"/>
    <s v="Oghenenyerhovwo Ogude"/>
    <x v="0"/>
    <n v="-80"/>
    <s v="HSBC"/>
    <s v="Bank"/>
    <n v="80"/>
    <s v=""/>
    <s v=""/>
    <s v="June 2022"/>
    <x v="11"/>
  </r>
  <r>
    <x v="529"/>
    <s v="Transport for London"/>
    <x v="1"/>
    <n v="-1.65"/>
    <s v="Revolut"/>
    <s v="Bank"/>
    <n v="1.65"/>
    <s v=""/>
    <s v=""/>
    <s v="June 2022"/>
    <x v="11"/>
  </r>
  <r>
    <x v="529"/>
    <s v="Transport for London"/>
    <x v="1"/>
    <n v="-1.65"/>
    <s v="Revolut"/>
    <s v="Bank"/>
    <n v="1.65"/>
    <s v=""/>
    <s v=""/>
    <s v="June 2022"/>
    <x v="11"/>
  </r>
  <r>
    <x v="530"/>
    <s v="Uber"/>
    <x v="0"/>
    <n v="-17.53"/>
    <s v="Revolut"/>
    <s v="Bank"/>
    <n v="17.53"/>
    <s v=""/>
    <s v=""/>
    <s v="June 2022"/>
    <x v="11"/>
  </r>
  <r>
    <x v="531"/>
    <s v="To UKV23"/>
    <x v="0"/>
    <n v="-10"/>
    <s v="Revolut"/>
    <s v="Bank"/>
    <n v="10"/>
    <s v=""/>
    <s v=""/>
    <s v="June 2022"/>
    <x v="11"/>
  </r>
  <r>
    <x v="532"/>
    <s v="Transport for London"/>
    <x v="1"/>
    <n v="-1.65"/>
    <s v="Revolut"/>
    <s v="Bank"/>
    <n v="1.65"/>
    <s v=""/>
    <s v=""/>
    <s v="June 2022"/>
    <x v="11"/>
  </r>
  <r>
    <x v="532"/>
    <s v="Transport for London"/>
    <x v="1"/>
    <n v="-1.85"/>
    <s v="Revolut"/>
    <s v="Bank"/>
    <n v="1.85"/>
    <s v=""/>
    <s v=""/>
    <s v="June 2022"/>
    <x v="11"/>
  </r>
  <r>
    <x v="533"/>
    <s v="Spar"/>
    <x v="0"/>
    <n v="-2.38"/>
    <s v="Revolut"/>
    <s v="Bank"/>
    <n v="2.38"/>
    <s v=""/>
    <s v=""/>
    <s v="June 2022"/>
    <x v="11"/>
  </r>
  <r>
    <x v="534"/>
    <s v="Transport for London"/>
    <x v="1"/>
    <n v="-3.3"/>
    <s v="Revolut"/>
    <s v="Bank"/>
    <n v="3.3"/>
    <s v=""/>
    <s v=""/>
    <s v="June 2022"/>
    <x v="11"/>
  </r>
  <r>
    <x v="535"/>
    <s v="Transport for London"/>
    <x v="1"/>
    <n v="-1.65"/>
    <s v="Revolut"/>
    <s v="Bank"/>
    <n v="1.65"/>
    <s v=""/>
    <s v=""/>
    <s v="June 2022"/>
    <x v="11"/>
  </r>
  <r>
    <x v="536"/>
    <s v="Transport for London"/>
    <x v="1"/>
    <n v="-3.3"/>
    <s v="Revolut"/>
    <s v="Bank"/>
    <n v="3.3"/>
    <s v=""/>
    <s v=""/>
    <s v="June 2022"/>
    <x v="11"/>
  </r>
  <r>
    <x v="537"/>
    <s v="Transport for London"/>
    <x v="1"/>
    <n v="-3.3"/>
    <s v="Revolut"/>
    <s v="Bank"/>
    <n v="3.3"/>
    <s v=""/>
    <s v=""/>
    <s v="June 2022"/>
    <x v="11"/>
  </r>
  <r>
    <x v="538"/>
    <s v="Oghenenyerhovwo Ogude"/>
    <x v="0"/>
    <n v="-10"/>
    <s v="HSBC"/>
    <s v="Bank"/>
    <n v="10"/>
    <s v=""/>
    <s v=""/>
    <s v="June 2022"/>
    <x v="11"/>
  </r>
  <r>
    <x v="539"/>
    <s v="Transport for London"/>
    <x v="1"/>
    <n v="-4.95"/>
    <s v="Revolut"/>
    <s v="Bank"/>
    <n v="4.95"/>
    <s v=""/>
    <s v=""/>
    <s v="June 2022"/>
    <x v="11"/>
  </r>
  <r>
    <x v="540"/>
    <s v="Payment from Ogude O"/>
    <x v="0"/>
    <n v="10"/>
    <s v="Revolut"/>
    <s v="Bank"/>
    <s v=""/>
    <s v=""/>
    <s v=""/>
    <s v="June 2022"/>
    <x v="11"/>
  </r>
  <r>
    <x v="541"/>
    <s v="Transport for London"/>
    <x v="1"/>
    <n v="-1.5"/>
    <s v="Revolut"/>
    <s v="Bank"/>
    <n v="1.5"/>
    <s v=""/>
    <s v=""/>
    <s v="June 2022"/>
    <x v="11"/>
  </r>
  <r>
    <x v="542"/>
    <s v="Sainsbury's"/>
    <x v="2"/>
    <n v="-3.75"/>
    <s v="Revolut"/>
    <s v="Bank"/>
    <n v="3.75"/>
    <s v=""/>
    <s v=""/>
    <s v="June 2022"/>
    <x v="11"/>
  </r>
  <r>
    <x v="543"/>
    <s v="Transport for London"/>
    <x v="1"/>
    <n v="-4.95"/>
    <s v="Revolut"/>
    <s v="Bank"/>
    <n v="4.95"/>
    <s v=""/>
    <s v=""/>
    <s v="June 2022"/>
    <x v="11"/>
  </r>
  <r>
    <x v="544"/>
    <s v="Payment from Akpotor M"/>
    <x v="0"/>
    <n v="197"/>
    <s v="Revolut"/>
    <s v="Bank"/>
    <s v=""/>
    <s v=""/>
    <s v=""/>
    <s v="June 2022"/>
    <x v="11"/>
  </r>
  <r>
    <x v="545"/>
    <s v="The Health and Care Professions Council (HCPC)"/>
    <x v="0"/>
    <n v="-196.24"/>
    <s v="Revolut"/>
    <s v="Bank"/>
    <n v="196.24"/>
    <s v=""/>
    <s v=""/>
    <s v="June 2022"/>
    <x v="11"/>
  </r>
  <r>
    <x v="546"/>
    <s v="Oghenenyerhovwo Ogude"/>
    <x v="0"/>
    <n v="-20"/>
    <s v="HSBC"/>
    <s v="Bank"/>
    <n v="20"/>
    <s v=""/>
    <s v=""/>
    <s v="June 2022"/>
    <x v="11"/>
  </r>
  <r>
    <x v="547"/>
    <s v="Transport for London"/>
    <x v="1"/>
    <n v="-1.65"/>
    <s v="Revolut"/>
    <s v="Bank"/>
    <n v="1.65"/>
    <s v=""/>
    <s v=""/>
    <s v="June 2022"/>
    <x v="11"/>
  </r>
  <r>
    <x v="548"/>
    <s v="Payment from Ogude O"/>
    <x v="0"/>
    <n v="20"/>
    <s v="Revolut"/>
    <s v="Bank"/>
    <s v=""/>
    <s v=""/>
    <s v=""/>
    <s v="June 2022"/>
    <x v="11"/>
  </r>
  <r>
    <x v="549"/>
    <s v="Price Busters"/>
    <x v="5"/>
    <n v="-8.34"/>
    <s v="Revolut"/>
    <s v="Bank"/>
    <n v="8.34"/>
    <s v=""/>
    <s v=""/>
    <s v="June 2022"/>
    <x v="11"/>
  </r>
  <r>
    <x v="550"/>
    <s v="Celebrations Forever"/>
    <x v="0"/>
    <n v="-0.99"/>
    <s v="Revolut"/>
    <s v="Bank"/>
    <n v="0.99"/>
    <s v=""/>
    <s v=""/>
    <s v="June 2022"/>
    <x v="11"/>
  </r>
  <r>
    <x v="551"/>
    <s v="Payment from Ogude O"/>
    <x v="0"/>
    <n v="20"/>
    <s v="Revolut"/>
    <s v="Bank"/>
    <s v=""/>
    <s v=""/>
    <s v=""/>
    <s v="June 2022"/>
    <x v="11"/>
  </r>
  <r>
    <x v="552"/>
    <s v="Cash at Wallington 2"/>
    <x v="0"/>
    <n v="-10"/>
    <s v="Revolut"/>
    <s v="Bank"/>
    <n v="10"/>
    <s v=""/>
    <s v=""/>
    <s v="June 2022"/>
    <x v="11"/>
  </r>
  <r>
    <x v="553"/>
    <s v="Oghenenyerhovwo Ogude"/>
    <x v="0"/>
    <n v="-20"/>
    <s v="HSBC"/>
    <s v="Bank"/>
    <n v="20"/>
    <s v=""/>
    <s v=""/>
    <s v="June 2022"/>
    <x v="11"/>
  </r>
  <r>
    <x v="553"/>
    <s v="Okeoghene Sandra N"/>
    <x v="0"/>
    <n v="-100"/>
    <s v="HSBC"/>
    <s v="Bank"/>
    <n v="100"/>
    <s v=""/>
    <s v=""/>
    <s v="June 2022"/>
    <x v="11"/>
  </r>
  <r>
    <x v="554"/>
    <s v="Transport for London"/>
    <x v="1"/>
    <n v="-3.3"/>
    <s v="Revolut"/>
    <s v="Bank"/>
    <n v="3.3"/>
    <s v=""/>
    <s v=""/>
    <s v="June 2022"/>
    <x v="11"/>
  </r>
  <r>
    <x v="555"/>
    <s v="Cash at Wallington 2"/>
    <x v="0"/>
    <n v="-5"/>
    <s v="Revolut"/>
    <s v="Bank"/>
    <n v="5"/>
    <s v=""/>
    <s v=""/>
    <s v="June 2022"/>
    <x v="11"/>
  </r>
  <r>
    <x v="556"/>
    <s v="Transport for London"/>
    <x v="1"/>
    <n v="-1.85"/>
    <s v="Revolut"/>
    <s v="Bank"/>
    <n v="1.85"/>
    <s v=""/>
    <s v=""/>
    <s v="June 2022"/>
    <x v="11"/>
  </r>
  <r>
    <x v="557"/>
    <s v="Oghenenyerhovwo Ogude"/>
    <x v="0"/>
    <n v="-70"/>
    <s v="HSBC"/>
    <s v="Bank"/>
    <n v="70"/>
    <s v=""/>
    <s v=""/>
    <s v="June 2022"/>
    <x v="11"/>
  </r>
  <r>
    <x v="558"/>
    <s v="Transport for London"/>
    <x v="1"/>
    <n v="-4.95"/>
    <s v="Revolut"/>
    <s v="Bank"/>
    <n v="4.95"/>
    <s v=""/>
    <s v=""/>
    <s v="June 2022"/>
    <x v="11"/>
  </r>
  <r>
    <x v="559"/>
    <s v="Payment from Ogude O"/>
    <x v="0"/>
    <n v="70"/>
    <s v="Revolut"/>
    <s v="Bank"/>
    <s v=""/>
    <s v=""/>
    <s v=""/>
    <s v="June 2022"/>
    <x v="11"/>
  </r>
  <r>
    <x v="560"/>
    <s v="Driver &amp; Vehicle Standards Agency"/>
    <x v="0"/>
    <n v="-62"/>
    <s v="Revolut"/>
    <s v="Bank"/>
    <n v="62"/>
    <s v=""/>
    <s v=""/>
    <s v="June 2022"/>
    <x v="11"/>
  </r>
  <r>
    <x v="561"/>
    <s v="Transport for London"/>
    <x v="1"/>
    <n v="-0.1"/>
    <s v="Revolut"/>
    <s v="Bank"/>
    <n v="0.1"/>
    <s v=""/>
    <s v=""/>
    <s v="June 2022"/>
    <x v="11"/>
  </r>
  <r>
    <x v="562"/>
    <s v="Transport for London"/>
    <x v="1"/>
    <n v="-4.95"/>
    <s v="Revolut"/>
    <s v="Bank"/>
    <n v="4.95"/>
    <s v=""/>
    <s v=""/>
    <s v="June 2022"/>
    <x v="11"/>
  </r>
  <r>
    <x v="563"/>
    <s v="Stack Catering"/>
    <x v="0"/>
    <n v="-6.5"/>
    <s v="Revolut"/>
    <s v="Bank"/>
    <n v="6.5"/>
    <s v=""/>
    <s v=""/>
    <s v="June 2022"/>
    <x v="11"/>
  </r>
  <r>
    <x v="564"/>
    <s v="Sainsbury's"/>
    <x v="2"/>
    <n v="-2.25"/>
    <s v="Revolut"/>
    <s v="Bank"/>
    <n v="2.25"/>
    <s v=""/>
    <s v=""/>
    <s v="June 2022"/>
    <x v="11"/>
  </r>
  <r>
    <x v="565"/>
    <s v="Oghenenyerhovwo Ogude"/>
    <x v="0"/>
    <n v="-27"/>
    <s v="HSBC"/>
    <s v="Bank"/>
    <n v="27"/>
    <s v=""/>
    <s v=""/>
    <s v="June 2022"/>
    <x v="11"/>
  </r>
  <r>
    <x v="566"/>
    <s v="Payment from Ogude O"/>
    <x v="0"/>
    <n v="27"/>
    <s v="Revolut"/>
    <s v="Bank"/>
    <s v=""/>
    <s v=""/>
    <s v=""/>
    <s v="June 2022"/>
    <x v="11"/>
  </r>
  <r>
    <x v="567"/>
    <s v="Payment from Ogude O"/>
    <x v="0"/>
    <n v="7"/>
    <s v="Revolut"/>
    <s v="Bank"/>
    <s v=""/>
    <s v=""/>
    <s v=""/>
    <s v="June 2022"/>
    <x v="11"/>
  </r>
  <r>
    <x v="568"/>
    <s v="Station Quality Dry Cl"/>
    <x v="0"/>
    <n v="-25"/>
    <s v="Revolut"/>
    <s v="Bank"/>
    <n v="25"/>
    <s v=""/>
    <s v=""/>
    <s v="June 2022"/>
    <x v="11"/>
  </r>
  <r>
    <x v="569"/>
    <s v="Oghenenyerhovwo Ogude"/>
    <x v="0"/>
    <n v="-7"/>
    <s v="HSBC"/>
    <s v="Bank"/>
    <n v="7"/>
    <s v=""/>
    <s v=""/>
    <s v="June 2022"/>
    <x v="11"/>
  </r>
  <r>
    <x v="569"/>
    <s v="Oghenenyerhovwo Ogude"/>
    <x v="0"/>
    <n v="-100"/>
    <s v="HSBC"/>
    <s v="Bank"/>
    <n v="100"/>
    <s v=""/>
    <s v=""/>
    <s v="June 2022"/>
    <x v="11"/>
  </r>
  <r>
    <x v="569"/>
    <s v="Oghenenyerhovwo Ogude"/>
    <x v="0"/>
    <n v="-46"/>
    <s v="HSBC"/>
    <s v="Bank"/>
    <n v="46"/>
    <s v=""/>
    <s v=""/>
    <s v="June 2022"/>
    <x v="11"/>
  </r>
  <r>
    <x v="570"/>
    <s v="Transport for London"/>
    <x v="1"/>
    <n v="-4.95"/>
    <s v="Revolut"/>
    <s v="Bank"/>
    <n v="4.95"/>
    <s v=""/>
    <s v=""/>
    <s v="June 2022"/>
    <x v="11"/>
  </r>
  <r>
    <x v="571"/>
    <s v="Sainsbury's"/>
    <x v="2"/>
    <n v="-0.8"/>
    <s v="Revolut"/>
    <s v="Bank"/>
    <n v="0.8"/>
    <s v=""/>
    <s v=""/>
    <s v="June 2022"/>
    <x v="11"/>
  </r>
  <r>
    <x v="572"/>
    <s v="Payment from Ogude O"/>
    <x v="0"/>
    <n v="100"/>
    <s v="Revolut"/>
    <s v="Bank"/>
    <s v=""/>
    <s v=""/>
    <s v=""/>
    <s v="June 2022"/>
    <x v="11"/>
  </r>
  <r>
    <x v="573"/>
    <s v="Payment from Ogude O"/>
    <x v="0"/>
    <n v="46"/>
    <s v="Revolut"/>
    <s v="Bank"/>
    <s v=""/>
    <s v=""/>
    <s v=""/>
    <s v="June 2022"/>
    <x v="11"/>
  </r>
  <r>
    <x v="574"/>
    <s v="To Okeoghene Ogude-Nyerhovwo"/>
    <x v="0"/>
    <n v="-100"/>
    <s v="Revolut"/>
    <s v="Bank"/>
    <n v="100"/>
    <s v=""/>
    <s v=""/>
    <s v="June 2022"/>
    <x v="11"/>
  </r>
  <r>
    <x v="575"/>
    <s v="Transport for London"/>
    <x v="1"/>
    <n v="-1.65"/>
    <s v="Revolut"/>
    <s v="Bank"/>
    <n v="1.65"/>
    <s v=""/>
    <s v=""/>
    <s v="June 2022"/>
    <x v="11"/>
  </r>
  <r>
    <x v="575"/>
    <s v="Transport for London"/>
    <x v="1"/>
    <n v="-4.95"/>
    <s v="Revolut"/>
    <s v="Bank"/>
    <n v="4.95"/>
    <s v=""/>
    <s v=""/>
    <s v="June 2022"/>
    <x v="11"/>
  </r>
  <r>
    <x v="576"/>
    <s v="Sainsbury's"/>
    <x v="2"/>
    <n v="-1.9"/>
    <s v="Revolut"/>
    <s v="Bank"/>
    <n v="1.9"/>
    <s v=""/>
    <s v=""/>
    <s v="June 2022"/>
    <x v="11"/>
  </r>
  <r>
    <x v="577"/>
    <s v="Lidl"/>
    <x v="2"/>
    <n v="-1.86"/>
    <s v="Revolut"/>
    <s v="Bank"/>
    <n v="1.86"/>
    <s v=""/>
    <s v=""/>
    <s v="June 2022"/>
    <x v="11"/>
  </r>
  <r>
    <x v="578"/>
    <s v="Sainsbury's"/>
    <x v="2"/>
    <n v="-3.15"/>
    <s v="Revolut"/>
    <s v="Bank"/>
    <n v="3.15"/>
    <s v=""/>
    <s v=""/>
    <s v="June 2022"/>
    <x v="11"/>
  </r>
  <r>
    <x v="579"/>
    <s v="Transport for London"/>
    <x v="1"/>
    <n v="-1.65"/>
    <s v="Revolut"/>
    <s v="Bank"/>
    <n v="1.65"/>
    <s v=""/>
    <s v=""/>
    <s v="June 2022"/>
    <x v="11"/>
  </r>
  <r>
    <x v="580"/>
    <s v="Transport for London"/>
    <x v="1"/>
    <n v="-3.5"/>
    <s v="Revolut"/>
    <s v="Bank"/>
    <n v="3.5"/>
    <s v=""/>
    <s v=""/>
    <s v="June 2022"/>
    <x v="11"/>
  </r>
  <r>
    <x v="581"/>
    <s v="Oghenenyerhovwo Ogude"/>
    <x v="0"/>
    <n v="-20"/>
    <s v="Revolut"/>
    <s v="Bank"/>
    <n v="20"/>
    <s v=""/>
    <s v=""/>
    <s v="June 2022"/>
    <x v="11"/>
  </r>
  <r>
    <x v="582"/>
    <s v="Sainsbury's"/>
    <x v="2"/>
    <n v="-3"/>
    <s v="Revolut"/>
    <s v="Bank"/>
    <n v="3"/>
    <s v=""/>
    <s v=""/>
    <s v="June 2022"/>
    <x v="11"/>
  </r>
  <r>
    <x v="583"/>
    <s v="6hrs drive lessons"/>
    <x v="0"/>
    <n v="-213"/>
    <s v="HSBC"/>
    <s v="Bank"/>
    <n v="213"/>
    <s v=""/>
    <s v=""/>
    <s v="June 2022"/>
    <x v="11"/>
  </r>
  <r>
    <x v="584"/>
    <s v="Payment from Ogude-n O S"/>
    <x v="0"/>
    <n v="1850"/>
    <s v="Revolut"/>
    <s v="Bank"/>
    <s v=""/>
    <s v=""/>
    <s v=""/>
    <s v="June 2022"/>
    <x v="11"/>
  </r>
  <r>
    <x v="585"/>
    <s v="Oghenenyerhovwo Ogude"/>
    <x v="0"/>
    <n v="-1840"/>
    <s v="Revolut"/>
    <s v="Bank"/>
    <n v="1840"/>
    <s v=""/>
    <s v=""/>
    <s v="June 2022"/>
    <x v="11"/>
  </r>
  <r>
    <x v="586"/>
    <s v="Hantec Markets"/>
    <x v="0"/>
    <n v="2360.9299999999998"/>
    <s v="Revolut"/>
    <s v="Bank"/>
    <s v=""/>
    <s v=""/>
    <s v=""/>
    <s v="June 2022"/>
    <x v="11"/>
  </r>
  <r>
    <x v="587"/>
    <s v="Oghenenyerhovwo Ogude"/>
    <x v="0"/>
    <n v="-2360"/>
    <s v="Revolut"/>
    <s v="Bank"/>
    <n v="2360"/>
    <s v=""/>
    <s v=""/>
    <s v="June 2022"/>
    <x v="11"/>
  </r>
  <r>
    <x v="588"/>
    <s v="CR Sent from Revolut"/>
    <x v="0"/>
    <n v="1840"/>
    <s v="HSBC"/>
    <s v="Bank"/>
    <s v=""/>
    <s v=""/>
    <s v=""/>
    <s v="June 2022"/>
    <x v="11"/>
  </r>
  <r>
    <x v="589"/>
    <s v="Transport for London"/>
    <x v="1"/>
    <n v="-1.65"/>
    <s v="Revolut"/>
    <s v="Bank"/>
    <n v="1.65"/>
    <s v=""/>
    <s v=""/>
    <s v="June 2022"/>
    <x v="11"/>
  </r>
  <r>
    <x v="590"/>
    <s v="CR Sent from Revolut"/>
    <x v="0"/>
    <n v="2360"/>
    <s v="HSBC"/>
    <s v="Bank"/>
    <s v=""/>
    <s v=""/>
    <s v=""/>
    <s v="June 2022"/>
    <x v="11"/>
  </r>
  <r>
    <x v="590"/>
    <s v="Oghenenyerhovwo Ogude"/>
    <x v="0"/>
    <n v="-250"/>
    <s v="HSBC"/>
    <s v="Bank"/>
    <n v="250"/>
    <s v=""/>
    <s v=""/>
    <s v="June 2022"/>
    <x v="11"/>
  </r>
  <r>
    <x v="591"/>
    <s v="Transport for London"/>
    <x v="1"/>
    <n v="-3.3"/>
    <s v="Revolut"/>
    <s v="Bank"/>
    <n v="3.3"/>
    <s v=""/>
    <s v=""/>
    <s v="June 2022"/>
    <x v="11"/>
  </r>
  <r>
    <x v="592"/>
    <s v="Transport for London"/>
    <x v="1"/>
    <n v="-3.3"/>
    <s v="Revolut"/>
    <s v="Bank"/>
    <n v="3.3"/>
    <s v=""/>
    <s v=""/>
    <s v="June 2022"/>
    <x v="11"/>
  </r>
  <r>
    <x v="593"/>
    <s v="Payment from Ogude O"/>
    <x v="0"/>
    <n v="250"/>
    <s v="Revolut"/>
    <s v="Bank"/>
    <s v=""/>
    <s v=""/>
    <s v=""/>
    <s v="June 2022"/>
    <x v="11"/>
  </r>
  <r>
    <x v="594"/>
    <s v="Apple"/>
    <x v="0"/>
    <n v="-33.99"/>
    <s v="Revolut"/>
    <s v="Bank"/>
    <n v="33.99"/>
    <s v=""/>
    <s v=""/>
    <s v="June 2022"/>
    <x v="11"/>
  </r>
  <r>
    <x v="595"/>
    <s v="VIS       WWW.BETTER.ORG.UK/"/>
    <x v="0"/>
    <n v="-127.4"/>
    <s v="HSBC"/>
    <s v="Bank"/>
    <n v="127.4"/>
    <s v=""/>
    <s v=""/>
    <s v="June 2022"/>
    <x v="11"/>
  </r>
  <r>
    <x v="595"/>
    <s v="Oghenenyerhovwo Ogude"/>
    <x v="0"/>
    <n v="-50"/>
    <s v="HSBC"/>
    <s v="Bank"/>
    <n v="50"/>
    <s v=""/>
    <s v=""/>
    <s v="June 2022"/>
    <x v="11"/>
  </r>
  <r>
    <x v="596"/>
    <s v="Transport for London"/>
    <x v="1"/>
    <n v="-4.95"/>
    <s v="Revolut"/>
    <s v="Bank"/>
    <n v="4.95"/>
    <s v=""/>
    <s v=""/>
    <s v="June 2022"/>
    <x v="11"/>
  </r>
  <r>
    <x v="597"/>
    <s v="Payment from Ogude O"/>
    <x v="0"/>
    <n v="50"/>
    <s v="Revolut"/>
    <s v="Bank"/>
    <s v=""/>
    <s v=""/>
    <s v=""/>
    <s v="June 2022"/>
    <x v="11"/>
  </r>
  <r>
    <x v="598"/>
    <s v="Work"/>
    <x v="0"/>
    <n v="-250"/>
    <s v="Revolut"/>
    <s v="Bank"/>
    <n v="250"/>
    <s v=""/>
    <s v=""/>
    <s v="June 2022"/>
    <x v="11"/>
  </r>
  <r>
    <x v="599"/>
    <s v="Oghenenyerhovwo Ogude"/>
    <x v="0"/>
    <n v="-860"/>
    <s v="HSBC"/>
    <s v="Bank"/>
    <n v="860"/>
    <s v=""/>
    <s v=""/>
    <s v="July 2022"/>
    <x v="12"/>
  </r>
  <r>
    <x v="600"/>
    <s v="Transport for London"/>
    <x v="1"/>
    <n v="-4.95"/>
    <s v="Revolut"/>
    <s v="Bank"/>
    <n v="4.95"/>
    <s v=""/>
    <s v=""/>
    <s v="July 2022"/>
    <x v="12"/>
  </r>
  <r>
    <x v="601"/>
    <s v="Cash at 93 Manor Road Wallingt"/>
    <x v="0"/>
    <n v="-10"/>
    <s v="Revolut"/>
    <s v="Bank"/>
    <n v="10"/>
    <s v=""/>
    <s v=""/>
    <s v="July 2022"/>
    <x v="12"/>
  </r>
  <r>
    <x v="602"/>
    <s v="Payment from Ogude O"/>
    <x v="0"/>
    <n v="860"/>
    <s v="Revolut"/>
    <s v="Bank"/>
    <s v=""/>
    <s v=""/>
    <s v=""/>
    <s v="July 2022"/>
    <x v="12"/>
  </r>
  <r>
    <x v="603"/>
    <s v="To Testingelearn"/>
    <x v="0"/>
    <n v="-850"/>
    <s v="Revolut"/>
    <s v="Bank"/>
    <n v="850"/>
    <s v=""/>
    <s v=""/>
    <s v="July 2022"/>
    <x v="12"/>
  </r>
  <r>
    <x v="604"/>
    <s v="Sainsbury's"/>
    <x v="2"/>
    <n v="-2.9"/>
    <s v="Revolut"/>
    <s v="Bank"/>
    <n v="2.9"/>
    <s v=""/>
    <s v=""/>
    <s v="July 2022"/>
    <x v="12"/>
  </r>
  <r>
    <x v="605"/>
    <s v="02 Jul 22               BP         Okeoghene Sandra N"/>
    <x v="0"/>
    <n v="-400"/>
    <s v="HSBC"/>
    <s v="Bank"/>
    <n v="400"/>
    <s v=""/>
    <s v=""/>
    <s v="July 2022"/>
    <x v="12"/>
  </r>
  <r>
    <x v="606"/>
    <s v="Transport for London"/>
    <x v="1"/>
    <n v="-4.95"/>
    <s v="Revolut"/>
    <s v="Bank"/>
    <n v="4.95"/>
    <s v=""/>
    <s v=""/>
    <s v="July 2022"/>
    <x v="12"/>
  </r>
  <r>
    <x v="607"/>
    <s v="Oghenenyerhovwo Ogude"/>
    <x v="0"/>
    <n v="-180"/>
    <s v="HSBC"/>
    <s v="Bank"/>
    <n v="180"/>
    <s v=""/>
    <s v=""/>
    <s v="July 2022"/>
    <x v="12"/>
  </r>
  <r>
    <x v="608"/>
    <s v="Transport for London"/>
    <x v="1"/>
    <n v="-3.3"/>
    <s v="Revolut"/>
    <s v="Bank"/>
    <n v="3.3"/>
    <s v=""/>
    <s v=""/>
    <s v="July 2022"/>
    <x v="12"/>
  </r>
  <r>
    <x v="609"/>
    <s v="Payment from Ogude O"/>
    <x v="0"/>
    <n v="180"/>
    <s v="Revolut"/>
    <s v="Bank"/>
    <s v=""/>
    <s v=""/>
    <s v=""/>
    <s v="July 2022"/>
    <x v="12"/>
  </r>
  <r>
    <x v="610"/>
    <s v="To RCCG GLORIOUS HIGH THRONE"/>
    <x v="8"/>
    <n v="-177"/>
    <s v="Revolut"/>
    <s v="Bank"/>
    <n v="177"/>
    <s v=""/>
    <s v=""/>
    <s v="July 2022"/>
    <x v="12"/>
  </r>
  <r>
    <x v="611"/>
    <s v="Oghenenyerhovwo Ogude"/>
    <x v="0"/>
    <n v="-20"/>
    <s v="HSBC"/>
    <s v="Bank"/>
    <n v="20"/>
    <s v=""/>
    <s v=""/>
    <s v="July 2022"/>
    <x v="12"/>
  </r>
  <r>
    <x v="612"/>
    <s v="Transport for London"/>
    <x v="1"/>
    <n v="-0.2"/>
    <s v="Revolut"/>
    <s v="Bank"/>
    <n v="0.2"/>
    <s v=""/>
    <s v=""/>
    <s v="July 2022"/>
    <x v="12"/>
  </r>
  <r>
    <x v="613"/>
    <s v="Payment from Ogude O"/>
    <x v="0"/>
    <n v="20"/>
    <s v="Revolut"/>
    <s v="Bank"/>
    <s v=""/>
    <s v=""/>
    <s v=""/>
    <s v="July 2022"/>
    <x v="12"/>
  </r>
  <r>
    <x v="614"/>
    <s v="Transport for London"/>
    <x v="1"/>
    <n v="-1.65"/>
    <s v="Revolut"/>
    <s v="Bank"/>
    <n v="1.65"/>
    <s v=""/>
    <s v=""/>
    <s v="July 2022"/>
    <x v="12"/>
  </r>
  <r>
    <x v="614"/>
    <s v="Transport for London"/>
    <x v="1"/>
    <n v="-3.3"/>
    <s v="Revolut"/>
    <s v="Bank"/>
    <n v="3.3"/>
    <s v=""/>
    <s v=""/>
    <s v="July 2022"/>
    <x v="12"/>
  </r>
  <r>
    <x v="615"/>
    <s v="Transport for London"/>
    <x v="1"/>
    <n v="-3.3"/>
    <s v="Revolut"/>
    <s v="Bank"/>
    <n v="3.3"/>
    <s v=""/>
    <s v=""/>
    <s v="July 2022"/>
    <x v="12"/>
  </r>
  <r>
    <x v="616"/>
    <s v="Sainsbury's"/>
    <x v="2"/>
    <n v="-5.35"/>
    <s v="Revolut"/>
    <s v="Bank"/>
    <n v="5.35"/>
    <s v=""/>
    <s v=""/>
    <s v="July 2022"/>
    <x v="12"/>
  </r>
  <r>
    <x v="617"/>
    <s v="Transport for London"/>
    <x v="1"/>
    <n v="-3.3"/>
    <s v="Revolut"/>
    <s v="Bank"/>
    <n v="3.3"/>
    <s v=""/>
    <s v=""/>
    <s v="July 2022"/>
    <x v="12"/>
  </r>
  <r>
    <x v="617"/>
    <s v="Transport for London"/>
    <x v="1"/>
    <n v="-1.65"/>
    <s v="Revolut"/>
    <s v="Bank"/>
    <n v="1.65"/>
    <s v=""/>
    <s v=""/>
    <s v="July 2022"/>
    <x v="12"/>
  </r>
  <r>
    <x v="618"/>
    <s v="Oghenenyerhovwo Ogude"/>
    <x v="0"/>
    <n v="-19"/>
    <s v="HSBC"/>
    <s v="Bank"/>
    <n v="19"/>
    <s v=""/>
    <s v=""/>
    <s v="July 2022"/>
    <x v="12"/>
  </r>
  <r>
    <x v="618"/>
    <s v="Oghenenyerhovwo Ogude"/>
    <x v="0"/>
    <n v="-20"/>
    <s v="HSBC"/>
    <s v="Bank"/>
    <n v="20"/>
    <s v=""/>
    <s v=""/>
    <s v="July 2022"/>
    <x v="12"/>
  </r>
  <r>
    <x v="619"/>
    <s v="Transport for London"/>
    <x v="1"/>
    <n v="-4.95"/>
    <s v="Revolut"/>
    <s v="Bank"/>
    <n v="4.95"/>
    <s v=""/>
    <s v=""/>
    <s v="July 2022"/>
    <x v="12"/>
  </r>
  <r>
    <x v="620"/>
    <s v="Transport for London"/>
    <x v="1"/>
    <n v="-0.1"/>
    <s v="Revolut"/>
    <s v="Bank"/>
    <n v="0.1"/>
    <s v=""/>
    <s v=""/>
    <s v="July 2022"/>
    <x v="12"/>
  </r>
  <r>
    <x v="621"/>
    <s v="Payment from Ogude O"/>
    <x v="0"/>
    <n v="19"/>
    <s v="Revolut"/>
    <s v="Bank"/>
    <s v=""/>
    <s v=""/>
    <s v=""/>
    <s v="July 2022"/>
    <x v="12"/>
  </r>
  <r>
    <x v="622"/>
    <s v="Transport for London"/>
    <x v="1"/>
    <n v="-3.3"/>
    <s v="Revolut"/>
    <s v="Bank"/>
    <n v="3.3"/>
    <s v=""/>
    <s v=""/>
    <s v="July 2022"/>
    <x v="12"/>
  </r>
  <r>
    <x v="623"/>
    <s v="Sainsbury's"/>
    <x v="2"/>
    <n v="-0.8"/>
    <s v="Revolut"/>
    <s v="Bank"/>
    <n v="0.8"/>
    <s v=""/>
    <s v=""/>
    <s v="July 2022"/>
    <x v="12"/>
  </r>
  <r>
    <x v="624"/>
    <s v="Payment from Ogude O"/>
    <x v="0"/>
    <n v="20"/>
    <s v="Revolut"/>
    <s v="Bank"/>
    <s v=""/>
    <s v=""/>
    <s v=""/>
    <s v="July 2022"/>
    <x v="12"/>
  </r>
  <r>
    <x v="625"/>
    <s v="Station Quality Dry Cl"/>
    <x v="0"/>
    <n v="-25"/>
    <s v="Revolut"/>
    <s v="Bank"/>
    <n v="25"/>
    <s v=""/>
    <s v=""/>
    <s v="July 2022"/>
    <x v="12"/>
  </r>
  <r>
    <x v="626"/>
    <s v="Transport for London"/>
    <x v="1"/>
    <n v="-1.65"/>
    <s v="Revolut"/>
    <s v="Bank"/>
    <n v="1.65"/>
    <s v=""/>
    <s v=""/>
    <s v="July 2022"/>
    <x v="12"/>
  </r>
  <r>
    <x v="627"/>
    <s v="Transport for London"/>
    <x v="1"/>
    <n v="-3.3"/>
    <s v="Revolut"/>
    <s v="Bank"/>
    <n v="3.3"/>
    <s v=""/>
    <s v=""/>
    <s v="July 2022"/>
    <x v="12"/>
  </r>
  <r>
    <x v="628"/>
    <s v="Sainsbury's"/>
    <x v="2"/>
    <n v="-1.7"/>
    <s v="Revolut"/>
    <s v="Bank"/>
    <n v="1.7"/>
    <s v=""/>
    <s v=""/>
    <s v="July 2022"/>
    <x v="12"/>
  </r>
  <r>
    <x v="629"/>
    <s v="Transport for London"/>
    <x v="1"/>
    <n v="-1.85"/>
    <s v="Revolut"/>
    <s v="Bank"/>
    <n v="1.85"/>
    <s v=""/>
    <s v=""/>
    <s v="July 2022"/>
    <x v="12"/>
  </r>
  <r>
    <x v="630"/>
    <s v="Payment from Ogude O"/>
    <x v="0"/>
    <n v="30"/>
    <s v="Revolut"/>
    <s v="Bank"/>
    <s v=""/>
    <s v=""/>
    <s v=""/>
    <s v="July 2022"/>
    <x v="12"/>
  </r>
  <r>
    <x v="631"/>
    <s v="Sainsbury's"/>
    <x v="2"/>
    <n v="-1.2"/>
    <s v="Revolut"/>
    <s v="Bank"/>
    <n v="1.2"/>
    <s v=""/>
    <s v=""/>
    <s v="July 2022"/>
    <x v="12"/>
  </r>
  <r>
    <x v="632"/>
    <s v="Hantec Markets"/>
    <x v="0"/>
    <n v="83.32"/>
    <s v="Revolut"/>
    <s v="Bank"/>
    <s v=""/>
    <s v=""/>
    <s v=""/>
    <s v="July 2022"/>
    <x v="12"/>
  </r>
  <r>
    <x v="633"/>
    <s v="Transport for London"/>
    <x v="1"/>
    <n v="-10.9"/>
    <s v="Revolut"/>
    <s v="Bank"/>
    <n v="10.9"/>
    <s v=""/>
    <s v=""/>
    <s v="July 2022"/>
    <x v="12"/>
  </r>
  <r>
    <x v="634"/>
    <s v="Transport for London"/>
    <x v="1"/>
    <n v="-4.95"/>
    <s v="Revolut"/>
    <s v="Bank"/>
    <n v="4.95"/>
    <s v=""/>
    <s v=""/>
    <s v="July 2022"/>
    <x v="12"/>
  </r>
  <r>
    <x v="635"/>
    <s v="Sainsbury's"/>
    <x v="2"/>
    <n v="-1.6"/>
    <s v="Revolut"/>
    <s v="Bank"/>
    <n v="1.6"/>
    <s v=""/>
    <s v=""/>
    <s v="July 2022"/>
    <x v="12"/>
  </r>
  <r>
    <x v="636"/>
    <s v="Shepherd's Bush"/>
    <x v="0"/>
    <n v="-1.5"/>
    <s v="Revolut"/>
    <s v="Bank"/>
    <n v="1.5"/>
    <s v=""/>
    <s v=""/>
    <s v="July 2022"/>
    <x v="12"/>
  </r>
  <r>
    <x v="637"/>
    <s v="Transport for London"/>
    <x v="1"/>
    <n v="-1.65"/>
    <s v="Revolut"/>
    <s v="Bank"/>
    <n v="1.65"/>
    <s v=""/>
    <s v=""/>
    <s v="July 2022"/>
    <x v="12"/>
  </r>
  <r>
    <x v="638"/>
    <s v="Transport for London"/>
    <x v="1"/>
    <n v="-6"/>
    <s v="Revolut"/>
    <s v="Bank"/>
    <n v="6"/>
    <s v=""/>
    <s v=""/>
    <s v="July 2022"/>
    <x v="12"/>
  </r>
  <r>
    <x v="638"/>
    <s v="Transport for London"/>
    <x v="1"/>
    <n v="-19.3"/>
    <s v="Revolut"/>
    <s v="Bank"/>
    <n v="19.3"/>
    <s v=""/>
    <s v=""/>
    <s v="July 2022"/>
    <x v="12"/>
  </r>
  <r>
    <x v="639"/>
    <s v="Transport for London"/>
    <x v="1"/>
    <n v="-4.95"/>
    <s v="Revolut"/>
    <s v="Bank"/>
    <n v="4.95"/>
    <s v=""/>
    <s v=""/>
    <s v="July 2022"/>
    <x v="12"/>
  </r>
  <r>
    <x v="640"/>
    <s v="Transport for London"/>
    <x v="1"/>
    <n v="-1.65"/>
    <s v="Revolut"/>
    <s v="Bank"/>
    <n v="1.65"/>
    <s v=""/>
    <s v=""/>
    <s v="July 2022"/>
    <x v="12"/>
  </r>
  <r>
    <x v="640"/>
    <s v="Transport for London"/>
    <x v="1"/>
    <n v="-3.3"/>
    <s v="Revolut"/>
    <s v="Bank"/>
    <n v="3.3"/>
    <s v=""/>
    <s v=""/>
    <s v="July 2022"/>
    <x v="12"/>
  </r>
  <r>
    <x v="641"/>
    <s v="Viaan And Heey"/>
    <x v="0"/>
    <n v="-8.1"/>
    <s v="Revolut"/>
    <s v="Bank"/>
    <n v="8.1"/>
    <s v=""/>
    <s v=""/>
    <s v="July 2022"/>
    <x v="12"/>
  </r>
  <r>
    <x v="642"/>
    <s v="Transport for London"/>
    <x v="1"/>
    <n v="-3.3"/>
    <s v="Revolut"/>
    <s v="Bank"/>
    <n v="3.3"/>
    <s v=""/>
    <s v=""/>
    <s v="July 2022"/>
    <x v="12"/>
  </r>
  <r>
    <x v="643"/>
    <s v="Zava"/>
    <x v="0"/>
    <n v="-28"/>
    <s v="Revolut"/>
    <s v="Bank"/>
    <n v="28"/>
    <s v=""/>
    <s v=""/>
    <s v="July 2022"/>
    <x v="12"/>
  </r>
  <r>
    <x v="644"/>
    <s v="To RCCG GLORIOUS HIGH THRONE"/>
    <x v="8"/>
    <n v="-5"/>
    <s v="Revolut"/>
    <s v="Bank"/>
    <n v="5"/>
    <s v=""/>
    <s v=""/>
    <s v="July 2022"/>
    <x v="12"/>
  </r>
  <r>
    <x v="645"/>
    <s v="Transport for London"/>
    <x v="1"/>
    <n v="-0.2"/>
    <s v="Revolut"/>
    <s v="Bank"/>
    <n v="0.2"/>
    <s v=""/>
    <s v=""/>
    <s v="July 2022"/>
    <x v="12"/>
  </r>
  <r>
    <x v="646"/>
    <s v="Mellows Newsmart"/>
    <x v="0"/>
    <n v="-0.69"/>
    <s v="Revolut"/>
    <s v="Bank"/>
    <n v="0.69"/>
    <s v=""/>
    <s v=""/>
    <s v="July 2022"/>
    <x v="12"/>
  </r>
  <r>
    <x v="647"/>
    <s v="Payment from Ogude O"/>
    <x v="0"/>
    <n v="20"/>
    <s v="Revolut"/>
    <s v="Bank"/>
    <s v=""/>
    <s v=""/>
    <s v=""/>
    <s v="July 2022"/>
    <x v="12"/>
  </r>
  <r>
    <x v="648"/>
    <s v="Sainsbury's"/>
    <x v="2"/>
    <n v="-13.65"/>
    <s v="Revolut"/>
    <s v="Bank"/>
    <n v="13.65"/>
    <s v=""/>
    <s v=""/>
    <s v="July 2022"/>
    <x v="12"/>
  </r>
  <r>
    <x v="649"/>
    <s v="Transport for London"/>
    <x v="1"/>
    <n v="-4.95"/>
    <s v="Revolut"/>
    <s v="Bank"/>
    <n v="4.95"/>
    <s v=""/>
    <s v=""/>
    <s v="July 2022"/>
    <x v="12"/>
  </r>
  <r>
    <x v="650"/>
    <s v="Transport for London"/>
    <x v="1"/>
    <n v="-4.95"/>
    <s v="Revolut"/>
    <s v="Bank"/>
    <n v="4.95"/>
    <s v=""/>
    <s v=""/>
    <s v="July 2022"/>
    <x v="12"/>
  </r>
  <r>
    <x v="651"/>
    <s v="Transport for London"/>
    <x v="1"/>
    <n v="-4.95"/>
    <s v="Revolut"/>
    <s v="Bank"/>
    <n v="4.95"/>
    <s v=""/>
    <s v=""/>
    <s v="July 2022"/>
    <x v="12"/>
  </r>
  <r>
    <x v="652"/>
    <s v="Transport for London"/>
    <x v="1"/>
    <n v="-4.95"/>
    <s v="Revolut"/>
    <s v="Bank"/>
    <n v="4.95"/>
    <s v=""/>
    <s v=""/>
    <s v="July 2022"/>
    <x v="12"/>
  </r>
  <r>
    <x v="652"/>
    <s v="Transport for London"/>
    <x v="1"/>
    <n v="-3.3"/>
    <s v="Revolut"/>
    <s v="Bank"/>
    <n v="3.3"/>
    <s v=""/>
    <s v=""/>
    <s v="July 2022"/>
    <x v="12"/>
  </r>
  <r>
    <x v="653"/>
    <s v="Payment from Ogude O"/>
    <x v="0"/>
    <n v="30"/>
    <s v="Revolut"/>
    <s v="Bank"/>
    <s v=""/>
    <s v=""/>
    <s v=""/>
    <s v="July 2022"/>
    <x v="12"/>
  </r>
  <r>
    <x v="654"/>
    <s v="Cash at Wallington 2"/>
    <x v="0"/>
    <n v="-10"/>
    <s v="Revolut"/>
    <s v="Bank"/>
    <n v="10"/>
    <s v=""/>
    <s v=""/>
    <s v="July 2022"/>
    <x v="12"/>
  </r>
  <r>
    <x v="655"/>
    <s v="Transport for London"/>
    <x v="1"/>
    <n v="-1.65"/>
    <s v="Revolut"/>
    <s v="Bank"/>
    <n v="1.65"/>
    <s v=""/>
    <s v=""/>
    <s v="July 2022"/>
    <x v="12"/>
  </r>
  <r>
    <x v="656"/>
    <s v="Transport for London"/>
    <x v="1"/>
    <n v="-1.65"/>
    <s v="Revolut"/>
    <s v="Bank"/>
    <n v="1.65"/>
    <s v=""/>
    <s v=""/>
    <s v="July 2022"/>
    <x v="12"/>
  </r>
  <r>
    <x v="657"/>
    <s v="To Okeoghene Ogude-Nyerhovwo"/>
    <x v="0"/>
    <n v="-5"/>
    <s v="Revolut"/>
    <s v="Bank"/>
    <n v="5"/>
    <s v=""/>
    <s v=""/>
    <s v="July 2022"/>
    <x v="12"/>
  </r>
  <r>
    <x v="658"/>
    <s v="Transport for London"/>
    <x v="1"/>
    <n v="-1.85"/>
    <s v="Revolut"/>
    <s v="Bank"/>
    <n v="1.85"/>
    <s v=""/>
    <s v=""/>
    <s v="July 2022"/>
    <x v="12"/>
  </r>
  <r>
    <x v="659"/>
    <s v="Payment from Ogude O"/>
    <x v="0"/>
    <n v="30"/>
    <s v="Revolut"/>
    <s v="Bank"/>
    <s v=""/>
    <s v=""/>
    <s v=""/>
    <s v="July 2022"/>
    <x v="12"/>
  </r>
  <r>
    <x v="660"/>
    <s v="To RCCG GLORIOUS HIGH THRONE"/>
    <x v="8"/>
    <n v="-5"/>
    <s v="Revolut"/>
    <s v="Bank"/>
    <n v="5"/>
    <s v=""/>
    <s v=""/>
    <s v="July 2022"/>
    <x v="12"/>
  </r>
  <r>
    <x v="661"/>
    <s v="Payment from Ogude O"/>
    <x v="0"/>
    <n v="50"/>
    <s v="Revolut"/>
    <s v="Bank"/>
    <s v=""/>
    <s v=""/>
    <s v=""/>
    <s v="July 2022"/>
    <x v="12"/>
  </r>
  <r>
    <x v="662"/>
    <s v="To Okeoghene Ogude-Nyerhovwo"/>
    <x v="0"/>
    <n v="-60"/>
    <s v="Revolut"/>
    <s v="Bank"/>
    <n v="60"/>
    <s v=""/>
    <s v=""/>
    <s v="July 2022"/>
    <x v="12"/>
  </r>
  <r>
    <x v="663"/>
    <s v="Sainsbury's"/>
    <x v="2"/>
    <n v="-1.65"/>
    <s v="Revolut"/>
    <s v="Bank"/>
    <n v="1.65"/>
    <s v=""/>
    <s v=""/>
    <s v="July 2022"/>
    <x v="12"/>
  </r>
  <r>
    <x v="664"/>
    <s v="Transport for London"/>
    <x v="1"/>
    <n v="-1.65"/>
    <s v="Revolut"/>
    <s v="Bank"/>
    <n v="1.65"/>
    <s v=""/>
    <s v=""/>
    <s v="July 2022"/>
    <x v="12"/>
  </r>
  <r>
    <x v="665"/>
    <s v="Payment from Ogude O"/>
    <x v="0"/>
    <n v="190"/>
    <s v="Revolut"/>
    <s v="Bank"/>
    <s v=""/>
    <s v=""/>
    <s v=""/>
    <s v="July 2022"/>
    <x v="12"/>
  </r>
  <r>
    <x v="666"/>
    <s v="To O Olugbile"/>
    <x v="0"/>
    <n v="-185"/>
    <s v="Revolut"/>
    <s v="Bank"/>
    <n v="185"/>
    <s v=""/>
    <s v=""/>
    <s v="July 2022"/>
    <x v="12"/>
  </r>
  <r>
    <x v="667"/>
    <s v="Transfer from Revolut user"/>
    <x v="0"/>
    <n v="400"/>
    <s v="Revolut"/>
    <s v="Bank"/>
    <s v=""/>
    <s v=""/>
    <s v=""/>
    <s v="July 2022"/>
    <x v="12"/>
  </r>
  <r>
    <x v="668"/>
    <s v="To Okeoghene Ogude-Nyerhovwo"/>
    <x v="0"/>
    <n v="-400"/>
    <s v="Revolut"/>
    <s v="Bank"/>
    <n v="400"/>
    <s v=""/>
    <s v=""/>
    <s v="July 2022"/>
    <x v="12"/>
  </r>
  <r>
    <x v="669"/>
    <s v="To Eagle City Church"/>
    <x v="8"/>
    <n v="-5"/>
    <s v="Revolut"/>
    <s v="Bank"/>
    <n v="5"/>
    <s v=""/>
    <s v=""/>
    <s v="July 2022"/>
    <x v="12"/>
  </r>
  <r>
    <x v="670"/>
    <s v="Sainsbury's"/>
    <x v="2"/>
    <n v="-2"/>
    <s v="Revolut"/>
    <s v="Bank"/>
    <n v="2"/>
    <s v=""/>
    <s v=""/>
    <s v="July 2022"/>
    <x v="12"/>
  </r>
  <r>
    <x v="671"/>
    <s v="Transport for London"/>
    <x v="1"/>
    <n v="-3.3"/>
    <s v="Revolut"/>
    <s v="Bank"/>
    <n v="3.3"/>
    <s v=""/>
    <s v=""/>
    <s v="July 2022"/>
    <x v="12"/>
  </r>
  <r>
    <x v="672"/>
    <s v="Transport for London"/>
    <x v="1"/>
    <n v="-1.65"/>
    <s v="Revolut"/>
    <s v="Bank"/>
    <n v="1.65"/>
    <s v=""/>
    <s v=""/>
    <s v="July 2022"/>
    <x v="12"/>
  </r>
  <r>
    <x v="673"/>
    <s v="Transport for London"/>
    <x v="1"/>
    <n v="-3.3"/>
    <s v="Revolut"/>
    <s v="Bank"/>
    <n v="3.3"/>
    <s v=""/>
    <s v=""/>
    <s v="July 2022"/>
    <x v="12"/>
  </r>
  <r>
    <x v="674"/>
    <s v="Transport for London"/>
    <x v="1"/>
    <n v="-3.3"/>
    <s v="Revolut"/>
    <s v="Bank"/>
    <n v="3.3"/>
    <s v=""/>
    <s v=""/>
    <s v="July 2022"/>
    <x v="12"/>
  </r>
  <r>
    <x v="675"/>
    <s v="Payment from Ogude O"/>
    <x v="0"/>
    <n v="450"/>
    <s v="Revolut"/>
    <s v="Bank"/>
    <s v=""/>
    <s v=""/>
    <s v=""/>
    <s v="July 2022"/>
    <x v="12"/>
  </r>
  <r>
    <x v="676"/>
    <s v="Cash at 93 Manor Road Wallingt"/>
    <x v="0"/>
    <n v="-40"/>
    <s v="Revolut"/>
    <s v="Bank"/>
    <n v="40"/>
    <s v=""/>
    <s v=""/>
    <s v="July 2022"/>
    <x v="12"/>
  </r>
  <r>
    <x v="677"/>
    <s v="Cash at 93 Manor Road Wallingt"/>
    <x v="0"/>
    <n v="-20"/>
    <s v="Revolut"/>
    <s v="Bank"/>
    <n v="20"/>
    <s v=""/>
    <s v=""/>
    <s v="July 2022"/>
    <x v="12"/>
  </r>
  <r>
    <x v="678"/>
    <s v="Payment from Ogude O"/>
    <x v="0"/>
    <n v="5"/>
    <s v="Revolut"/>
    <s v="Bank"/>
    <s v=""/>
    <s v=""/>
    <s v=""/>
    <s v="July 2022"/>
    <x v="12"/>
  </r>
  <r>
    <x v="679"/>
    <s v="Baseo"/>
    <x v="0"/>
    <n v="-180"/>
    <s v="Revolut"/>
    <s v="Bank"/>
    <n v="180"/>
    <s v=""/>
    <s v=""/>
    <s v="July 2022"/>
    <x v="12"/>
  </r>
  <r>
    <x v="680"/>
    <s v="Transport for London"/>
    <x v="1"/>
    <n v="-13.1"/>
    <s v="Revolut"/>
    <s v="Bank"/>
    <n v="13.1"/>
    <s v=""/>
    <s v=""/>
    <s v="July 2022"/>
    <x v="12"/>
  </r>
  <r>
    <x v="681"/>
    <s v="Cash at Southwark 3"/>
    <x v="0"/>
    <n v="-100"/>
    <s v="Revolut"/>
    <s v="Bank"/>
    <n v="100"/>
    <s v=""/>
    <s v=""/>
    <s v="July 2022"/>
    <x v="12"/>
  </r>
  <r>
    <x v="682"/>
    <s v="Cash at Southwark 3"/>
    <x v="0"/>
    <n v="-10"/>
    <s v="Revolut"/>
    <s v="Bank"/>
    <n v="10"/>
    <s v=""/>
    <s v=""/>
    <s v="July 2022"/>
    <x v="12"/>
  </r>
  <r>
    <x v="683"/>
    <s v="Sainsbury's"/>
    <x v="2"/>
    <n v="-2.9"/>
    <s v="Revolut"/>
    <s v="Bank"/>
    <n v="2.9"/>
    <s v=""/>
    <s v=""/>
    <s v="July 2022"/>
    <x v="12"/>
  </r>
  <r>
    <x v="684"/>
    <s v="Transport for London"/>
    <x v="1"/>
    <n v="-12.5"/>
    <s v="Revolut"/>
    <s v="Bank"/>
    <n v="12.5"/>
    <s v=""/>
    <s v=""/>
    <s v="August 2022"/>
    <x v="13"/>
  </r>
  <r>
    <x v="685"/>
    <s v="Transport for London"/>
    <x v="1"/>
    <n v="-3.3"/>
    <s v="Revolut"/>
    <s v="Bank"/>
    <n v="3.3"/>
    <s v=""/>
    <s v=""/>
    <s v="August 2022"/>
    <x v="13"/>
  </r>
  <r>
    <x v="686"/>
    <s v="Sainsbury's"/>
    <x v="2"/>
    <n v="-2.75"/>
    <s v="Revolut"/>
    <s v="Bank"/>
    <n v="2.75"/>
    <s v=""/>
    <s v=""/>
    <s v="August 2022"/>
    <x v="13"/>
  </r>
  <r>
    <x v="687"/>
    <s v="Price Busters"/>
    <x v="5"/>
    <n v="-4.05"/>
    <s v="Revolut"/>
    <s v="Bank"/>
    <n v="4.05"/>
    <s v=""/>
    <s v=""/>
    <s v="August 2022"/>
    <x v="13"/>
  </r>
  <r>
    <x v="688"/>
    <s v="Transport for London"/>
    <x v="1"/>
    <n v="-1.65"/>
    <s v="Revolut"/>
    <s v="Bank"/>
    <n v="1.65"/>
    <s v=""/>
    <s v=""/>
    <s v="August 2022"/>
    <x v="13"/>
  </r>
  <r>
    <x v="689"/>
    <s v="Transport for London"/>
    <x v="1"/>
    <n v="-3.3"/>
    <s v="Revolut"/>
    <s v="Bank"/>
    <n v="3.3"/>
    <s v=""/>
    <s v=""/>
    <s v="August 2022"/>
    <x v="13"/>
  </r>
  <r>
    <x v="690"/>
    <s v="Payment from Ogude O"/>
    <x v="0"/>
    <n v="200"/>
    <s v="Revolut"/>
    <s v="Bank"/>
    <s v=""/>
    <s v=""/>
    <s v=""/>
    <s v="August 2022"/>
    <x v="13"/>
  </r>
  <r>
    <x v="691"/>
    <s v="To RCCG GLORIOUS HIGH THRONE"/>
    <x v="8"/>
    <n v="-210"/>
    <s v="Revolut"/>
    <s v="Bank"/>
    <n v="210"/>
    <s v=""/>
    <s v=""/>
    <s v="August 2022"/>
    <x v="13"/>
  </r>
  <r>
    <x v="692"/>
    <s v="Transport for London"/>
    <x v="1"/>
    <n v="-3.3"/>
    <s v="Revolut"/>
    <s v="Bank"/>
    <n v="3.3"/>
    <s v=""/>
    <s v=""/>
    <s v="August 2022"/>
    <x v="13"/>
  </r>
  <r>
    <x v="693"/>
    <s v="Transport for London"/>
    <x v="1"/>
    <n v="-4.95"/>
    <s v="Revolut"/>
    <s v="Bank"/>
    <n v="4.95"/>
    <s v=""/>
    <s v=""/>
    <s v="August 2022"/>
    <x v="13"/>
  </r>
  <r>
    <x v="694"/>
    <s v="Apple"/>
    <x v="0"/>
    <n v="-12.99"/>
    <s v="Revolut"/>
    <s v="Bank"/>
    <n v="12.99"/>
    <s v=""/>
    <s v=""/>
    <s v="August 2022"/>
    <x v="13"/>
  </r>
  <r>
    <x v="695"/>
    <s v="Apple"/>
    <x v="0"/>
    <n v="-12.99"/>
    <s v="Revolut"/>
    <s v="Bank"/>
    <n v="12.99"/>
    <s v=""/>
    <s v=""/>
    <s v="August 2022"/>
    <x v="13"/>
  </r>
  <r>
    <x v="696"/>
    <s v="Sainsbury's"/>
    <x v="2"/>
    <n v="-3.15"/>
    <s v="Revolut"/>
    <s v="Bank"/>
    <n v="3.15"/>
    <s v=""/>
    <s v=""/>
    <s v="August 2022"/>
    <x v="13"/>
  </r>
  <r>
    <x v="697"/>
    <s v="Transport for London"/>
    <x v="1"/>
    <n v="-1.65"/>
    <s v="Revolut"/>
    <s v="Bank"/>
    <n v="1.65"/>
    <s v=""/>
    <s v=""/>
    <s v="August 2022"/>
    <x v="13"/>
  </r>
  <r>
    <x v="698"/>
    <s v="Transport for London"/>
    <x v="1"/>
    <n v="-3.3"/>
    <s v="Revolut"/>
    <s v="Bank"/>
    <n v="3.3"/>
    <s v=""/>
    <s v=""/>
    <s v="August 2022"/>
    <x v="13"/>
  </r>
  <r>
    <x v="699"/>
    <s v="Transport for London"/>
    <x v="1"/>
    <n v="-3.3"/>
    <s v="Revolut"/>
    <s v="Bank"/>
    <n v="3.3"/>
    <s v=""/>
    <s v=""/>
    <s v="August 2022"/>
    <x v="13"/>
  </r>
  <r>
    <x v="700"/>
    <s v="Transport for London"/>
    <x v="1"/>
    <n v="-3.3"/>
    <s v="Revolut"/>
    <s v="Bank"/>
    <n v="3.3"/>
    <s v=""/>
    <s v=""/>
    <s v="August 2022"/>
    <x v="13"/>
  </r>
  <r>
    <x v="701"/>
    <s v="To RCCG GLORIOUS HIGH THRONE"/>
    <x v="8"/>
    <n v="-5"/>
    <s v="Revolut"/>
    <s v="Bank"/>
    <n v="5"/>
    <s v=""/>
    <s v=""/>
    <s v="August 2022"/>
    <x v="13"/>
  </r>
  <r>
    <x v="702"/>
    <s v="Payment from Testingelearn.co.uk"/>
    <x v="0"/>
    <n v="185"/>
    <s v="Revolut"/>
    <s v="Bank"/>
    <s v=""/>
    <s v=""/>
    <s v=""/>
    <s v="August 2022"/>
    <x v="13"/>
  </r>
  <r>
    <x v="703"/>
    <s v="To Okeoghene Ogude-Nyerhovwo"/>
    <x v="0"/>
    <n v="-165"/>
    <s v="Revolut"/>
    <s v="Bank"/>
    <n v="165"/>
    <s v=""/>
    <s v=""/>
    <s v="August 2022"/>
    <x v="13"/>
  </r>
  <r>
    <x v="704"/>
    <s v="Transport for London"/>
    <x v="1"/>
    <n v="-3.3"/>
    <s v="Revolut"/>
    <s v="Bank"/>
    <n v="3.3"/>
    <s v=""/>
    <s v=""/>
    <s v="August 2022"/>
    <x v="13"/>
  </r>
  <r>
    <x v="705"/>
    <s v="Transport for London"/>
    <x v="1"/>
    <n v="-1.65"/>
    <s v="Revolut"/>
    <s v="Bank"/>
    <n v="1.65"/>
    <s v=""/>
    <s v=""/>
    <s v="August 2022"/>
    <x v="13"/>
  </r>
  <r>
    <x v="706"/>
    <s v="Payment from Okeoghene Ogude-nyerhovwo"/>
    <x v="0"/>
    <n v="180"/>
    <s v="Revolut"/>
    <s v="Bank"/>
    <s v=""/>
    <s v=""/>
    <s v=""/>
    <s v="August 2022"/>
    <x v="13"/>
  </r>
  <r>
    <x v="707"/>
    <s v="To Lemonade-Ogheneny"/>
    <x v="0"/>
    <n v="-125"/>
    <s v="Revolut"/>
    <s v="Bank"/>
    <n v="125"/>
    <s v=""/>
    <s v=""/>
    <s v="August 2022"/>
    <x v="13"/>
  </r>
  <r>
    <x v="708"/>
    <s v="Payment from B Transfer Services Limited"/>
    <x v="0"/>
    <n v="10"/>
    <s v="Revolut"/>
    <s v="Bank"/>
    <s v=""/>
    <s v=""/>
    <s v=""/>
    <s v="August 2022"/>
    <x v="13"/>
  </r>
  <r>
    <x v="709"/>
    <s v="Transport for London"/>
    <x v="1"/>
    <n v="-1.65"/>
    <s v="Revolut"/>
    <s v="Bank"/>
    <n v="1.65"/>
    <s v=""/>
    <s v=""/>
    <s v="August 2022"/>
    <x v="13"/>
  </r>
  <r>
    <x v="710"/>
    <s v="Transport for London"/>
    <x v="1"/>
    <n v="-3.3"/>
    <s v="Revolut"/>
    <s v="Bank"/>
    <n v="3.3"/>
    <s v=""/>
    <s v=""/>
    <s v="August 2022"/>
    <x v="13"/>
  </r>
  <r>
    <x v="711"/>
    <s v="Transport for London"/>
    <x v="1"/>
    <n v="-3.3"/>
    <s v="Revolut"/>
    <s v="Bank"/>
    <n v="3.3"/>
    <s v=""/>
    <s v=""/>
    <s v="August 2022"/>
    <x v="13"/>
  </r>
  <r>
    <x v="712"/>
    <s v="Oghenenyerhovwo Ogude"/>
    <x v="0"/>
    <n v="-50"/>
    <s v="Revolut"/>
    <s v="Bank"/>
    <n v="50"/>
    <s v=""/>
    <s v=""/>
    <s v="August 2022"/>
    <x v="13"/>
  </r>
  <r>
    <x v="713"/>
    <s v="Transport for London"/>
    <x v="1"/>
    <n v="-3.3"/>
    <s v="Revolut"/>
    <s v="Bank"/>
    <n v="3.3"/>
    <s v=""/>
    <s v=""/>
    <s v="August 2022"/>
    <x v="13"/>
  </r>
  <r>
    <x v="714"/>
    <s v="To RCCG GLORIOUS HIGH THRONE"/>
    <x v="8"/>
    <n v="-5"/>
    <s v="Revolut"/>
    <s v="Bank"/>
    <n v="5"/>
    <s v=""/>
    <s v=""/>
    <s v="August 2022"/>
    <x v="13"/>
  </r>
  <r>
    <x v="715"/>
    <s v="Transport for London"/>
    <x v="1"/>
    <n v="-3.3"/>
    <s v="Revolut"/>
    <s v="Bank"/>
    <n v="3.3"/>
    <s v=""/>
    <s v=""/>
    <s v="August 2022"/>
    <x v="13"/>
  </r>
  <r>
    <x v="716"/>
    <s v="Payment from Ogude-n O S"/>
    <x v="0"/>
    <n v="30"/>
    <s v="Revolut"/>
    <s v="Bank"/>
    <s v=""/>
    <s v=""/>
    <s v=""/>
    <s v="August 2022"/>
    <x v="13"/>
  </r>
  <r>
    <x v="717"/>
    <s v="Cash at Wallington 2"/>
    <x v="0"/>
    <n v="-30"/>
    <s v="Revolut"/>
    <s v="Bank"/>
    <n v="30"/>
    <s v=""/>
    <s v=""/>
    <s v="August 2022"/>
    <x v="13"/>
  </r>
  <r>
    <x v="718"/>
    <s v="Transport for London"/>
    <x v="1"/>
    <n v="-1.65"/>
    <s v="Revolut"/>
    <s v="Bank"/>
    <n v="1.65"/>
    <s v=""/>
    <s v=""/>
    <s v="August 2022"/>
    <x v="13"/>
  </r>
  <r>
    <x v="719"/>
    <s v="Transport for London"/>
    <x v="1"/>
    <n v="-6"/>
    <s v="Revolut"/>
    <s v="Bank"/>
    <n v="6"/>
    <s v=""/>
    <s v=""/>
    <s v="August 2022"/>
    <x v="13"/>
  </r>
  <r>
    <x v="720"/>
    <s v="Payment from Okeoghene Ogude-nyerhovwo"/>
    <x v="0"/>
    <n v="350"/>
    <s v="Revolut"/>
    <s v="Bank"/>
    <s v=""/>
    <s v=""/>
    <s v=""/>
    <s v="August 2022"/>
    <x v="13"/>
  </r>
  <r>
    <x v="721"/>
    <s v="Payment from Ogude O"/>
    <x v="0"/>
    <n v="15"/>
    <s v="Revolut"/>
    <s v="Bank"/>
    <s v=""/>
    <s v=""/>
    <s v=""/>
    <s v="August 2022"/>
    <x v="13"/>
  </r>
  <r>
    <x v="722"/>
    <s v="To Okeoghene Ogude-Nyerhovwo"/>
    <x v="0"/>
    <n v="-350"/>
    <s v="Revolut"/>
    <s v="Bank"/>
    <n v="350"/>
    <s v=""/>
    <s v=""/>
    <s v="August 2022"/>
    <x v="13"/>
  </r>
  <r>
    <x v="723"/>
    <s v="Wallington Food Centre"/>
    <x v="2"/>
    <n v="-2.4900000000000002"/>
    <s v="Revolut"/>
    <s v="Bank"/>
    <n v="2.4900000000000002"/>
    <s v=""/>
    <s v=""/>
    <s v="August 2022"/>
    <x v="13"/>
  </r>
  <r>
    <x v="724"/>
    <s v="Transport for London"/>
    <x v="1"/>
    <n v="-5.45"/>
    <s v="Revolut"/>
    <s v="Bank"/>
    <n v="5.45"/>
    <s v=""/>
    <s v=""/>
    <s v="August 2022"/>
    <x v="13"/>
  </r>
  <r>
    <x v="725"/>
    <s v="Transport for London"/>
    <x v="1"/>
    <n v="-1.65"/>
    <s v="Revolut"/>
    <s v="Bank"/>
    <n v="1.65"/>
    <s v=""/>
    <s v=""/>
    <s v="August 2022"/>
    <x v="13"/>
  </r>
  <r>
    <x v="726"/>
    <s v="Transport for London"/>
    <x v="1"/>
    <n v="-3.3"/>
    <s v="Revolut"/>
    <s v="Bank"/>
    <n v="3.3"/>
    <s v=""/>
    <s v=""/>
    <s v="August 2022"/>
    <x v="13"/>
  </r>
  <r>
    <x v="727"/>
    <s v="Payment from Ogude-n O S"/>
    <x v="0"/>
    <n v="300"/>
    <s v="Revolut"/>
    <s v="Bank"/>
    <s v=""/>
    <s v=""/>
    <s v=""/>
    <s v="August 2022"/>
    <x v="13"/>
  </r>
  <r>
    <x v="728"/>
    <s v="Apple"/>
    <x v="0"/>
    <n v="-10.99"/>
    <s v="Revolut"/>
    <s v="Bank"/>
    <n v="10.99"/>
    <s v=""/>
    <s v=""/>
    <s v="August 2022"/>
    <x v="13"/>
  </r>
  <r>
    <x v="729"/>
    <s v="Transport for London"/>
    <x v="1"/>
    <n v="-3.3"/>
    <s v="Revolut"/>
    <s v="Bank"/>
    <n v="3.3"/>
    <s v=""/>
    <s v=""/>
    <s v="August 2022"/>
    <x v="13"/>
  </r>
  <r>
    <x v="730"/>
    <s v="Oghenenyerhovwo Ogude"/>
    <x v="0"/>
    <n v="-40"/>
    <s v="Revolut"/>
    <s v="Bank"/>
    <n v="40"/>
    <s v=""/>
    <s v=""/>
    <s v="August 2022"/>
    <x v="13"/>
  </r>
  <r>
    <x v="731"/>
    <s v="Transport for London"/>
    <x v="1"/>
    <n v="-3.3"/>
    <s v="Revolut"/>
    <s v="Bank"/>
    <n v="3.3"/>
    <s v=""/>
    <s v=""/>
    <s v="August 2022"/>
    <x v="13"/>
  </r>
  <r>
    <x v="732"/>
    <s v="Transport for London"/>
    <x v="1"/>
    <n v="-3.3"/>
    <s v="Revolut"/>
    <s v="Bank"/>
    <n v="3.3"/>
    <s v=""/>
    <s v=""/>
    <s v="August 2022"/>
    <x v="13"/>
  </r>
  <r>
    <x v="733"/>
    <s v="Transport for London"/>
    <x v="1"/>
    <n v="-1.65"/>
    <s v="Revolut"/>
    <s v="Bank"/>
    <n v="1.65"/>
    <s v=""/>
    <s v=""/>
    <s v="August 2022"/>
    <x v="13"/>
  </r>
  <r>
    <x v="734"/>
    <s v="Sainsbury's"/>
    <x v="2"/>
    <n v="-1.6"/>
    <s v="Revolut"/>
    <s v="Bank"/>
    <n v="1.6"/>
    <s v=""/>
    <s v=""/>
    <s v="August 2022"/>
    <x v="13"/>
  </r>
  <r>
    <x v="735"/>
    <s v="Transport for London"/>
    <x v="1"/>
    <n v="-1.65"/>
    <s v="Revolut"/>
    <s v="Bank"/>
    <n v="1.65"/>
    <s v=""/>
    <s v=""/>
    <s v="September 2022"/>
    <x v="14"/>
  </r>
  <r>
    <x v="736"/>
    <s v="Sainsbury's"/>
    <x v="2"/>
    <n v="-3"/>
    <s v="Revolut"/>
    <s v="Bank"/>
    <n v="3"/>
    <s v=""/>
    <s v=""/>
    <s v="September 2022"/>
    <x v="14"/>
  </r>
  <r>
    <x v="737"/>
    <s v="Transport for London"/>
    <x v="1"/>
    <n v="-4.95"/>
    <s v="Revolut"/>
    <s v="Bank"/>
    <n v="4.95"/>
    <s v=""/>
    <s v=""/>
    <s v="September 2022"/>
    <x v="14"/>
  </r>
  <r>
    <x v="738"/>
    <s v="Transport for London"/>
    <x v="1"/>
    <n v="-4.95"/>
    <s v="Revolut"/>
    <s v="Bank"/>
    <n v="4.95"/>
    <s v=""/>
    <s v=""/>
    <s v="September 2022"/>
    <x v="14"/>
  </r>
  <r>
    <x v="739"/>
    <s v="To RCCG GLORIOUS HIGH THRONE"/>
    <x v="8"/>
    <n v="-145"/>
    <s v="Revolut"/>
    <s v="Bank"/>
    <n v="145"/>
    <s v=""/>
    <s v=""/>
    <s v="September 2022"/>
    <x v="14"/>
  </r>
  <r>
    <x v="740"/>
    <s v="Oghenenyerhovwo Ogude"/>
    <x v="0"/>
    <n v="-30"/>
    <s v="Revolut"/>
    <s v="Bank"/>
    <n v="30"/>
    <s v=""/>
    <s v=""/>
    <s v="September 2022"/>
    <x v="14"/>
  </r>
  <r>
    <x v="741"/>
    <s v="Transport for London"/>
    <x v="1"/>
    <n v="-3.3"/>
    <s v="Revolut"/>
    <s v="Bank"/>
    <n v="3.3"/>
    <s v=""/>
    <s v=""/>
    <s v="September 2022"/>
    <x v="14"/>
  </r>
  <r>
    <x v="742"/>
    <s v="Sainsbury's"/>
    <x v="2"/>
    <n v="-3.3"/>
    <s v="Revolut"/>
    <s v="Bank"/>
    <n v="3.3"/>
    <s v=""/>
    <s v=""/>
    <s v="September 2022"/>
    <x v="14"/>
  </r>
  <r>
    <x v="743"/>
    <s v="Transport for London"/>
    <x v="1"/>
    <n v="-3.3"/>
    <s v="Revolut"/>
    <s v="Bank"/>
    <n v="3.3"/>
    <s v=""/>
    <s v=""/>
    <s v="September 2022"/>
    <x v="14"/>
  </r>
  <r>
    <x v="744"/>
    <s v="Sainsbury's"/>
    <x v="2"/>
    <n v="-4.0999999999999996"/>
    <s v="Revolut"/>
    <s v="Bank"/>
    <n v="4.0999999999999996"/>
    <s v=""/>
    <s v=""/>
    <s v="September 2022"/>
    <x v="14"/>
  </r>
  <r>
    <x v="745"/>
    <s v="Transport for London"/>
    <x v="1"/>
    <n v="-4.95"/>
    <s v="Revolut"/>
    <s v="Bank"/>
    <n v="4.95"/>
    <s v=""/>
    <s v=""/>
    <s v="September 2022"/>
    <x v="14"/>
  </r>
  <r>
    <x v="746"/>
    <s v="Apple"/>
    <x v="0"/>
    <n v="-12.99"/>
    <s v="Revolut"/>
    <s v="Bank"/>
    <n v="12.99"/>
    <s v=""/>
    <s v=""/>
    <s v="September 2022"/>
    <x v="14"/>
  </r>
  <r>
    <x v="747"/>
    <s v="Wallington Food Centre"/>
    <x v="2"/>
    <n v="-4.99"/>
    <s v="Revolut"/>
    <s v="Bank"/>
    <n v="4.99"/>
    <s v=""/>
    <s v=""/>
    <s v="September 2022"/>
    <x v="14"/>
  </r>
  <r>
    <x v="748"/>
    <s v="Transport for London"/>
    <x v="1"/>
    <n v="-4.95"/>
    <s v="Revolut"/>
    <s v="Bank"/>
    <n v="4.95"/>
    <s v=""/>
    <s v=""/>
    <s v="September 2022"/>
    <x v="14"/>
  </r>
  <r>
    <x v="749"/>
    <s v="Transport for London"/>
    <x v="1"/>
    <n v="-4.95"/>
    <s v="Revolut"/>
    <s v="Bank"/>
    <n v="4.95"/>
    <s v=""/>
    <s v=""/>
    <s v="September 2022"/>
    <x v="14"/>
  </r>
  <r>
    <x v="750"/>
    <s v="Transport for London"/>
    <x v="1"/>
    <n v="-1.85"/>
    <s v="Revolut"/>
    <s v="Bank"/>
    <n v="1.85"/>
    <s v=""/>
    <s v=""/>
    <s v="September 2022"/>
    <x v="14"/>
  </r>
  <r>
    <x v="751"/>
    <s v="Payment from Ogude O"/>
    <x v="0"/>
    <n v="10"/>
    <s v="Revolut"/>
    <s v="Bank"/>
    <s v=""/>
    <s v=""/>
    <s v=""/>
    <s v="September 2022"/>
    <x v="14"/>
  </r>
  <r>
    <x v="752"/>
    <s v="Robins Food &amp; Wine"/>
    <x v="0"/>
    <n v="-3.24"/>
    <s v="Revolut"/>
    <s v="Bank"/>
    <n v="3.24"/>
    <s v=""/>
    <s v=""/>
    <s v="September 2022"/>
    <x v="14"/>
  </r>
  <r>
    <x v="753"/>
    <s v="To RCCG GLORIOUS HIGH THRONE"/>
    <x v="8"/>
    <n v="-5"/>
    <s v="Revolut"/>
    <s v="Bank"/>
    <n v="5"/>
    <s v=""/>
    <s v=""/>
    <s v="September 2022"/>
    <x v="14"/>
  </r>
  <r>
    <x v="754"/>
    <s v="Transport for London"/>
    <x v="1"/>
    <n v="-3.3"/>
    <s v="Revolut"/>
    <s v="Bank"/>
    <n v="3.3"/>
    <s v=""/>
    <s v=""/>
    <s v="September 2022"/>
    <x v="14"/>
  </r>
  <r>
    <x v="755"/>
    <s v="Transport for London"/>
    <x v="1"/>
    <n v="-4.95"/>
    <s v="Revolut"/>
    <s v="Bank"/>
    <n v="4.95"/>
    <s v=""/>
    <s v=""/>
    <s v="September 2022"/>
    <x v="14"/>
  </r>
  <r>
    <x v="756"/>
    <s v="Payment from Okeoghene Ogude-nyerhovwo"/>
    <x v="0"/>
    <n v="1500"/>
    <s v="Revolut"/>
    <s v="Bank"/>
    <s v=""/>
    <s v=""/>
    <s v=""/>
    <s v="September 2022"/>
    <x v="14"/>
  </r>
  <r>
    <x v="757"/>
    <s v="To Michael Talabi"/>
    <x v="0"/>
    <n v="-1500"/>
    <s v="Revolut"/>
    <s v="Bank"/>
    <n v="1500"/>
    <s v=""/>
    <s v=""/>
    <s v="September 2022"/>
    <x v="14"/>
  </r>
  <r>
    <x v="758"/>
    <s v="Payment from Ogude O"/>
    <x v="0"/>
    <n v="10"/>
    <s v="Revolut"/>
    <s v="Bank"/>
    <s v=""/>
    <s v=""/>
    <s v=""/>
    <s v="September 2022"/>
    <x v="14"/>
  </r>
  <r>
    <x v="759"/>
    <s v="Sainsbury's"/>
    <x v="2"/>
    <n v="-1.2"/>
    <s v="Revolut"/>
    <s v="Bank"/>
    <n v="1.2"/>
    <s v=""/>
    <s v=""/>
    <s v="September 2022"/>
    <x v="14"/>
  </r>
  <r>
    <x v="760"/>
    <s v="Sainsbury's"/>
    <x v="2"/>
    <n v="-1.8"/>
    <s v="Revolut"/>
    <s v="Bank"/>
    <n v="1.8"/>
    <s v=""/>
    <s v=""/>
    <s v="September 2022"/>
    <x v="14"/>
  </r>
  <r>
    <x v="761"/>
    <s v="Payment from Okeoghene Ogude-nyerhovwo"/>
    <x v="0"/>
    <n v="130"/>
    <s v="Revolut"/>
    <s v="Bank"/>
    <s v=""/>
    <s v=""/>
    <s v=""/>
    <s v="September 2022"/>
    <x v="14"/>
  </r>
  <r>
    <x v="762"/>
    <s v="Sainsbury's"/>
    <x v="2"/>
    <n v="-2.25"/>
    <s v="Revolut"/>
    <s v="Bank"/>
    <n v="2.25"/>
    <s v=""/>
    <s v=""/>
    <s v="September 2022"/>
    <x v="14"/>
  </r>
  <r>
    <x v="763"/>
    <s v="Apple"/>
    <x v="0"/>
    <n v="-12.99"/>
    <s v="Revolut"/>
    <s v="Bank"/>
    <n v="12.99"/>
    <s v=""/>
    <s v=""/>
    <s v="September 2022"/>
    <x v="14"/>
  </r>
  <r>
    <x v="764"/>
    <s v="Transport for London"/>
    <x v="1"/>
    <n v="-1.65"/>
    <s v="Revolut"/>
    <s v="Bank"/>
    <n v="1.65"/>
    <s v=""/>
    <s v=""/>
    <s v="September 2022"/>
    <x v="14"/>
  </r>
  <r>
    <x v="765"/>
    <s v="Transport for London"/>
    <x v="1"/>
    <n v="-4.95"/>
    <s v="Revolut"/>
    <s v="Bank"/>
    <n v="4.95"/>
    <s v=""/>
    <s v=""/>
    <s v="September 2022"/>
    <x v="14"/>
  </r>
  <r>
    <x v="766"/>
    <s v="Transport for London"/>
    <x v="1"/>
    <n v="-4.95"/>
    <s v="Revolut"/>
    <s v="Bank"/>
    <n v="4.95"/>
    <s v=""/>
    <s v=""/>
    <s v="September 2022"/>
    <x v="14"/>
  </r>
  <r>
    <x v="767"/>
    <s v="Sainsbury's"/>
    <x v="2"/>
    <n v="-3.65"/>
    <s v="Revolut"/>
    <s v="Bank"/>
    <n v="3.65"/>
    <s v=""/>
    <s v=""/>
    <s v="September 2022"/>
    <x v="14"/>
  </r>
  <r>
    <x v="768"/>
    <s v="Transport for London"/>
    <x v="1"/>
    <n v="-4.95"/>
    <s v="Revolut"/>
    <s v="Bank"/>
    <n v="4.95"/>
    <s v=""/>
    <s v=""/>
    <s v="September 2022"/>
    <x v="14"/>
  </r>
  <r>
    <x v="769"/>
    <s v="To Okeoghene Ogude-Nyerhovwo"/>
    <x v="0"/>
    <n v="-20"/>
    <s v="Revolut"/>
    <s v="Bank"/>
    <n v="20"/>
    <s v=""/>
    <s v=""/>
    <s v="September 2022"/>
    <x v="14"/>
  </r>
  <r>
    <x v="770"/>
    <s v="To Okeoghene Ogude-Nyerhovwo"/>
    <x v="0"/>
    <n v="-20"/>
    <s v="Revolut"/>
    <s v="Bank"/>
    <n v="20"/>
    <s v=""/>
    <s v=""/>
    <s v="September 2022"/>
    <x v="14"/>
  </r>
  <r>
    <x v="771"/>
    <s v="Transport for London"/>
    <x v="1"/>
    <n v="-3.3"/>
    <s v="Revolut"/>
    <s v="Bank"/>
    <n v="3.3"/>
    <s v=""/>
    <s v=""/>
    <s v="September 2022"/>
    <x v="14"/>
  </r>
  <r>
    <x v="772"/>
    <s v="Transport for London"/>
    <x v="1"/>
    <n v="-1.85"/>
    <s v="Revolut"/>
    <s v="Bank"/>
    <n v="1.85"/>
    <s v=""/>
    <s v=""/>
    <s v="September 2022"/>
    <x v="14"/>
  </r>
  <r>
    <x v="773"/>
    <s v="Oghenenyerhovwo Ogude"/>
    <x v="0"/>
    <n v="-40"/>
    <s v="Revolut"/>
    <s v="Bank"/>
    <n v="40"/>
    <s v=""/>
    <s v=""/>
    <s v="September 2022"/>
    <x v="14"/>
  </r>
  <r>
    <x v="774"/>
    <s v="Payment from Ogude O"/>
    <x v="0"/>
    <n v="30"/>
    <s v="Revolut"/>
    <s v="Bank"/>
    <s v=""/>
    <s v=""/>
    <s v=""/>
    <s v="September 2022"/>
    <x v="14"/>
  </r>
  <r>
    <x v="775"/>
    <s v="Boots"/>
    <x v="3"/>
    <n v="-27"/>
    <s v="Revolut"/>
    <s v="Bank"/>
    <n v="27"/>
    <s v=""/>
    <s v=""/>
    <s v="September 2022"/>
    <x v="14"/>
  </r>
  <r>
    <x v="776"/>
    <s v="Transport for London"/>
    <x v="1"/>
    <n v="-1.65"/>
    <s v="Revolut"/>
    <s v="Bank"/>
    <n v="1.65"/>
    <s v=""/>
    <s v=""/>
    <s v="September 2022"/>
    <x v="14"/>
  </r>
  <r>
    <x v="777"/>
    <s v="Sainsbury's"/>
    <x v="2"/>
    <n v="-3.3"/>
    <s v="Revolut"/>
    <s v="Bank"/>
    <n v="3.3"/>
    <s v=""/>
    <s v=""/>
    <s v="September 2022"/>
    <x v="14"/>
  </r>
  <r>
    <x v="778"/>
    <s v="Payment from Ogude O"/>
    <x v="0"/>
    <n v="15"/>
    <s v="Revolut"/>
    <s v="Bank"/>
    <s v=""/>
    <s v=""/>
    <s v=""/>
    <s v="September 2022"/>
    <x v="14"/>
  </r>
  <r>
    <x v="779"/>
    <s v="Cash at Wallington 2"/>
    <x v="0"/>
    <n v="-10"/>
    <s v="Revolut"/>
    <s v="Bank"/>
    <n v="10"/>
    <s v=""/>
    <s v=""/>
    <s v="September 2022"/>
    <x v="14"/>
  </r>
  <r>
    <x v="780"/>
    <s v="Transport for London"/>
    <x v="1"/>
    <n v="-9.25"/>
    <s v="Revolut"/>
    <s v="Bank"/>
    <n v="9.25"/>
    <s v=""/>
    <s v=""/>
    <s v="September 2022"/>
    <x v="14"/>
  </r>
  <r>
    <x v="781"/>
    <s v="Payment from Ogude O"/>
    <x v="0"/>
    <n v="25"/>
    <s v="Revolut"/>
    <s v="Bank"/>
    <s v=""/>
    <s v=""/>
    <s v=""/>
    <s v="September 2022"/>
    <x v="14"/>
  </r>
  <r>
    <x v="782"/>
    <s v="Skillz Uk"/>
    <x v="4"/>
    <n v="-14"/>
    <s v="Revolut"/>
    <s v="Bank"/>
    <n v="14"/>
    <s v=""/>
    <s v=""/>
    <s v="September 2022"/>
    <x v="14"/>
  </r>
  <r>
    <x v="783"/>
    <s v="Skillz Uk"/>
    <x v="4"/>
    <n v="-14"/>
    <s v="Revolut"/>
    <s v="Bank"/>
    <n v="14"/>
    <s v=""/>
    <s v=""/>
    <s v="September 2022"/>
    <x v="14"/>
  </r>
  <r>
    <x v="784"/>
    <s v="Payment from Ndoma-egba E"/>
    <x v="0"/>
    <n v="330"/>
    <s v="Revolut"/>
    <s v="Bank"/>
    <s v=""/>
    <s v=""/>
    <s v=""/>
    <s v="September 2022"/>
    <x v="14"/>
  </r>
  <r>
    <x v="785"/>
    <s v="To Molrail Ltd"/>
    <x v="0"/>
    <n v="-320"/>
    <s v="Revolut"/>
    <s v="Bank"/>
    <n v="320"/>
    <s v=""/>
    <s v=""/>
    <s v="September 2022"/>
    <x v="14"/>
  </r>
  <r>
    <x v="786"/>
    <s v="Transport for London"/>
    <x v="1"/>
    <n v="-4.95"/>
    <s v="Revolut"/>
    <s v="Bank"/>
    <n v="4.95"/>
    <s v=""/>
    <s v=""/>
    <s v="September 2022"/>
    <x v="14"/>
  </r>
  <r>
    <x v="787"/>
    <s v="Payment from Okeoghene Ogude-nyerhovwo"/>
    <x v="0"/>
    <n v="360"/>
    <s v="Revolut"/>
    <s v="Bank"/>
    <s v=""/>
    <s v=""/>
    <s v=""/>
    <s v="September 2022"/>
    <x v="14"/>
  </r>
  <r>
    <x v="788"/>
    <s v="To Ethel Ndoma-Egba"/>
    <x v="0"/>
    <n v="-330"/>
    <s v="Revolut"/>
    <s v="Bank"/>
    <n v="330"/>
    <s v=""/>
    <s v=""/>
    <s v="September 2022"/>
    <x v="14"/>
  </r>
  <r>
    <x v="789"/>
    <s v="Transport for London"/>
    <x v="1"/>
    <n v="-4.95"/>
    <s v="Revolut"/>
    <s v="Bank"/>
    <n v="4.95"/>
    <s v=""/>
    <s v=""/>
    <s v="September 2022"/>
    <x v="14"/>
  </r>
  <r>
    <x v="790"/>
    <s v="Oghenenyerhovwo Ogude"/>
    <x v="0"/>
    <n v="-30"/>
    <s v="Revolut"/>
    <s v="Bank"/>
    <n v="30"/>
    <s v=""/>
    <s v=""/>
    <s v="September 2022"/>
    <x v="14"/>
  </r>
  <r>
    <x v="791"/>
    <s v="George Street Express"/>
    <x v="0"/>
    <n v="-1.58"/>
    <s v="Revolut"/>
    <s v="Bank"/>
    <n v="1.58"/>
    <s v=""/>
    <s v=""/>
    <s v="September 2022"/>
    <x v="14"/>
  </r>
  <r>
    <x v="792"/>
    <s v="Transport for London"/>
    <x v="1"/>
    <n v="-4.95"/>
    <s v="Revolut"/>
    <s v="Bank"/>
    <n v="4.95"/>
    <s v=""/>
    <s v=""/>
    <s v="September 2022"/>
    <x v="14"/>
  </r>
  <r>
    <x v="793"/>
    <s v="Transport for London"/>
    <x v="1"/>
    <n v="-3.3"/>
    <s v="Revolut"/>
    <s v="Bank"/>
    <n v="3.3"/>
    <s v=""/>
    <s v=""/>
    <s v="September 2022"/>
    <x v="14"/>
  </r>
  <r>
    <x v="794"/>
    <s v="Payment from Ogude O"/>
    <x v="0"/>
    <n v="2.6"/>
    <s v="Revolut"/>
    <s v="Bank"/>
    <s v=""/>
    <s v=""/>
    <s v=""/>
    <s v="September 2022"/>
    <x v="14"/>
  </r>
  <r>
    <x v="795"/>
    <s v="Transport for London"/>
    <x v="1"/>
    <n v="-1.65"/>
    <s v="Revolut"/>
    <s v="Bank"/>
    <n v="1.65"/>
    <s v=""/>
    <s v=""/>
    <s v="September 2022"/>
    <x v="14"/>
  </r>
  <r>
    <x v="796"/>
    <s v="Transport for London"/>
    <x v="1"/>
    <n v="-3.3"/>
    <s v="Revolut"/>
    <s v="Bank"/>
    <n v="3.3"/>
    <s v=""/>
    <s v=""/>
    <s v="September 2022"/>
    <x v="14"/>
  </r>
  <r>
    <x v="797"/>
    <s v="Payment from Ogude O"/>
    <x v="0"/>
    <n v="30"/>
    <s v="Revolut"/>
    <s v="Bank"/>
    <s v=""/>
    <s v=""/>
    <s v=""/>
    <s v="September 2022"/>
    <x v="14"/>
  </r>
  <r>
    <x v="798"/>
    <s v="To Samuel Danso"/>
    <x v="0"/>
    <n v="-20"/>
    <s v="Revolut"/>
    <s v="Bank"/>
    <n v="20"/>
    <s v=""/>
    <s v=""/>
    <s v="September 2022"/>
    <x v="14"/>
  </r>
  <r>
    <x v="799"/>
    <s v="Payment from Ogude O"/>
    <x v="0"/>
    <n v="11"/>
    <s v="Revolut"/>
    <s v="Bank"/>
    <s v=""/>
    <s v=""/>
    <s v=""/>
    <s v="September 2022"/>
    <x v="14"/>
  </r>
  <r>
    <x v="800"/>
    <s v="Transport for London"/>
    <x v="1"/>
    <n v="-1.5"/>
    <s v="Revolut"/>
    <s v="Bank"/>
    <n v="1.5"/>
    <s v=""/>
    <s v=""/>
    <s v="September 2022"/>
    <x v="14"/>
  </r>
  <r>
    <x v="801"/>
    <s v="Transport for London"/>
    <x v="1"/>
    <n v="-1.5"/>
    <s v="Revolut"/>
    <s v="Bank"/>
    <n v="1.5"/>
    <s v=""/>
    <s v=""/>
    <s v="September 2022"/>
    <x v="14"/>
  </r>
  <r>
    <x v="802"/>
    <s v="Transport for London"/>
    <x v="1"/>
    <n v="-1.65"/>
    <s v="Revolut"/>
    <s v="Bank"/>
    <n v="1.65"/>
    <s v=""/>
    <s v=""/>
    <s v="September 2022"/>
    <x v="14"/>
  </r>
  <r>
    <x v="803"/>
    <s v="Transport for London"/>
    <x v="1"/>
    <n v="-3.3"/>
    <s v="Revolut"/>
    <s v="Bank"/>
    <n v="3.3"/>
    <s v=""/>
    <s v=""/>
    <s v="September 2022"/>
    <x v="14"/>
  </r>
  <r>
    <x v="804"/>
    <s v="Transport for London"/>
    <x v="1"/>
    <n v="-3.3"/>
    <s v="Revolut"/>
    <s v="Bank"/>
    <n v="3.3"/>
    <s v=""/>
    <s v=""/>
    <s v="September 2022"/>
    <x v="14"/>
  </r>
  <r>
    <x v="805"/>
    <s v="Payment from Temitope Falade"/>
    <x v="0"/>
    <n v="300"/>
    <s v="Revolut"/>
    <s v="Bank"/>
    <s v=""/>
    <s v=""/>
    <s v=""/>
    <s v="September 2022"/>
    <x v="14"/>
  </r>
  <r>
    <x v="806"/>
    <s v="To Frank Ogwa"/>
    <x v="0"/>
    <n v="-300"/>
    <s v="Revolut"/>
    <s v="Bank"/>
    <n v="300"/>
    <s v=""/>
    <s v=""/>
    <s v="September 2022"/>
    <x v="14"/>
  </r>
  <r>
    <x v="807"/>
    <s v="Transport for London"/>
    <x v="1"/>
    <n v="-3.3"/>
    <s v="Revolut"/>
    <s v="Bank"/>
    <n v="3.3"/>
    <s v=""/>
    <s v=""/>
    <s v="October 2022"/>
    <x v="15"/>
  </r>
  <r>
    <x v="808"/>
    <s v="Payment from Ogude-n O S"/>
    <x v="0"/>
    <n v="100"/>
    <s v="Revolut"/>
    <s v="Bank"/>
    <s v=""/>
    <s v=""/>
    <s v=""/>
    <s v="October 2022"/>
    <x v="15"/>
  </r>
  <r>
    <x v="809"/>
    <s v="Transport for London"/>
    <x v="1"/>
    <n v="-1.65"/>
    <s v="Revolut"/>
    <s v="Bank"/>
    <n v="1.65"/>
    <s v=""/>
    <s v=""/>
    <s v="October 2022"/>
    <x v="15"/>
  </r>
  <r>
    <x v="810"/>
    <s v="Skillz Uk"/>
    <x v="4"/>
    <n v="-36"/>
    <s v="Revolut"/>
    <s v="Bank"/>
    <n v="36"/>
    <s v=""/>
    <s v=""/>
    <s v="October 2022"/>
    <x v="15"/>
  </r>
  <r>
    <x v="811"/>
    <s v="Wallington Food Centre"/>
    <x v="2"/>
    <n v="-3.83"/>
    <s v="Revolut"/>
    <s v="Bank"/>
    <n v="3.83"/>
    <s v=""/>
    <s v=""/>
    <s v="October 2022"/>
    <x v="15"/>
  </r>
  <r>
    <x v="812"/>
    <s v="Transport for London"/>
    <x v="1"/>
    <n v="-3.3"/>
    <s v="Revolut"/>
    <s v="Bank"/>
    <n v="3.3"/>
    <s v=""/>
    <s v=""/>
    <s v="October 2022"/>
    <x v="15"/>
  </r>
  <r>
    <x v="813"/>
    <s v="Transport for London"/>
    <x v="1"/>
    <n v="-3.3"/>
    <s v="Revolut"/>
    <s v="Bank"/>
    <n v="3.3"/>
    <s v=""/>
    <s v=""/>
    <s v="October 2022"/>
    <x v="15"/>
  </r>
  <r>
    <x v="814"/>
    <s v="Sainsbury's"/>
    <x v="2"/>
    <n v="-4.8"/>
    <s v="Revolut"/>
    <s v="Bank"/>
    <n v="4.8"/>
    <s v=""/>
    <s v=""/>
    <s v="October 2022"/>
    <x v="15"/>
  </r>
  <r>
    <x v="815"/>
    <s v="Transport for London"/>
    <x v="1"/>
    <n v="-1.65"/>
    <s v="Revolut"/>
    <s v="Bank"/>
    <n v="1.65"/>
    <s v=""/>
    <s v=""/>
    <s v="October 2022"/>
    <x v="15"/>
  </r>
  <r>
    <x v="815"/>
    <s v="Transport for London"/>
    <x v="1"/>
    <n v="-3.3"/>
    <s v="Revolut"/>
    <s v="Bank"/>
    <n v="3.3"/>
    <s v=""/>
    <s v=""/>
    <s v="October 2022"/>
    <x v="15"/>
  </r>
  <r>
    <x v="816"/>
    <s v="The Connoisseur"/>
    <x v="0"/>
    <n v="-3.5"/>
    <s v="Revolut"/>
    <s v="Bank"/>
    <n v="3.5"/>
    <s v=""/>
    <s v=""/>
    <s v="October 2022"/>
    <x v="15"/>
  </r>
  <r>
    <x v="817"/>
    <s v="Transport for London"/>
    <x v="1"/>
    <n v="-1.65"/>
    <s v="Revolut"/>
    <s v="Bank"/>
    <n v="1.65"/>
    <s v=""/>
    <s v=""/>
    <s v="October 2022"/>
    <x v="15"/>
  </r>
  <r>
    <x v="818"/>
    <s v="Transport for London"/>
    <x v="1"/>
    <n v="-4.95"/>
    <s v="Revolut"/>
    <s v="Bank"/>
    <n v="4.95"/>
    <s v=""/>
    <s v=""/>
    <s v="October 2022"/>
    <x v="15"/>
  </r>
  <r>
    <x v="819"/>
    <s v="Udemy"/>
    <x v="6"/>
    <n v="-9.99"/>
    <s v="Revolut"/>
    <s v="Bank"/>
    <n v="9.99"/>
    <s v=""/>
    <s v=""/>
    <s v="October 2022"/>
    <x v="15"/>
  </r>
  <r>
    <x v="820"/>
    <s v="Payment from Kenechi Johncross Ngwu"/>
    <x v="0"/>
    <n v="500"/>
    <s v="Revolut"/>
    <s v="Bank"/>
    <s v=""/>
    <s v=""/>
    <s v=""/>
    <s v="October 2022"/>
    <x v="15"/>
  </r>
  <r>
    <x v="821"/>
    <s v="To Frank Ogwa"/>
    <x v="0"/>
    <n v="-500"/>
    <s v="Revolut"/>
    <s v="Bank"/>
    <n v="500"/>
    <s v=""/>
    <s v=""/>
    <s v="October 2022"/>
    <x v="15"/>
  </r>
  <r>
    <x v="822"/>
    <s v="Payment from Ogude-n O S"/>
    <x v="0"/>
    <n v="290"/>
    <s v="Revolut"/>
    <s v="Bank"/>
    <s v=""/>
    <s v=""/>
    <s v=""/>
    <s v="October 2022"/>
    <x v="15"/>
  </r>
  <r>
    <x v="823"/>
    <s v="Skillz Uk"/>
    <x v="4"/>
    <n v="-32.4"/>
    <s v="Revolut"/>
    <s v="Bank"/>
    <n v="32.4"/>
    <s v=""/>
    <s v=""/>
    <s v="October 2022"/>
    <x v="15"/>
  </r>
  <r>
    <x v="824"/>
    <s v="Co-op"/>
    <x v="0"/>
    <n v="-1.2"/>
    <s v="Revolut"/>
    <s v="Bank"/>
    <n v="1.2"/>
    <s v=""/>
    <s v=""/>
    <s v="October 2022"/>
    <x v="15"/>
  </r>
  <r>
    <x v="825"/>
    <s v="Transport for London"/>
    <x v="1"/>
    <n v="-4.95"/>
    <s v="Revolut"/>
    <s v="Bank"/>
    <n v="4.95"/>
    <s v=""/>
    <s v=""/>
    <s v="October 2022"/>
    <x v="15"/>
  </r>
  <r>
    <x v="826"/>
    <s v="Payment from E Omordu"/>
    <x v="0"/>
    <n v="100"/>
    <s v="Revolut"/>
    <s v="Bank"/>
    <s v=""/>
    <s v=""/>
    <s v=""/>
    <s v="October 2022"/>
    <x v="15"/>
  </r>
  <r>
    <x v="827"/>
    <s v="To Frank Ogwa"/>
    <x v="0"/>
    <n v="-100"/>
    <s v="Revolut"/>
    <s v="Bank"/>
    <n v="100"/>
    <s v=""/>
    <s v=""/>
    <s v="October 2022"/>
    <x v="15"/>
  </r>
  <r>
    <x v="828"/>
    <s v="Payment from O Adenuga"/>
    <x v="0"/>
    <n v="125"/>
    <s v="Revolut"/>
    <s v="Bank"/>
    <s v=""/>
    <s v=""/>
    <s v=""/>
    <s v="October 2022"/>
    <x v="15"/>
  </r>
  <r>
    <x v="829"/>
    <s v="To Frank Ogwa"/>
    <x v="0"/>
    <n v="-125"/>
    <s v="Revolut"/>
    <s v="Bank"/>
    <n v="125"/>
    <s v=""/>
    <s v=""/>
    <s v="October 2022"/>
    <x v="15"/>
  </r>
  <r>
    <x v="830"/>
    <s v="Payment from E Omordu"/>
    <x v="0"/>
    <n v="245"/>
    <s v="Revolut"/>
    <s v="Bank"/>
    <s v=""/>
    <s v=""/>
    <s v=""/>
    <s v="October 2022"/>
    <x v="15"/>
  </r>
  <r>
    <x v="831"/>
    <s v="To Frank Ogwa"/>
    <x v="0"/>
    <n v="-245"/>
    <s v="Revolut"/>
    <s v="Bank"/>
    <n v="245"/>
    <s v=""/>
    <s v=""/>
    <s v="October 2022"/>
    <x v="15"/>
  </r>
  <r>
    <x v="832"/>
    <s v="Transport for London"/>
    <x v="1"/>
    <n v="-3.3"/>
    <s v="Revolut"/>
    <s v="Bank"/>
    <n v="3.3"/>
    <s v=""/>
    <s v=""/>
    <s v="October 2022"/>
    <x v="15"/>
  </r>
  <r>
    <x v="833"/>
    <s v="Transport for London"/>
    <x v="1"/>
    <n v="-3.3"/>
    <s v="Revolut"/>
    <s v="Bank"/>
    <n v="3.3"/>
    <s v=""/>
    <s v=""/>
    <s v="October 2022"/>
    <x v="15"/>
  </r>
  <r>
    <x v="834"/>
    <s v="To RCCG GLORIOUS HIGH THRONE"/>
    <x v="8"/>
    <n v="-195"/>
    <s v="Revolut"/>
    <s v="Bank"/>
    <n v="195"/>
    <s v=""/>
    <s v=""/>
    <s v="October 2022"/>
    <x v="15"/>
  </r>
  <r>
    <x v="835"/>
    <s v="To Lemonade-Ogheneny"/>
    <x v="0"/>
    <n v="-10"/>
    <s v="Revolut"/>
    <s v="Bank"/>
    <n v="10"/>
    <s v=""/>
    <s v=""/>
    <s v="October 2022"/>
    <x v="15"/>
  </r>
  <r>
    <x v="836"/>
    <s v="Transport for London"/>
    <x v="1"/>
    <n v="-3.3"/>
    <s v="Revolut"/>
    <s v="Bank"/>
    <n v="3.3"/>
    <s v=""/>
    <s v=""/>
    <s v="October 2022"/>
    <x v="15"/>
  </r>
  <r>
    <x v="837"/>
    <s v="Wallington Food Centre"/>
    <x v="2"/>
    <n v="-4.07"/>
    <s v="Revolut"/>
    <s v="Bank"/>
    <n v="4.07"/>
    <s v=""/>
    <s v=""/>
    <s v="October 2022"/>
    <x v="15"/>
  </r>
  <r>
    <x v="838"/>
    <s v="Transport for London"/>
    <x v="1"/>
    <n v="-3.3"/>
    <s v="Revolut"/>
    <s v="Bank"/>
    <n v="3.3"/>
    <s v=""/>
    <s v=""/>
    <s v="October 2022"/>
    <x v="15"/>
  </r>
  <r>
    <x v="839"/>
    <s v="Raz World Journal Seri"/>
    <x v="0"/>
    <n v="-31.31"/>
    <s v="Revolut"/>
    <s v="Bank"/>
    <n v="31.31"/>
    <s v=""/>
    <s v=""/>
    <s v="October 2022"/>
    <x v="15"/>
  </r>
  <r>
    <x v="840"/>
    <s v="Transport for London"/>
    <x v="1"/>
    <n v="-3.3"/>
    <s v="Revolut"/>
    <s v="Bank"/>
    <n v="3.3"/>
    <s v=""/>
    <s v=""/>
    <s v="October 2022"/>
    <x v="15"/>
  </r>
  <r>
    <x v="841"/>
    <s v="Transport for London"/>
    <x v="1"/>
    <n v="-3.3"/>
    <s v="Revolut"/>
    <s v="Bank"/>
    <n v="3.3"/>
    <s v=""/>
    <s v=""/>
    <s v="October 2022"/>
    <x v="15"/>
  </r>
  <r>
    <x v="842"/>
    <s v="Cash at Wallington 2"/>
    <x v="0"/>
    <n v="-10"/>
    <s v="Revolut"/>
    <s v="Bank"/>
    <n v="10"/>
    <s v=""/>
    <s v=""/>
    <s v="October 2022"/>
    <x v="15"/>
  </r>
  <r>
    <x v="843"/>
    <s v="Transport for London"/>
    <x v="1"/>
    <n v="-1.65"/>
    <s v="Revolut"/>
    <s v="Bank"/>
    <n v="1.65"/>
    <s v=""/>
    <s v=""/>
    <s v="October 2022"/>
    <x v="15"/>
  </r>
  <r>
    <x v="844"/>
    <s v="Transport for London"/>
    <x v="1"/>
    <n v="-3.3"/>
    <s v="Revolut"/>
    <s v="Bank"/>
    <n v="3.3"/>
    <s v=""/>
    <s v=""/>
    <s v="October 2022"/>
    <x v="15"/>
  </r>
  <r>
    <x v="845"/>
    <s v="Payment from Ogude-n O S"/>
    <x v="0"/>
    <n v="50"/>
    <s v="Revolut"/>
    <s v="Bank"/>
    <s v=""/>
    <s v=""/>
    <s v=""/>
    <s v="October 2022"/>
    <x v="15"/>
  </r>
  <r>
    <x v="846"/>
    <s v="Transport for London"/>
    <x v="1"/>
    <n v="-4.95"/>
    <s v="Revolut"/>
    <s v="Bank"/>
    <n v="4.95"/>
    <s v=""/>
    <s v=""/>
    <s v="October 2022"/>
    <x v="15"/>
  </r>
  <r>
    <x v="847"/>
    <s v="Mellows Pavilion Cafe"/>
    <x v="0"/>
    <n v="-3.5"/>
    <s v="Revolut"/>
    <s v="Bank"/>
    <n v="3.5"/>
    <s v=""/>
    <s v=""/>
    <s v="October 2022"/>
    <x v="15"/>
  </r>
  <r>
    <x v="848"/>
    <s v="Transport for London"/>
    <x v="1"/>
    <n v="-1.65"/>
    <s v="Revolut"/>
    <s v="Bank"/>
    <n v="1.65"/>
    <s v=""/>
    <s v=""/>
    <s v="October 2022"/>
    <x v="15"/>
  </r>
  <r>
    <x v="849"/>
    <s v="Payment from Shettima Agholor"/>
    <x v="0"/>
    <n v="100"/>
    <s v="Revolut"/>
    <s v="Bank"/>
    <s v=""/>
    <s v=""/>
    <s v=""/>
    <s v="October 2022"/>
    <x v="15"/>
  </r>
  <r>
    <x v="850"/>
    <s v="To Frank Ogwa"/>
    <x v="0"/>
    <n v="-100"/>
    <s v="Revolut"/>
    <s v="Bank"/>
    <n v="100"/>
    <s v=""/>
    <s v=""/>
    <s v="October 2022"/>
    <x v="15"/>
  </r>
  <r>
    <x v="851"/>
    <s v="Payment from Igwe C"/>
    <x v="0"/>
    <n v="500"/>
    <s v="Revolut"/>
    <s v="Bank"/>
    <s v=""/>
    <s v=""/>
    <s v=""/>
    <s v="October 2022"/>
    <x v="15"/>
  </r>
  <r>
    <x v="852"/>
    <s v="To Frank Ogwa"/>
    <x v="0"/>
    <n v="-500"/>
    <s v="Revolut"/>
    <s v="Bank"/>
    <n v="500"/>
    <s v=""/>
    <s v=""/>
    <s v="October 2022"/>
    <x v="15"/>
  </r>
  <r>
    <x v="853"/>
    <s v="Sainsbury's"/>
    <x v="2"/>
    <n v="-3.75"/>
    <s v="Revolut"/>
    <s v="Bank"/>
    <n v="3.75"/>
    <s v=""/>
    <s v=""/>
    <s v="October 2022"/>
    <x v="15"/>
  </r>
  <r>
    <x v="854"/>
    <s v="Payment from Agbaje A A"/>
    <x v="0"/>
    <n v="150"/>
    <s v="Revolut"/>
    <s v="Bank"/>
    <s v=""/>
    <s v=""/>
    <s v=""/>
    <s v="October 2022"/>
    <x v="15"/>
  </r>
  <r>
    <x v="855"/>
    <s v="To Frank Ogwa"/>
    <x v="0"/>
    <n v="-150"/>
    <s v="Revolut"/>
    <s v="Bank"/>
    <n v="150"/>
    <s v=""/>
    <s v=""/>
    <s v="October 2022"/>
    <x v="15"/>
  </r>
  <r>
    <x v="856"/>
    <s v="Payment from E Omordu"/>
    <x v="0"/>
    <n v="400"/>
    <s v="Revolut"/>
    <s v="Bank"/>
    <s v=""/>
    <s v=""/>
    <s v=""/>
    <s v="October 2022"/>
    <x v="15"/>
  </r>
  <r>
    <x v="857"/>
    <s v="To Frank Ogwa"/>
    <x v="0"/>
    <n v="-400"/>
    <s v="Revolut"/>
    <s v="Bank"/>
    <n v="400"/>
    <s v=""/>
    <s v=""/>
    <s v="October 2022"/>
    <x v="15"/>
  </r>
  <r>
    <x v="858"/>
    <s v="Transport for London"/>
    <x v="1"/>
    <n v="-4.95"/>
    <s v="Revolut"/>
    <s v="Bank"/>
    <n v="4.95"/>
    <s v=""/>
    <s v=""/>
    <s v="October 2022"/>
    <x v="15"/>
  </r>
  <r>
    <x v="859"/>
    <s v="Payment from Igwe C"/>
    <x v="0"/>
    <n v="20"/>
    <s v="Revolut"/>
    <s v="Bank"/>
    <s v=""/>
    <s v=""/>
    <s v=""/>
    <s v="October 2022"/>
    <x v="15"/>
  </r>
  <r>
    <x v="860"/>
    <s v="Payment from Ebere Ezeonyeodili"/>
    <x v="0"/>
    <n v="1000"/>
    <s v="Revolut"/>
    <s v="Bank"/>
    <s v=""/>
    <s v=""/>
    <s v=""/>
    <s v="October 2022"/>
    <x v="15"/>
  </r>
  <r>
    <x v="861"/>
    <s v="Transfer from Revolut user"/>
    <x v="0"/>
    <n v="300"/>
    <s v="Revolut"/>
    <s v="Bank"/>
    <s v=""/>
    <s v=""/>
    <s v=""/>
    <s v="October 2022"/>
    <x v="15"/>
  </r>
  <r>
    <x v="862"/>
    <s v="Transfer to Revolut user"/>
    <x v="0"/>
    <n v="-300"/>
    <s v="Revolut"/>
    <s v="Bank"/>
    <n v="300"/>
    <s v=""/>
    <s v=""/>
    <s v="October 2022"/>
    <x v="15"/>
  </r>
  <r>
    <x v="863"/>
    <s v="To Frank Ogwa"/>
    <x v="0"/>
    <n v="-1020"/>
    <s v="Revolut"/>
    <s v="Bank"/>
    <n v="1020"/>
    <s v=""/>
    <s v=""/>
    <s v="October 2022"/>
    <x v="15"/>
  </r>
  <r>
    <x v="864"/>
    <s v="Payment from Ogude-n O S"/>
    <x v="0"/>
    <n v="200"/>
    <s v="Revolut"/>
    <s v="Bank"/>
    <s v=""/>
    <s v=""/>
    <s v=""/>
    <s v="October 2022"/>
    <x v="15"/>
  </r>
  <r>
    <x v="865"/>
    <s v="To Frank Ogwa"/>
    <x v="0"/>
    <n v="-200"/>
    <s v="Revolut"/>
    <s v="Bank"/>
    <n v="200"/>
    <s v=""/>
    <s v=""/>
    <s v="October 2022"/>
    <x v="15"/>
  </r>
  <r>
    <x v="866"/>
    <s v="Transport for London"/>
    <x v="1"/>
    <n v="-4.95"/>
    <s v="Revolut"/>
    <s v="Bank"/>
    <n v="4.95"/>
    <s v=""/>
    <s v=""/>
    <s v="October 2022"/>
    <x v="15"/>
  </r>
  <r>
    <x v="867"/>
    <s v="Sainsbury's"/>
    <x v="2"/>
    <n v="-4"/>
    <s v="Revolut"/>
    <s v="Bank"/>
    <n v="4"/>
    <s v=""/>
    <s v=""/>
    <s v="October 2022"/>
    <x v="15"/>
  </r>
  <r>
    <x v="868"/>
    <s v="Transport for London"/>
    <x v="1"/>
    <n v="-4.95"/>
    <s v="Revolut"/>
    <s v="Bank"/>
    <n v="4.95"/>
    <s v=""/>
    <s v=""/>
    <s v="October 2022"/>
    <x v="15"/>
  </r>
  <r>
    <x v="869"/>
    <s v="Transport for London"/>
    <x v="1"/>
    <n v="-1.65"/>
    <s v="Revolut"/>
    <s v="Bank"/>
    <n v="1.65"/>
    <s v=""/>
    <s v=""/>
    <s v="October 2022"/>
    <x v="15"/>
  </r>
  <r>
    <x v="870"/>
    <s v="To RCCG GLORIOUS HIGH THRONE"/>
    <x v="8"/>
    <n v="-5"/>
    <s v="Revolut"/>
    <s v="Bank"/>
    <n v="5"/>
    <s v=""/>
    <s v=""/>
    <s v="October 2022"/>
    <x v="15"/>
  </r>
  <r>
    <x v="871"/>
    <s v="Transport for London"/>
    <x v="1"/>
    <n v="-1.65"/>
    <s v="Revolut"/>
    <s v="Bank"/>
    <n v="1.65"/>
    <s v=""/>
    <s v=""/>
    <s v="October 2022"/>
    <x v="15"/>
  </r>
  <r>
    <x v="872"/>
    <s v="Cash at Wallington 2"/>
    <x v="0"/>
    <n v="-5"/>
    <s v="Revolut"/>
    <s v="Bank"/>
    <n v="5"/>
    <s v=""/>
    <s v=""/>
    <s v="October 2022"/>
    <x v="15"/>
  </r>
  <r>
    <x v="873"/>
    <s v="Transport for London"/>
    <x v="1"/>
    <n v="-0.2"/>
    <s v="Revolut"/>
    <s v="Bank"/>
    <n v="0.2"/>
    <s v=""/>
    <s v=""/>
    <s v="October 2022"/>
    <x v="15"/>
  </r>
  <r>
    <x v="874"/>
    <s v="Payment from Ogude-n O S"/>
    <x v="0"/>
    <n v="24"/>
    <s v="Revolut"/>
    <s v="Bank"/>
    <s v=""/>
    <s v=""/>
    <s v=""/>
    <s v="October 2022"/>
    <x v="15"/>
  </r>
  <r>
    <x v="875"/>
    <s v="Transport for London"/>
    <x v="1"/>
    <n v="-1.65"/>
    <s v="Revolut"/>
    <s v="Bank"/>
    <n v="1.65"/>
    <s v=""/>
    <s v=""/>
    <s v="October 2022"/>
    <x v="15"/>
  </r>
  <r>
    <x v="876"/>
    <s v="Payment from Osisami O A"/>
    <x v="0"/>
    <n v="100"/>
    <s v="Revolut"/>
    <s v="Bank"/>
    <s v=""/>
    <s v=""/>
    <s v=""/>
    <s v="October 2022"/>
    <x v="15"/>
  </r>
  <r>
    <x v="877"/>
    <s v="To Frank Ogwa"/>
    <x v="0"/>
    <n v="-100"/>
    <s v="Revolut"/>
    <s v="Bank"/>
    <n v="100"/>
    <s v=""/>
    <s v=""/>
    <s v="October 2022"/>
    <x v="15"/>
  </r>
  <r>
    <x v="878"/>
    <s v="Payment from Lukman Olanbiwonnu"/>
    <x v="0"/>
    <n v="1000"/>
    <s v="Revolut"/>
    <s v="Bank"/>
    <s v=""/>
    <s v=""/>
    <s v=""/>
    <s v="October 2022"/>
    <x v="15"/>
  </r>
  <r>
    <x v="879"/>
    <s v="To Frank Ogwa"/>
    <x v="0"/>
    <n v="-1000"/>
    <s v="Revolut"/>
    <s v="Bank"/>
    <n v="1000"/>
    <s v=""/>
    <s v=""/>
    <s v="October 2022"/>
    <x v="15"/>
  </r>
  <r>
    <x v="880"/>
    <s v="Payment from N Madunagu"/>
    <x v="0"/>
    <n v="500"/>
    <s v="Revolut"/>
    <s v="Bank"/>
    <s v=""/>
    <s v=""/>
    <s v=""/>
    <s v="October 2022"/>
    <x v="15"/>
  </r>
  <r>
    <x v="881"/>
    <s v="To Frank Ogwa"/>
    <x v="0"/>
    <n v="-500"/>
    <s v="Revolut"/>
    <s v="Bank"/>
    <n v="500"/>
    <s v=""/>
    <s v=""/>
    <s v="October 2022"/>
    <x v="15"/>
  </r>
  <r>
    <x v="882"/>
    <s v="Payment from Ndoma-egba E"/>
    <x v="0"/>
    <n v="160"/>
    <s v="Revolut"/>
    <s v="Bank"/>
    <s v=""/>
    <s v=""/>
    <s v=""/>
    <s v="October 2022"/>
    <x v="15"/>
  </r>
  <r>
    <x v="883"/>
    <s v="To Frank Ogwa"/>
    <x v="0"/>
    <n v="-160"/>
    <s v="Revolut"/>
    <s v="Bank"/>
    <n v="160"/>
    <s v=""/>
    <s v=""/>
    <s v="October 2022"/>
    <x v="15"/>
  </r>
  <r>
    <x v="884"/>
    <s v="Transport for London"/>
    <x v="1"/>
    <n v="-1.65"/>
    <s v="Revolut"/>
    <s v="Bank"/>
    <n v="1.65"/>
    <s v=""/>
    <s v=""/>
    <s v="October 2022"/>
    <x v="15"/>
  </r>
  <r>
    <x v="885"/>
    <s v="Transport for London"/>
    <x v="1"/>
    <n v="-3.3"/>
    <s v="Revolut"/>
    <s v="Bank"/>
    <n v="3.3"/>
    <s v=""/>
    <s v=""/>
    <s v="October 2022"/>
    <x v="15"/>
  </r>
  <r>
    <x v="886"/>
    <s v="Payment from Ogude-n O S"/>
    <x v="0"/>
    <n v="500"/>
    <s v="Revolut"/>
    <s v="Bank"/>
    <s v=""/>
    <s v=""/>
    <s v=""/>
    <s v="October 2022"/>
    <x v="15"/>
  </r>
  <r>
    <x v="887"/>
    <s v="Payment from Ogude-n O S"/>
    <x v="0"/>
    <n v="100"/>
    <s v="Revolut"/>
    <s v="Bank"/>
    <s v=""/>
    <s v=""/>
    <s v=""/>
    <s v="October 2022"/>
    <x v="15"/>
  </r>
  <r>
    <x v="888"/>
    <s v="Cash at Wallington 2"/>
    <x v="0"/>
    <n v="-20"/>
    <s v="Revolut"/>
    <s v="Bank"/>
    <n v="20"/>
    <s v=""/>
    <s v=""/>
    <s v="October 2022"/>
    <x v="15"/>
  </r>
  <r>
    <x v="889"/>
    <s v="Transport for London"/>
    <x v="1"/>
    <n v="-3.3"/>
    <s v="Revolut"/>
    <s v="Bank"/>
    <n v="3.3"/>
    <s v=""/>
    <s v=""/>
    <s v="October 2022"/>
    <x v="15"/>
  </r>
  <r>
    <x v="890"/>
    <s v="Hewitts Of Croydon"/>
    <x v="0"/>
    <n v="-39.299999999999997"/>
    <s v="Revolut"/>
    <s v="Bank"/>
    <n v="39.299999999999997"/>
    <s v=""/>
    <s v=""/>
    <s v="October 2022"/>
    <x v="15"/>
  </r>
  <r>
    <x v="891"/>
    <s v="Oghenenyerhovwo Ogude"/>
    <x v="0"/>
    <n v="-83"/>
    <s v="Revolut"/>
    <s v="Bank"/>
    <n v="83"/>
    <s v=""/>
    <s v=""/>
    <s v="October 2022"/>
    <x v="15"/>
  </r>
  <r>
    <x v="892"/>
    <s v="Sainsbury's"/>
    <x v="2"/>
    <n v="-3.2"/>
    <s v="Revolut"/>
    <s v="Bank"/>
    <n v="3.2"/>
    <s v=""/>
    <s v=""/>
    <s v="October 2022"/>
    <x v="15"/>
  </r>
  <r>
    <x v="893"/>
    <s v="Transport for London"/>
    <x v="1"/>
    <n v="-4.95"/>
    <s v="Revolut"/>
    <s v="Bank"/>
    <n v="4.95"/>
    <s v=""/>
    <s v=""/>
    <s v="October 2022"/>
    <x v="15"/>
  </r>
  <r>
    <x v="894"/>
    <s v="To RCCG GLORIOUS HIGH THRONE"/>
    <x v="8"/>
    <n v="-135"/>
    <s v="Revolut"/>
    <s v="Bank"/>
    <n v="135"/>
    <s v=""/>
    <s v=""/>
    <s v="October 2022"/>
    <x v="15"/>
  </r>
  <r>
    <x v="895"/>
    <s v="Transport for London"/>
    <x v="1"/>
    <n v="-4.95"/>
    <s v="Revolut"/>
    <s v="Bank"/>
    <n v="4.95"/>
    <s v=""/>
    <s v=""/>
    <s v="October 2022"/>
    <x v="15"/>
  </r>
  <r>
    <x v="896"/>
    <s v="Sainsbury's"/>
    <x v="2"/>
    <n v="-6.2"/>
    <s v="Revolut"/>
    <s v="Bank"/>
    <n v="6.2"/>
    <s v=""/>
    <s v=""/>
    <s v="October 2022"/>
    <x v="15"/>
  </r>
  <r>
    <x v="897"/>
    <s v="Transport for London"/>
    <x v="1"/>
    <n v="-8.9499999999999993"/>
    <s v="Revolut"/>
    <s v="Bank"/>
    <n v="8.9499999999999993"/>
    <s v=""/>
    <s v=""/>
    <s v="October 2022"/>
    <x v="15"/>
  </r>
  <r>
    <x v="898"/>
    <s v="Skillz Uk"/>
    <x v="4"/>
    <n v="-68.400000000000006"/>
    <s v="Revolut"/>
    <s v="Bank"/>
    <n v="68.400000000000006"/>
    <s v=""/>
    <s v=""/>
    <s v="November 2022"/>
    <x v="16"/>
  </r>
  <r>
    <x v="899"/>
    <s v="Sainsbury's"/>
    <x v="2"/>
    <n v="-1"/>
    <s v="Revolut"/>
    <s v="Bank"/>
    <n v="1"/>
    <s v=""/>
    <s v=""/>
    <s v="November 2022"/>
    <x v="16"/>
  </r>
  <r>
    <x v="900"/>
    <s v="Sainsbury's"/>
    <x v="2"/>
    <n v="-4.5999999999999996"/>
    <s v="Revolut"/>
    <s v="Bank"/>
    <n v="4.5999999999999996"/>
    <s v=""/>
    <s v=""/>
    <s v="November 2022"/>
    <x v="16"/>
  </r>
  <r>
    <x v="901"/>
    <s v="Transport for London"/>
    <x v="1"/>
    <n v="-3.3"/>
    <s v="Revolut"/>
    <s v="Bank"/>
    <n v="3.3"/>
    <s v=""/>
    <s v=""/>
    <s v="November 2022"/>
    <x v="16"/>
  </r>
  <r>
    <x v="902"/>
    <s v="Uber"/>
    <x v="0"/>
    <n v="-5.99"/>
    <s v="Revolut"/>
    <s v="Bank"/>
    <n v="5.99"/>
    <s v=""/>
    <s v=""/>
    <s v="November 2022"/>
    <x v="16"/>
  </r>
  <r>
    <x v="903"/>
    <s v="Payment from Frank Ogwa"/>
    <x v="0"/>
    <n v="100"/>
    <s v="Revolut"/>
    <s v="Bank"/>
    <s v=""/>
    <s v=""/>
    <s v=""/>
    <s v="November 2022"/>
    <x v="16"/>
  </r>
  <r>
    <x v="904"/>
    <s v="To Nelson Igbinidu"/>
    <x v="0"/>
    <n v="-100"/>
    <s v="Revolut"/>
    <s v="Bank"/>
    <n v="100"/>
    <s v=""/>
    <s v=""/>
    <s v="November 2022"/>
    <x v="16"/>
  </r>
  <r>
    <x v="905"/>
    <s v="Transport for London"/>
    <x v="1"/>
    <n v="-4.95"/>
    <s v="Revolut"/>
    <s v="Bank"/>
    <n v="4.95"/>
    <s v=""/>
    <s v=""/>
    <s v="November 2022"/>
    <x v="16"/>
  </r>
  <r>
    <x v="906"/>
    <s v="Transport for London"/>
    <x v="1"/>
    <n v="-3.3"/>
    <s v="Revolut"/>
    <s v="Bank"/>
    <n v="3.3"/>
    <s v=""/>
    <s v=""/>
    <s v="November 2022"/>
    <x v="16"/>
  </r>
  <r>
    <x v="907"/>
    <s v="Transport for London"/>
    <x v="1"/>
    <n v="-4.95"/>
    <s v="Revolut"/>
    <s v="Bank"/>
    <n v="4.95"/>
    <s v=""/>
    <s v=""/>
    <s v="November 2022"/>
    <x v="16"/>
  </r>
  <r>
    <x v="908"/>
    <s v="Transport for London"/>
    <x v="1"/>
    <n v="-3.3"/>
    <s v="Revolut"/>
    <s v="Bank"/>
    <n v="3.3"/>
    <s v=""/>
    <s v=""/>
    <s v="November 2022"/>
    <x v="16"/>
  </r>
  <r>
    <x v="909"/>
    <s v="To RCCG GLORIOUS HIGH THRONE"/>
    <x v="8"/>
    <n v="-5"/>
    <s v="Revolut"/>
    <s v="Bank"/>
    <n v="5"/>
    <s v=""/>
    <s v=""/>
    <s v="November 2022"/>
    <x v="16"/>
  </r>
  <r>
    <x v="910"/>
    <s v="Transport for London"/>
    <x v="1"/>
    <n v="-1.65"/>
    <s v="Revolut"/>
    <s v="Bank"/>
    <n v="1.65"/>
    <s v=""/>
    <s v=""/>
    <s v="November 2022"/>
    <x v="16"/>
  </r>
  <r>
    <x v="910"/>
    <s v="Transport for London"/>
    <x v="1"/>
    <n v="-1.65"/>
    <s v="Revolut"/>
    <s v="Bank"/>
    <n v="1.65"/>
    <s v=""/>
    <s v=""/>
    <s v="November 2022"/>
    <x v="16"/>
  </r>
  <r>
    <x v="911"/>
    <s v="Sainsbury's"/>
    <x v="2"/>
    <n v="-1.8"/>
    <s v="Revolut"/>
    <s v="Bank"/>
    <n v="1.8"/>
    <s v=""/>
    <s v=""/>
    <s v="November 2022"/>
    <x v="16"/>
  </r>
  <r>
    <x v="912"/>
    <s v="Sainsbury's"/>
    <x v="2"/>
    <n v="-1.65"/>
    <s v="Revolut"/>
    <s v="Bank"/>
    <n v="1.65"/>
    <s v=""/>
    <s v=""/>
    <s v="November 2022"/>
    <x v="16"/>
  </r>
  <r>
    <x v="913"/>
    <s v="Sainsbury's"/>
    <x v="2"/>
    <n v="-3.35"/>
    <s v="Revolut"/>
    <s v="Bank"/>
    <n v="3.35"/>
    <s v=""/>
    <s v=""/>
    <s v="November 2022"/>
    <x v="16"/>
  </r>
  <r>
    <x v="914"/>
    <s v="Transport for London"/>
    <x v="1"/>
    <n v="-3.3"/>
    <s v="Revolut"/>
    <s v="Bank"/>
    <n v="3.3"/>
    <s v=""/>
    <s v=""/>
    <s v="November 2022"/>
    <x v="16"/>
  </r>
  <r>
    <x v="915"/>
    <s v="Payment from Frank Ogwa"/>
    <x v="0"/>
    <n v="100"/>
    <s v="Revolut"/>
    <s v="Bank"/>
    <s v=""/>
    <s v=""/>
    <s v=""/>
    <s v="November 2022"/>
    <x v="16"/>
  </r>
  <r>
    <x v="916"/>
    <s v="Transport for London"/>
    <x v="1"/>
    <n v="-3.3"/>
    <s v="Revolut"/>
    <s v="Bank"/>
    <n v="3.3"/>
    <s v=""/>
    <s v=""/>
    <s v="November 2022"/>
    <x v="16"/>
  </r>
  <r>
    <x v="917"/>
    <s v="Amazon"/>
    <x v="9"/>
    <n v="-0.99"/>
    <s v="Revolut"/>
    <s v="Bank"/>
    <n v="0.99"/>
    <s v=""/>
    <s v=""/>
    <s v="November 2022"/>
    <x v="16"/>
  </r>
  <r>
    <x v="918"/>
    <s v="To Okeoghene Ogude-Nyerhovwo"/>
    <x v="0"/>
    <n v="-100"/>
    <s v="Revolut"/>
    <s v="Bank"/>
    <n v="100"/>
    <s v=""/>
    <s v=""/>
    <s v="November 2022"/>
    <x v="16"/>
  </r>
  <r>
    <x v="919"/>
    <s v="Transport for London"/>
    <x v="1"/>
    <n v="-4.95"/>
    <s v="Revolut"/>
    <s v="Bank"/>
    <n v="4.95"/>
    <s v=""/>
    <s v=""/>
    <s v="November 2022"/>
    <x v="16"/>
  </r>
  <r>
    <x v="920"/>
    <s v="To Frank Ogwa"/>
    <x v="0"/>
    <n v="-100"/>
    <s v="Revolut"/>
    <s v="Bank"/>
    <n v="100"/>
    <s v=""/>
    <s v=""/>
    <s v="November 2022"/>
    <x v="16"/>
  </r>
  <r>
    <x v="921"/>
    <s v="To Okeoghene Ogude-Nyerhovwo"/>
    <x v="0"/>
    <n v="-50"/>
    <s v="Revolut"/>
    <s v="Bank"/>
    <n v="50"/>
    <s v=""/>
    <s v=""/>
    <s v="November 2022"/>
    <x v="16"/>
  </r>
  <r>
    <x v="922"/>
    <s v="Companies House"/>
    <x v="0"/>
    <n v="-12"/>
    <s v="Revolut"/>
    <s v="Bank"/>
    <n v="12"/>
    <s v=""/>
    <s v=""/>
    <s v="November 2022"/>
    <x v="16"/>
  </r>
  <r>
    <x v="923"/>
    <s v="Transport for London"/>
    <x v="1"/>
    <n v="-3.3"/>
    <s v="Revolut"/>
    <s v="Bank"/>
    <n v="3.3"/>
    <s v=""/>
    <s v=""/>
    <s v="November 2022"/>
    <x v="16"/>
  </r>
  <r>
    <x v="924"/>
    <s v="Transport for London"/>
    <x v="1"/>
    <n v="-3.3"/>
    <s v="Revolut"/>
    <s v="Bank"/>
    <n v="3.3"/>
    <s v=""/>
    <s v=""/>
    <s v="November 2022"/>
    <x v="16"/>
  </r>
  <r>
    <x v="925"/>
    <s v="Transport for London"/>
    <x v="1"/>
    <n v="-3.3"/>
    <s v="Revolut"/>
    <s v="Bank"/>
    <n v="3.3"/>
    <s v=""/>
    <s v=""/>
    <s v="November 2022"/>
    <x v="16"/>
  </r>
  <r>
    <x v="925"/>
    <s v="Transport for London"/>
    <x v="1"/>
    <n v="-3.3"/>
    <s v="Revolut"/>
    <s v="Bank"/>
    <n v="3.3"/>
    <s v=""/>
    <s v=""/>
    <s v="November 2022"/>
    <x v="16"/>
  </r>
  <r>
    <x v="926"/>
    <s v="Transport for London"/>
    <x v="1"/>
    <n v="-3.3"/>
    <s v="Revolut"/>
    <s v="Bank"/>
    <n v="3.3"/>
    <s v=""/>
    <s v=""/>
    <s v="November 2022"/>
    <x v="16"/>
  </r>
  <r>
    <x v="927"/>
    <s v="Sainsbury's"/>
    <x v="2"/>
    <n v="-4.1500000000000004"/>
    <s v="Revolut"/>
    <s v="Bank"/>
    <n v="4.1500000000000004"/>
    <s v=""/>
    <s v=""/>
    <s v="November 2022"/>
    <x v="16"/>
  </r>
  <r>
    <x v="928"/>
    <s v="Transport for London"/>
    <x v="1"/>
    <n v="-4.95"/>
    <s v="Revolut"/>
    <s v="Bank"/>
    <n v="4.95"/>
    <s v=""/>
    <s v=""/>
    <s v="November 2022"/>
    <x v="16"/>
  </r>
  <r>
    <x v="929"/>
    <s v="Payment from Frank Ogwa"/>
    <x v="0"/>
    <n v="11.36"/>
    <s v="Revolut"/>
    <s v="Bank"/>
    <s v=""/>
    <s v=""/>
    <s v=""/>
    <s v="November 2022"/>
    <x v="16"/>
  </r>
  <r>
    <x v="930"/>
    <s v="Transport for London"/>
    <x v="1"/>
    <n v="-0.1"/>
    <s v="Revolut"/>
    <s v="Bank"/>
    <n v="0.1"/>
    <s v=""/>
    <s v=""/>
    <s v="November 2022"/>
    <x v="16"/>
  </r>
  <r>
    <x v="931"/>
    <s v="Transport for London"/>
    <x v="1"/>
    <n v="-4.95"/>
    <s v="Revolut"/>
    <s v="Bank"/>
    <n v="4.95"/>
    <s v=""/>
    <s v=""/>
    <s v="November 2022"/>
    <x v="16"/>
  </r>
  <r>
    <x v="932"/>
    <s v="Payment from Ogude-n O S"/>
    <x v="0"/>
    <n v="50"/>
    <s v="Revolut"/>
    <s v="Bank"/>
    <s v=""/>
    <s v=""/>
    <s v=""/>
    <s v="November 2022"/>
    <x v="16"/>
  </r>
  <r>
    <x v="933"/>
    <s v="Sainsbury's"/>
    <x v="2"/>
    <n v="-1.75"/>
    <s v="Revolut"/>
    <s v="Bank"/>
    <n v="1.75"/>
    <s v=""/>
    <s v=""/>
    <s v="November 2022"/>
    <x v="16"/>
  </r>
  <r>
    <x v="934"/>
    <s v="Transport for London"/>
    <x v="1"/>
    <n v="-3.3"/>
    <s v="Revolut"/>
    <s v="Bank"/>
    <n v="3.3"/>
    <s v=""/>
    <s v=""/>
    <s v="November 2022"/>
    <x v="16"/>
  </r>
  <r>
    <x v="935"/>
    <s v="Payment from M Talabi"/>
    <x v="0"/>
    <n v="300"/>
    <s v="Revolut"/>
    <s v="Bank"/>
    <s v=""/>
    <s v=""/>
    <s v=""/>
    <s v="November 2022"/>
    <x v="16"/>
  </r>
  <r>
    <x v="936"/>
    <s v="Sainsbury's"/>
    <x v="2"/>
    <n v="-3"/>
    <s v="Revolut"/>
    <s v="Bank"/>
    <n v="3"/>
    <s v=""/>
    <s v=""/>
    <s v="November 2022"/>
    <x v="16"/>
  </r>
  <r>
    <x v="937"/>
    <s v="Transport for London"/>
    <x v="1"/>
    <n v="-3.3"/>
    <s v="Revolut"/>
    <s v="Bank"/>
    <n v="3.3"/>
    <s v=""/>
    <s v=""/>
    <s v="November 2022"/>
    <x v="16"/>
  </r>
  <r>
    <x v="937"/>
    <s v="Transport for London"/>
    <x v="1"/>
    <n v="-1.65"/>
    <s v="Revolut"/>
    <s v="Bank"/>
    <n v="1.65"/>
    <s v=""/>
    <s v=""/>
    <s v="November 2022"/>
    <x v="16"/>
  </r>
  <r>
    <x v="938"/>
    <s v="Transport for London"/>
    <x v="1"/>
    <n v="-1.65"/>
    <s v="Revolut"/>
    <s v="Bank"/>
    <n v="1.65"/>
    <s v=""/>
    <s v=""/>
    <s v="November 2022"/>
    <x v="16"/>
  </r>
  <r>
    <x v="939"/>
    <s v="Transport for London"/>
    <x v="1"/>
    <n v="-4.95"/>
    <s v="Revolut"/>
    <s v="Bank"/>
    <n v="4.95"/>
    <s v=""/>
    <s v=""/>
    <s v="November 2022"/>
    <x v="16"/>
  </r>
  <r>
    <x v="940"/>
    <s v="Transport for London"/>
    <x v="1"/>
    <n v="-3.3"/>
    <s v="Revolut"/>
    <s v="Bank"/>
    <n v="3.3"/>
    <s v=""/>
    <s v=""/>
    <s v="November 2022"/>
    <x v="16"/>
  </r>
  <r>
    <x v="941"/>
    <s v="To RCCG GLORIOUS HIGH THRONE"/>
    <x v="8"/>
    <n v="-5"/>
    <s v="Revolut"/>
    <s v="Bank"/>
    <n v="5"/>
    <s v=""/>
    <s v=""/>
    <s v="November 2022"/>
    <x v="16"/>
  </r>
  <r>
    <x v="942"/>
    <s v="To Okeoghene Ogude-Nyerhovwo"/>
    <x v="0"/>
    <n v="-300"/>
    <s v="Revolut"/>
    <s v="Bank"/>
    <n v="300"/>
    <s v=""/>
    <s v=""/>
    <s v="November 2022"/>
    <x v="16"/>
  </r>
  <r>
    <x v="943"/>
    <s v="Transport for London"/>
    <x v="1"/>
    <n v="-1.65"/>
    <s v="Revolut"/>
    <s v="Bank"/>
    <n v="1.65"/>
    <s v=""/>
    <s v=""/>
    <s v="November 2022"/>
    <x v="16"/>
  </r>
  <r>
    <x v="943"/>
    <s v="Transport for London"/>
    <x v="1"/>
    <n v="-1.65"/>
    <s v="Revolut"/>
    <s v="Bank"/>
    <n v="1.65"/>
    <s v=""/>
    <s v=""/>
    <s v="November 2022"/>
    <x v="16"/>
  </r>
  <r>
    <x v="944"/>
    <s v="Sainsbury's"/>
    <x v="2"/>
    <n v="-2.6"/>
    <s v="Revolut"/>
    <s v="Bank"/>
    <n v="2.6"/>
    <s v=""/>
    <s v=""/>
    <s v="November 2022"/>
    <x v="16"/>
  </r>
  <r>
    <x v="945"/>
    <s v="Transport for London"/>
    <x v="1"/>
    <n v="-4.95"/>
    <s v="Revolut"/>
    <s v="Bank"/>
    <n v="4.95"/>
    <s v=""/>
    <s v=""/>
    <s v="November 2022"/>
    <x v="16"/>
  </r>
  <r>
    <x v="946"/>
    <s v="Payment from Okeoghene Ogude-nyerhovwo"/>
    <x v="0"/>
    <n v="30"/>
    <s v="Revolut"/>
    <s v="Bank"/>
    <s v=""/>
    <s v=""/>
    <s v=""/>
    <s v="November 2022"/>
    <x v="16"/>
  </r>
  <r>
    <x v="947"/>
    <s v="Lidl"/>
    <x v="2"/>
    <n v="-17.18"/>
    <s v="Revolut"/>
    <s v="Bank"/>
    <n v="17.18"/>
    <s v=""/>
    <s v=""/>
    <s v="November 2022"/>
    <x v="16"/>
  </r>
  <r>
    <x v="948"/>
    <s v="Transport for London"/>
    <x v="1"/>
    <n v="-4.95"/>
    <s v="Revolut"/>
    <s v="Bank"/>
    <n v="4.95"/>
    <s v=""/>
    <s v=""/>
    <s v="November 2022"/>
    <x v="16"/>
  </r>
  <r>
    <x v="948"/>
    <s v="Transport for London"/>
    <x v="1"/>
    <n v="-1.65"/>
    <s v="Revolut"/>
    <s v="Bank"/>
    <n v="1.65"/>
    <s v=""/>
    <s v=""/>
    <s v="November 2022"/>
    <x v="16"/>
  </r>
  <r>
    <x v="949"/>
    <s v="Transport for London"/>
    <x v="1"/>
    <n v="-1.65"/>
    <s v="Revolut"/>
    <s v="Bank"/>
    <n v="1.65"/>
    <s v=""/>
    <s v=""/>
    <s v="November 2022"/>
    <x v="16"/>
  </r>
  <r>
    <x v="950"/>
    <s v="Transport for London"/>
    <x v="1"/>
    <n v="-4.95"/>
    <s v="Revolut"/>
    <s v="Bank"/>
    <n v="4.95"/>
    <s v=""/>
    <s v=""/>
    <s v="November 2022"/>
    <x v="16"/>
  </r>
  <r>
    <x v="951"/>
    <s v="Smoky Boys"/>
    <x v="0"/>
    <n v="-8"/>
    <s v="Revolut"/>
    <s v="Bank"/>
    <n v="8"/>
    <s v=""/>
    <s v=""/>
    <s v="November 2022"/>
    <x v="16"/>
  </r>
  <r>
    <x v="952"/>
    <s v="Transport for London"/>
    <x v="1"/>
    <n v="-4.95"/>
    <s v="Revolut"/>
    <s v="Bank"/>
    <n v="4.95"/>
    <s v=""/>
    <s v=""/>
    <s v="November 2022"/>
    <x v="16"/>
  </r>
  <r>
    <x v="953"/>
    <s v="Payment from Ogude-n O S"/>
    <x v="0"/>
    <n v="300"/>
    <s v="Revolut"/>
    <s v="Bank"/>
    <s v=""/>
    <s v=""/>
    <s v=""/>
    <s v="November 2022"/>
    <x v="16"/>
  </r>
  <r>
    <x v="954"/>
    <s v="Transport for London"/>
    <x v="1"/>
    <n v="-1.85"/>
    <s v="Revolut"/>
    <s v="Bank"/>
    <n v="1.85"/>
    <s v=""/>
    <s v=""/>
    <s v="November 2022"/>
    <x v="16"/>
  </r>
  <r>
    <x v="955"/>
    <s v="To RCCG GLORIOUS HIGH THRONE"/>
    <x v="8"/>
    <n v="-3"/>
    <s v="Revolut"/>
    <s v="Bank"/>
    <n v="3"/>
    <s v=""/>
    <s v=""/>
    <s v="November 2022"/>
    <x v="16"/>
  </r>
  <r>
    <x v="956"/>
    <s v="Sainsbury's"/>
    <x v="2"/>
    <n v="-2.7"/>
    <s v="Revolut"/>
    <s v="Bank"/>
    <n v="2.7"/>
    <s v=""/>
    <s v=""/>
    <s v="November 2022"/>
    <x v="16"/>
  </r>
  <r>
    <x v="957"/>
    <s v="Oghenenyerhovwo Ogude"/>
    <x v="0"/>
    <n v="-58"/>
    <s v="Revolut"/>
    <s v="Bank"/>
    <n v="58"/>
    <s v=""/>
    <s v=""/>
    <s v="November 2022"/>
    <x v="16"/>
  </r>
  <r>
    <x v="958"/>
    <s v="Transport for London"/>
    <x v="1"/>
    <n v="-1.65"/>
    <s v="Revolut"/>
    <s v="Bank"/>
    <n v="1.65"/>
    <s v=""/>
    <s v=""/>
    <s v="November 2022"/>
    <x v="16"/>
  </r>
  <r>
    <x v="958"/>
    <s v="Transport for London"/>
    <x v="1"/>
    <n v="-1.65"/>
    <s v="Revolut"/>
    <s v="Bank"/>
    <n v="1.65"/>
    <s v=""/>
    <s v=""/>
    <s v="November 2022"/>
    <x v="16"/>
  </r>
  <r>
    <x v="959"/>
    <s v="YouTube"/>
    <x v="0"/>
    <n v="-0.99"/>
    <s v="Revolut"/>
    <s v="Bank"/>
    <n v="0.99"/>
    <s v=""/>
    <s v=""/>
    <s v="November 2022"/>
    <x v="16"/>
  </r>
  <r>
    <x v="960"/>
    <s v="Price Busters"/>
    <x v="5"/>
    <n v="-2.7"/>
    <s v="Revolut"/>
    <s v="Bank"/>
    <n v="2.7"/>
    <s v=""/>
    <s v=""/>
    <s v="November 2022"/>
    <x v="16"/>
  </r>
  <r>
    <x v="961"/>
    <s v="Transport for London"/>
    <x v="1"/>
    <n v="-4.95"/>
    <s v="Revolut"/>
    <s v="Bank"/>
    <n v="4.95"/>
    <s v=""/>
    <s v=""/>
    <s v="November 2022"/>
    <x v="16"/>
  </r>
  <r>
    <x v="962"/>
    <s v="Sainsbury's"/>
    <x v="2"/>
    <n v="-3.95"/>
    <s v="Revolut"/>
    <s v="Bank"/>
    <n v="3.95"/>
    <s v=""/>
    <s v=""/>
    <s v="November 2022"/>
    <x v="16"/>
  </r>
  <r>
    <x v="963"/>
    <s v="Payment from Frank Ogwa"/>
    <x v="0"/>
    <n v="500"/>
    <s v="Revolut"/>
    <s v="Bank"/>
    <s v=""/>
    <s v=""/>
    <s v=""/>
    <s v="November 2022"/>
    <x v="16"/>
  </r>
  <r>
    <x v="964"/>
    <s v="Transport for London"/>
    <x v="1"/>
    <n v="-1.65"/>
    <s v="Revolut"/>
    <s v="Bank"/>
    <n v="1.65"/>
    <s v=""/>
    <s v=""/>
    <s v="November 2022"/>
    <x v="16"/>
  </r>
  <r>
    <x v="965"/>
    <s v="Transport for London"/>
    <x v="1"/>
    <n v="-3.3"/>
    <s v="Revolut"/>
    <s v="Bank"/>
    <n v="3.3"/>
    <s v=""/>
    <s v=""/>
    <s v="December 2022"/>
    <x v="17"/>
  </r>
  <r>
    <x v="966"/>
    <s v="Skillz Uk"/>
    <x v="4"/>
    <n v="-68.400000000000006"/>
    <s v="Revolut"/>
    <s v="Bank"/>
    <n v="68.400000000000006"/>
    <s v=""/>
    <s v=""/>
    <s v="December 2022"/>
    <x v="17"/>
  </r>
  <r>
    <x v="967"/>
    <s v="To A Kotsis"/>
    <x v="0"/>
    <n v="-142"/>
    <s v="Revolut"/>
    <s v="Bank"/>
    <n v="142"/>
    <s v=""/>
    <s v=""/>
    <s v="December 2022"/>
    <x v="17"/>
  </r>
  <r>
    <x v="968"/>
    <s v="Transport for London"/>
    <x v="1"/>
    <n v="-3.3"/>
    <s v="Revolut"/>
    <s v="Bank"/>
    <n v="3.3"/>
    <s v=""/>
    <s v=""/>
    <s v="December 2022"/>
    <x v="17"/>
  </r>
  <r>
    <x v="969"/>
    <s v="Payment from Okeoghene Ogude-nyerhovwo"/>
    <x v="0"/>
    <n v="150"/>
    <s v="Revolut"/>
    <s v="Bank"/>
    <s v=""/>
    <s v=""/>
    <s v=""/>
    <s v="December 2022"/>
    <x v="17"/>
  </r>
  <r>
    <x v="970"/>
    <s v="Southern Safety Centre"/>
    <x v="0"/>
    <n v="-46.9"/>
    <s v="Revolut"/>
    <s v="Bank"/>
    <n v="46.9"/>
    <s v=""/>
    <s v=""/>
    <s v="December 2022"/>
    <x v="17"/>
  </r>
  <r>
    <x v="971"/>
    <s v="Transport for London"/>
    <x v="1"/>
    <n v="-3.3"/>
    <s v="Revolut"/>
    <s v="Bank"/>
    <n v="3.3"/>
    <s v=""/>
    <s v=""/>
    <s v="December 2022"/>
    <x v="17"/>
  </r>
  <r>
    <x v="972"/>
    <s v="Transport for London"/>
    <x v="1"/>
    <n v="-3.3"/>
    <s v="Revolut"/>
    <s v="Bank"/>
    <n v="3.3"/>
    <s v=""/>
    <s v=""/>
    <s v="December 2022"/>
    <x v="17"/>
  </r>
  <r>
    <x v="973"/>
    <s v="To Olumuyiwa Ayeobasan"/>
    <x v="0"/>
    <n v="-520"/>
    <s v="Revolut"/>
    <s v="Bank"/>
    <n v="520"/>
    <s v=""/>
    <s v=""/>
    <s v="December 2022"/>
    <x v="17"/>
  </r>
  <r>
    <x v="974"/>
    <s v="Sainsbury's"/>
    <x v="2"/>
    <n v="-2.5499999999999998"/>
    <s v="Revolut"/>
    <s v="Bank"/>
    <n v="2.5499999999999998"/>
    <s v=""/>
    <s v=""/>
    <s v="December 2022"/>
    <x v="17"/>
  </r>
  <r>
    <x v="975"/>
    <s v="Transport for London"/>
    <x v="1"/>
    <n v="-3.3"/>
    <s v="Revolut"/>
    <s v="Bank"/>
    <n v="3.3"/>
    <s v=""/>
    <s v=""/>
    <s v="December 2022"/>
    <x v="17"/>
  </r>
  <r>
    <x v="976"/>
    <s v="Transport for London"/>
    <x v="1"/>
    <n v="-3.3"/>
    <s v="Revolut"/>
    <s v="Bank"/>
    <n v="3.3"/>
    <s v=""/>
    <s v=""/>
    <s v="December 2022"/>
    <x v="17"/>
  </r>
  <r>
    <x v="977"/>
    <s v="Sainsbury's"/>
    <x v="2"/>
    <n v="-2.6"/>
    <s v="Revolut"/>
    <s v="Bank"/>
    <n v="2.6"/>
    <s v=""/>
    <s v=""/>
    <s v="December 2022"/>
    <x v="17"/>
  </r>
  <r>
    <x v="978"/>
    <s v="Transport for London"/>
    <x v="1"/>
    <n v="-1.65"/>
    <s v="Revolut"/>
    <s v="Bank"/>
    <n v="1.65"/>
    <s v=""/>
    <s v=""/>
    <s v="December 2022"/>
    <x v="17"/>
  </r>
  <r>
    <x v="979"/>
    <s v="Transport for London"/>
    <x v="1"/>
    <n v="-1.65"/>
    <s v="Revolut"/>
    <s v="Bank"/>
    <n v="1.65"/>
    <s v=""/>
    <s v=""/>
    <s v="December 2022"/>
    <x v="17"/>
  </r>
  <r>
    <x v="980"/>
    <s v="Payment from F Ogwa"/>
    <x v="0"/>
    <n v="70"/>
    <s v="Revolut"/>
    <s v="Bank"/>
    <s v=""/>
    <s v=""/>
    <s v=""/>
    <s v="December 2022"/>
    <x v="17"/>
  </r>
  <r>
    <x v="981"/>
    <s v="To Abdallah Jafar"/>
    <x v="0"/>
    <n v="-122"/>
    <s v="Revolut"/>
    <s v="Bank"/>
    <n v="122"/>
    <s v=""/>
    <s v=""/>
    <s v="December 2022"/>
    <x v="17"/>
  </r>
  <r>
    <x v="982"/>
    <s v="Payment from Okeoghene Ogude-nyerhovwo"/>
    <x v="0"/>
    <n v="200"/>
    <s v="Revolut"/>
    <s v="Bank"/>
    <s v=""/>
    <s v=""/>
    <s v=""/>
    <s v="December 2022"/>
    <x v="17"/>
  </r>
  <r>
    <x v="983"/>
    <s v="To Frank Ogwa"/>
    <x v="0"/>
    <n v="-70"/>
    <s v="Revolut"/>
    <s v="Bank"/>
    <n v="70"/>
    <s v=""/>
    <s v=""/>
    <s v="December 2022"/>
    <x v="17"/>
  </r>
  <r>
    <x v="984"/>
    <s v="Transport for London"/>
    <x v="1"/>
    <n v="-3.3"/>
    <s v="Revolut"/>
    <s v="Bank"/>
    <n v="3.3"/>
    <s v=""/>
    <s v=""/>
    <s v="December 2022"/>
    <x v="17"/>
  </r>
  <r>
    <x v="985"/>
    <s v="Driver &amp; Vehicle Standards Agency"/>
    <x v="0"/>
    <n v="62"/>
    <s v="Revolut"/>
    <s v="Bank"/>
    <s v=""/>
    <s v=""/>
    <s v=""/>
    <s v="December 2022"/>
    <x v="17"/>
  </r>
  <r>
    <x v="986"/>
    <s v="Sainsbury's"/>
    <x v="2"/>
    <n v="-1.75"/>
    <s v="Revolut"/>
    <s v="Bank"/>
    <n v="1.75"/>
    <s v=""/>
    <s v=""/>
    <s v="December 2022"/>
    <x v="17"/>
  </r>
  <r>
    <x v="987"/>
    <s v="To RCCG GLORIOUS HIGH THRONE"/>
    <x v="8"/>
    <n v="-129"/>
    <s v="Revolut"/>
    <s v="Bank"/>
    <n v="129"/>
    <s v=""/>
    <s v=""/>
    <s v="December 2022"/>
    <x v="17"/>
  </r>
  <r>
    <x v="988"/>
    <s v="Transport for London"/>
    <x v="1"/>
    <n v="-4.95"/>
    <s v="Revolut"/>
    <s v="Bank"/>
    <n v="4.95"/>
    <s v=""/>
    <s v=""/>
    <s v="December 2022"/>
    <x v="17"/>
  </r>
  <r>
    <x v="989"/>
    <s v="To Okeoghene Ogude-Nyerhovwo"/>
    <x v="0"/>
    <n v="-50"/>
    <s v="Revolut"/>
    <s v="Bank"/>
    <n v="50"/>
    <s v=""/>
    <s v=""/>
    <s v="December 2022"/>
    <x v="17"/>
  </r>
  <r>
    <x v="990"/>
    <s v="Payment from Okeoghene Ogude-nyerhovwo"/>
    <x v="0"/>
    <n v="20"/>
    <s v="Revolut"/>
    <s v="Bank"/>
    <s v=""/>
    <s v=""/>
    <s v=""/>
    <s v="December 2022"/>
    <x v="17"/>
  </r>
  <r>
    <x v="991"/>
    <s v="Cash at Wallington 2"/>
    <x v="0"/>
    <n v="-20"/>
    <s v="Revolut"/>
    <s v="Bank"/>
    <n v="20"/>
    <s v=""/>
    <s v=""/>
    <s v="December 2022"/>
    <x v="17"/>
  </r>
  <r>
    <x v="992"/>
    <s v="Boots"/>
    <x v="3"/>
    <n v="-6.99"/>
    <s v="Revolut"/>
    <s v="Bank"/>
    <n v="6.99"/>
    <s v=""/>
    <s v=""/>
    <s v="December 2022"/>
    <x v="17"/>
  </r>
  <r>
    <x v="993"/>
    <s v="Payment from Okeoghene Ogude-nyerhovwo"/>
    <x v="0"/>
    <n v="190"/>
    <s v="Revolut"/>
    <s v="Bank"/>
    <s v=""/>
    <s v=""/>
    <s v=""/>
    <s v="December 2022"/>
    <x v="17"/>
  </r>
  <r>
    <x v="994"/>
    <s v="Transport for London"/>
    <x v="1"/>
    <n v="-4.95"/>
    <s v="Revolut"/>
    <s v="Bank"/>
    <n v="4.95"/>
    <s v=""/>
    <s v=""/>
    <s v="December 2022"/>
    <x v="17"/>
  </r>
  <r>
    <x v="994"/>
    <s v="Transport for London"/>
    <x v="1"/>
    <n v="-1.65"/>
    <s v="Revolut"/>
    <s v="Bank"/>
    <n v="1.65"/>
    <s v=""/>
    <s v=""/>
    <s v="December 2022"/>
    <x v="17"/>
  </r>
  <r>
    <x v="995"/>
    <s v="Transport for London"/>
    <x v="1"/>
    <n v="-4.95"/>
    <s v="Revolut"/>
    <s v="Bank"/>
    <n v="4.95"/>
    <s v=""/>
    <s v=""/>
    <s v="December 2022"/>
    <x v="17"/>
  </r>
  <r>
    <x v="996"/>
    <s v="To RCCG GLORIOUS HIGH THRONE"/>
    <x v="8"/>
    <n v="-3"/>
    <s v="Revolut"/>
    <s v="Bank"/>
    <n v="3"/>
    <s v=""/>
    <s v=""/>
    <s v="December 2022"/>
    <x v="17"/>
  </r>
  <r>
    <x v="997"/>
    <s v="Wallington Food Centre"/>
    <x v="2"/>
    <n v="-2.99"/>
    <s v="Revolut"/>
    <s v="Bank"/>
    <n v="2.99"/>
    <s v=""/>
    <s v=""/>
    <s v="December 2022"/>
    <x v="17"/>
  </r>
  <r>
    <x v="998"/>
    <s v="Transport for London"/>
    <x v="1"/>
    <n v="-0.2"/>
    <s v="Revolut"/>
    <s v="Bank"/>
    <n v="0.2"/>
    <s v=""/>
    <s v=""/>
    <s v="December 2022"/>
    <x v="17"/>
  </r>
  <r>
    <x v="998"/>
    <s v="Transport for London"/>
    <x v="1"/>
    <n v="-1.65"/>
    <s v="Revolut"/>
    <s v="Bank"/>
    <n v="1.65"/>
    <s v=""/>
    <s v=""/>
    <s v="December 2022"/>
    <x v="17"/>
  </r>
  <r>
    <x v="999"/>
    <s v="Payment from Okeoghene Ogude-nyerhovwo"/>
    <x v="0"/>
    <n v="50"/>
    <s v="Revolut"/>
    <s v="Bank"/>
    <s v=""/>
    <s v=""/>
    <s v=""/>
    <s v="December 2022"/>
    <x v="17"/>
  </r>
  <r>
    <x v="1000"/>
    <s v="Aa Driving School"/>
    <x v="0"/>
    <n v="-193"/>
    <s v="Revolut"/>
    <s v="Bank"/>
    <n v="193"/>
    <s v=""/>
    <s v=""/>
    <s v="December 2022"/>
    <x v="17"/>
  </r>
  <r>
    <x v="1001"/>
    <s v="Wallington Food Centre"/>
    <x v="2"/>
    <n v="-2.54"/>
    <s v="Revolut"/>
    <s v="Bank"/>
    <n v="2.54"/>
    <s v=""/>
    <s v=""/>
    <s v="December 2022"/>
    <x v="17"/>
  </r>
  <r>
    <x v="1002"/>
    <s v="Transport for London"/>
    <x v="1"/>
    <n v="-1.65"/>
    <s v="Revolut"/>
    <s v="Bank"/>
    <n v="1.65"/>
    <s v=""/>
    <s v=""/>
    <s v="December 2022"/>
    <x v="17"/>
  </r>
  <r>
    <x v="1002"/>
    <s v="Transport for London"/>
    <x v="1"/>
    <n v="-1.65"/>
    <s v="Revolut"/>
    <s v="Bank"/>
    <n v="1.65"/>
    <s v=""/>
    <s v=""/>
    <s v="December 2022"/>
    <x v="17"/>
  </r>
  <r>
    <x v="1003"/>
    <s v="Aa Driving School"/>
    <x v="0"/>
    <n v="193"/>
    <s v="Revolut"/>
    <s v="Bank"/>
    <s v=""/>
    <s v=""/>
    <s v=""/>
    <s v="December 2022"/>
    <x v="17"/>
  </r>
  <r>
    <x v="1004"/>
    <s v="To Okeoghene Ogude-Nyerhovwo"/>
    <x v="0"/>
    <n v="-190"/>
    <s v="Revolut"/>
    <s v="Bank"/>
    <n v="190"/>
    <s v=""/>
    <s v=""/>
    <s v="December 2022"/>
    <x v="17"/>
  </r>
  <r>
    <x v="1005"/>
    <s v="Transport for London"/>
    <x v="1"/>
    <n v="-4.95"/>
    <s v="Revolut"/>
    <s v="Bank"/>
    <n v="4.95"/>
    <s v=""/>
    <s v=""/>
    <s v="December 2022"/>
    <x v="17"/>
  </r>
  <r>
    <x v="1006"/>
    <s v="Payment from M Talabi"/>
    <x v="0"/>
    <n v="300"/>
    <s v="Revolut"/>
    <s v="Bank"/>
    <s v=""/>
    <s v=""/>
    <s v=""/>
    <s v="December 2022"/>
    <x v="17"/>
  </r>
  <r>
    <x v="1007"/>
    <s v="To Okeoghene Ogude-Nyerhovwo"/>
    <x v="0"/>
    <n v="-300"/>
    <s v="Revolut"/>
    <s v="Bank"/>
    <n v="300"/>
    <s v=""/>
    <s v=""/>
    <s v="December 2022"/>
    <x v="17"/>
  </r>
  <r>
    <x v="1008"/>
    <s v="Transport for London"/>
    <x v="1"/>
    <n v="-1.65"/>
    <s v="Revolut"/>
    <s v="Bank"/>
    <n v="1.65"/>
    <s v=""/>
    <s v=""/>
    <s v="December 2022"/>
    <x v="17"/>
  </r>
  <r>
    <x v="1009"/>
    <s v="Transport for London"/>
    <x v="1"/>
    <n v="-4.95"/>
    <s v="Revolut"/>
    <s v="Bank"/>
    <n v="4.95"/>
    <s v=""/>
    <s v=""/>
    <s v="December 2022"/>
    <x v="17"/>
  </r>
  <r>
    <x v="1010"/>
    <s v="Transport for London"/>
    <x v="1"/>
    <n v="-3.3"/>
    <s v="Revolut"/>
    <s v="Bank"/>
    <n v="3.3"/>
    <s v=""/>
    <s v=""/>
    <s v="December 2022"/>
    <x v="17"/>
  </r>
  <r>
    <x v="1011"/>
    <s v="Payment from F Ogwa"/>
    <x v="0"/>
    <n v="300"/>
    <s v="Revolut"/>
    <s v="Bank"/>
    <s v=""/>
    <s v=""/>
    <s v=""/>
    <s v="December 2022"/>
    <x v="17"/>
  </r>
  <r>
    <x v="1012"/>
    <s v="To Mercy Chibueze Igwe"/>
    <x v="0"/>
    <n v="-300"/>
    <s v="Revolut"/>
    <s v="Bank"/>
    <n v="300"/>
    <s v=""/>
    <s v=""/>
    <s v="December 2022"/>
    <x v="17"/>
  </r>
  <r>
    <x v="1013"/>
    <s v="Transport for London"/>
    <x v="1"/>
    <n v="-3.3"/>
    <s v="Revolut"/>
    <s v="Bank"/>
    <n v="3.3"/>
    <s v=""/>
    <s v=""/>
    <s v="December 2022"/>
    <x v="17"/>
  </r>
  <r>
    <x v="1014"/>
    <s v="Transport for London"/>
    <x v="1"/>
    <n v="-3.3"/>
    <s v="Revolut"/>
    <s v="Bank"/>
    <n v="3.3"/>
    <s v=""/>
    <s v=""/>
    <s v="December 2022"/>
    <x v="17"/>
  </r>
  <r>
    <x v="1015"/>
    <s v="Transport for London"/>
    <x v="1"/>
    <n v="-1.65"/>
    <s v="Revolut"/>
    <s v="Bank"/>
    <n v="1.65"/>
    <s v=""/>
    <s v=""/>
    <s v="December 2022"/>
    <x v="17"/>
  </r>
  <r>
    <x v="1016"/>
    <s v="Payment from Ogude-n O S"/>
    <x v="0"/>
    <n v="450"/>
    <s v="Revolut"/>
    <s v="Bank"/>
    <s v=""/>
    <s v=""/>
    <s v=""/>
    <s v="December 2022"/>
    <x v="17"/>
  </r>
  <r>
    <x v="1017"/>
    <s v="Payment from Ogude-n O S"/>
    <x v="0"/>
    <n v="50"/>
    <s v="Revolut"/>
    <s v="Bank"/>
    <s v=""/>
    <s v=""/>
    <s v=""/>
    <s v="December 2022"/>
    <x v="17"/>
  </r>
  <r>
    <x v="1018"/>
    <s v="Oghenenyerhovwo Ogude"/>
    <x v="0"/>
    <n v="-82"/>
    <s v="Revolut"/>
    <s v="Bank"/>
    <n v="82"/>
    <s v=""/>
    <s v=""/>
    <s v="December 2022"/>
    <x v="17"/>
  </r>
  <r>
    <x v="1019"/>
    <s v="Transport for London"/>
    <x v="1"/>
    <n v="-1.65"/>
    <s v="Revolut"/>
    <s v="Bank"/>
    <n v="1.65"/>
    <s v=""/>
    <s v=""/>
    <s v="December 2022"/>
    <x v="17"/>
  </r>
  <r>
    <x v="1020"/>
    <s v="Transport for London"/>
    <x v="1"/>
    <n v="-3.3"/>
    <s v="Revolut"/>
    <s v="Bank"/>
    <n v="3.3"/>
    <s v=""/>
    <s v=""/>
    <s v="December 2022"/>
    <x v="17"/>
  </r>
  <r>
    <x v="1021"/>
    <s v="To Nnamdi Chidiebere Madunagu"/>
    <x v="0"/>
    <n v="-100"/>
    <s v="Revolut"/>
    <s v="Bank"/>
    <n v="100"/>
    <s v=""/>
    <s v=""/>
    <s v="December 2022"/>
    <x v="17"/>
  </r>
  <r>
    <x v="1022"/>
    <s v="Payment from Ogude-n O S"/>
    <x v="0"/>
    <n v="20"/>
    <s v="Revolut"/>
    <s v="Bank"/>
    <s v=""/>
    <s v=""/>
    <s v=""/>
    <s v="December 2022"/>
    <x v="17"/>
  </r>
  <r>
    <x v="1023"/>
    <s v="Transport for London"/>
    <x v="1"/>
    <n v="-3.3"/>
    <s v="Revolut"/>
    <s v="Bank"/>
    <n v="3.3"/>
    <s v=""/>
    <s v=""/>
    <s v="December 2022"/>
    <x v="17"/>
  </r>
  <r>
    <x v="1024"/>
    <s v="Transport for London"/>
    <x v="1"/>
    <n v="-3.3"/>
    <s v="Revolut"/>
    <s v="Bank"/>
    <n v="3.3"/>
    <s v=""/>
    <s v=""/>
    <s v="December 2022"/>
    <x v="17"/>
  </r>
  <r>
    <x v="1025"/>
    <s v="Transport for London"/>
    <x v="1"/>
    <n v="-1.65"/>
    <s v="Revolut"/>
    <s v="Bank"/>
    <n v="1.65"/>
    <s v=""/>
    <s v=""/>
    <s v="December 2022"/>
    <x v="17"/>
  </r>
  <r>
    <x v="1026"/>
    <s v="Payment from Ndoma-egba E"/>
    <x v="0"/>
    <n v="60"/>
    <s v="Revolut"/>
    <s v="Bank"/>
    <s v=""/>
    <s v=""/>
    <s v=""/>
    <s v="December 2022"/>
    <x v="17"/>
  </r>
  <r>
    <x v="1027"/>
    <s v="Payment from F Ogwa"/>
    <x v="0"/>
    <n v="70"/>
    <s v="Revolut"/>
    <s v="Bank"/>
    <s v=""/>
    <s v=""/>
    <s v=""/>
    <s v="December 2022"/>
    <x v="17"/>
  </r>
  <r>
    <x v="1028"/>
    <s v="Payment from Frank Ogwa"/>
    <x v="0"/>
    <n v="30"/>
    <s v="Revolut"/>
    <s v="Bank"/>
    <s v=""/>
    <s v=""/>
    <s v=""/>
    <s v="December 2022"/>
    <x v="17"/>
  </r>
  <r>
    <x v="1029"/>
    <s v="To Chinedu Julius Omenife"/>
    <x v="0"/>
    <n v="-100"/>
    <s v="Revolut"/>
    <s v="Bank"/>
    <n v="100"/>
    <s v=""/>
    <s v=""/>
    <s v="December 2022"/>
    <x v="17"/>
  </r>
  <r>
    <x v="1030"/>
    <s v="Transport for London"/>
    <x v="1"/>
    <n v="-1.65"/>
    <s v="Revolut"/>
    <s v="Bank"/>
    <n v="1.65"/>
    <s v=""/>
    <s v=""/>
    <s v="December 2022"/>
    <x v="17"/>
  </r>
  <r>
    <x v="1031"/>
    <s v="Oghenenyerhovwo Ogude"/>
    <x v="0"/>
    <n v="-11"/>
    <s v="Revolut"/>
    <s v="Bank"/>
    <n v="11"/>
    <s v=""/>
    <s v=""/>
    <s v="December 2022"/>
    <x v="17"/>
  </r>
  <r>
    <x v="1032"/>
    <s v="Cash at Wallington 2"/>
    <x v="0"/>
    <n v="-10"/>
    <s v="Revolut"/>
    <s v="Bank"/>
    <n v="10"/>
    <s v=""/>
    <s v=""/>
    <s v="December 2022"/>
    <x v="17"/>
  </r>
  <r>
    <x v="1033"/>
    <s v="Transport for London"/>
    <x v="1"/>
    <n v="-1.65"/>
    <s v="Revolut"/>
    <s v="Bank"/>
    <n v="1.65"/>
    <s v=""/>
    <s v=""/>
    <s v="December 2022"/>
    <x v="17"/>
  </r>
  <r>
    <x v="1034"/>
    <s v="YouTube"/>
    <x v="0"/>
    <n v="-0.99"/>
    <s v="Revolut"/>
    <s v="Bank"/>
    <n v="0.99"/>
    <s v=""/>
    <s v=""/>
    <s v="December 2022"/>
    <x v="17"/>
  </r>
  <r>
    <x v="1035"/>
    <s v="Sainsbury's"/>
    <x v="2"/>
    <n v="-3"/>
    <s v="Revolut"/>
    <s v="Bank"/>
    <n v="3"/>
    <s v=""/>
    <s v=""/>
    <s v="December 2022"/>
    <x v="17"/>
  </r>
  <r>
    <x v="1036"/>
    <s v="Transport for London"/>
    <x v="1"/>
    <n v="-3.3"/>
    <s v="Revolut"/>
    <s v="Bank"/>
    <n v="3.3"/>
    <s v=""/>
    <s v=""/>
    <s v="December 2022"/>
    <x v="17"/>
  </r>
  <r>
    <x v="1037"/>
    <s v="Transport for London"/>
    <x v="1"/>
    <n v="-1.65"/>
    <s v="Revolut"/>
    <s v="Bank"/>
    <n v="1.65"/>
    <s v=""/>
    <s v=""/>
    <s v="December 2022"/>
    <x v="17"/>
  </r>
  <r>
    <x v="1037"/>
    <s v="Transport for London"/>
    <x v="1"/>
    <n v="-1.65"/>
    <s v="Revolut"/>
    <s v="Bank"/>
    <n v="1.65"/>
    <s v=""/>
    <s v=""/>
    <s v="December 2022"/>
    <x v="17"/>
  </r>
  <r>
    <x v="1038"/>
    <s v="Transport for London"/>
    <x v="1"/>
    <n v="-3.3"/>
    <s v="Revolut"/>
    <s v="Bank"/>
    <n v="3.3"/>
    <s v=""/>
    <s v=""/>
    <s v="December 2022"/>
    <x v="17"/>
  </r>
  <r>
    <x v="1039"/>
    <s v="Skillz Uk"/>
    <x v="4"/>
    <n v="-68.400000000000006"/>
    <s v="Revolut"/>
    <s v="Bank"/>
    <n v="68.400000000000006"/>
    <s v=""/>
    <s v=""/>
    <s v="January 2023"/>
    <x v="18"/>
  </r>
  <r>
    <x v="1040"/>
    <s v="Transport for London"/>
    <x v="1"/>
    <n v="-3.3"/>
    <s v="Revolut"/>
    <s v="Bank"/>
    <n v="3.3"/>
    <s v=""/>
    <s v=""/>
    <s v="January 2023"/>
    <x v="18"/>
  </r>
  <r>
    <x v="1041"/>
    <s v="Sainsbury's"/>
    <x v="2"/>
    <n v="-1.75"/>
    <s v="Revolut"/>
    <s v="Bank"/>
    <n v="1.75"/>
    <s v=""/>
    <s v=""/>
    <s v="January 2023"/>
    <x v="18"/>
  </r>
  <r>
    <x v="1042"/>
    <s v="Transport for London"/>
    <x v="1"/>
    <n v="-1.65"/>
    <s v="Revolut"/>
    <s v="Bank"/>
    <n v="1.65"/>
    <s v=""/>
    <s v=""/>
    <s v="January 2023"/>
    <x v="18"/>
  </r>
  <r>
    <x v="1043"/>
    <s v="Cash at Wallington 2"/>
    <x v="0"/>
    <n v="-20"/>
    <s v="Revolut"/>
    <s v="Bank"/>
    <n v="20"/>
    <s v=""/>
    <s v=""/>
    <s v="January 2023"/>
    <x v="18"/>
  </r>
  <r>
    <x v="1044"/>
    <s v="Talk360"/>
    <x v="0"/>
    <n v="-5"/>
    <s v="Revolut"/>
    <s v="Bank"/>
    <n v="5"/>
    <s v=""/>
    <s v=""/>
    <s v="January 2023"/>
    <x v="18"/>
  </r>
  <r>
    <x v="1045"/>
    <s v="Oghenenyerhovwo Ogude"/>
    <x v="0"/>
    <n v="-22"/>
    <s v="Revolut"/>
    <s v="Bank"/>
    <n v="22"/>
    <s v=""/>
    <s v=""/>
    <s v="January 2023"/>
    <x v="18"/>
  </r>
  <r>
    <x v="1046"/>
    <s v="Transport for London"/>
    <x v="1"/>
    <n v="-1.65"/>
    <s v="Revolut"/>
    <s v="Bank"/>
    <n v="1.65"/>
    <s v=""/>
    <s v=""/>
    <s v="January 2023"/>
    <x v="18"/>
  </r>
  <r>
    <x v="1047"/>
    <s v="Transport for London"/>
    <x v="1"/>
    <n v="-3.3"/>
    <s v="Revolut"/>
    <s v="Bank"/>
    <n v="3.3"/>
    <s v=""/>
    <s v=""/>
    <s v="January 2023"/>
    <x v="18"/>
  </r>
  <r>
    <x v="1048"/>
    <s v="Sainsbury's"/>
    <x v="2"/>
    <n v="-0.95"/>
    <s v="Revolut"/>
    <s v="Bank"/>
    <n v="0.95"/>
    <s v=""/>
    <s v=""/>
    <s v="January 2023"/>
    <x v="18"/>
  </r>
  <r>
    <x v="1049"/>
    <s v="Transport for London"/>
    <x v="1"/>
    <n v="-1.65"/>
    <s v="Revolut"/>
    <s v="Bank"/>
    <n v="1.65"/>
    <s v=""/>
    <s v=""/>
    <s v="January 2023"/>
    <x v="18"/>
  </r>
  <r>
    <x v="1049"/>
    <s v="Transport for London"/>
    <x v="1"/>
    <n v="-3.3"/>
    <s v="Revolut"/>
    <s v="Bank"/>
    <n v="3.3"/>
    <s v=""/>
    <s v=""/>
    <s v="January 2023"/>
    <x v="18"/>
  </r>
  <r>
    <x v="1050"/>
    <s v="Transport for London"/>
    <x v="1"/>
    <n v="-3.3"/>
    <s v="Revolut"/>
    <s v="Bank"/>
    <n v="3.3"/>
    <s v=""/>
    <s v=""/>
    <s v="January 2023"/>
    <x v="18"/>
  </r>
  <r>
    <x v="1051"/>
    <s v="To GBP Savings"/>
    <x v="10"/>
    <n v="20"/>
    <s v="Revolut"/>
    <s v="Bank"/>
    <s v=""/>
    <s v=""/>
    <s v=""/>
    <s v="January 2023"/>
    <x v="18"/>
  </r>
  <r>
    <x v="1051"/>
    <s v="To GBP Savings"/>
    <x v="10"/>
    <n v="-20"/>
    <s v="Revolut"/>
    <s v="Bank"/>
    <n v="20"/>
    <s v=""/>
    <s v=""/>
    <s v="January 2023"/>
    <x v="18"/>
  </r>
  <r>
    <x v="1052"/>
    <s v="Transport for London"/>
    <x v="1"/>
    <n v="-1.65"/>
    <s v="Revolut"/>
    <s v="Bank"/>
    <n v="1.65"/>
    <s v=""/>
    <s v=""/>
    <s v="January 2023"/>
    <x v="18"/>
  </r>
  <r>
    <x v="1053"/>
    <s v="To GBP Savings"/>
    <x v="10"/>
    <n v="1.5"/>
    <s v="Revolut"/>
    <s v="Bank"/>
    <s v=""/>
    <s v=""/>
    <s v=""/>
    <s v="January 2023"/>
    <x v="18"/>
  </r>
  <r>
    <x v="1053"/>
    <s v="To GBP Savings"/>
    <x v="10"/>
    <n v="-1.5"/>
    <s v="Revolut"/>
    <s v="Bank"/>
    <n v="1.5"/>
    <s v=""/>
    <s v=""/>
    <s v="January 2023"/>
    <x v="18"/>
  </r>
  <r>
    <x v="1054"/>
    <s v="To GBP Savings"/>
    <x v="10"/>
    <n v="5"/>
    <s v="Revolut"/>
    <s v="Bank"/>
    <s v=""/>
    <s v=""/>
    <s v=""/>
    <s v="January 2023"/>
    <x v="18"/>
  </r>
  <r>
    <x v="1054"/>
    <s v="To GBP Savings"/>
    <x v="10"/>
    <n v="-5"/>
    <s v="Revolut"/>
    <s v="Bank"/>
    <n v="5"/>
    <s v=""/>
    <s v=""/>
    <s v="January 2023"/>
    <x v="18"/>
  </r>
  <r>
    <x v="1055"/>
    <s v="To GBP Savings"/>
    <x v="10"/>
    <n v="1.5"/>
    <s v="Revolut"/>
    <s v="Bank"/>
    <s v=""/>
    <s v=""/>
    <s v=""/>
    <s v="January 2023"/>
    <x v="18"/>
  </r>
  <r>
    <x v="1055"/>
    <s v="To GBP Savings"/>
    <x v="10"/>
    <n v="-1.5"/>
    <s v="Revolut"/>
    <s v="Bank"/>
    <n v="1.5"/>
    <s v=""/>
    <s v=""/>
    <s v="January 2023"/>
    <x v="18"/>
  </r>
  <r>
    <x v="1056"/>
    <s v="Transport for London"/>
    <x v="1"/>
    <n v="-3.3"/>
    <s v="Revolut"/>
    <s v="Bank"/>
    <n v="3.3"/>
    <s v=""/>
    <s v=""/>
    <s v="January 2023"/>
    <x v="18"/>
  </r>
  <r>
    <x v="1057"/>
    <s v="To GBP Savings"/>
    <x v="10"/>
    <n v="1.5"/>
    <s v="Revolut"/>
    <s v="Bank"/>
    <s v=""/>
    <s v=""/>
    <s v=""/>
    <s v="January 2023"/>
    <x v="18"/>
  </r>
  <r>
    <x v="1057"/>
    <s v="To GBP Savings"/>
    <x v="10"/>
    <n v="-1.5"/>
    <s v="Revolut"/>
    <s v="Bank"/>
    <n v="1.5"/>
    <s v=""/>
    <s v=""/>
    <s v="January 2023"/>
    <x v="18"/>
  </r>
  <r>
    <x v="1058"/>
    <s v="Transport for London"/>
    <x v="1"/>
    <n v="-1.65"/>
    <s v="Revolut"/>
    <s v="Bank"/>
    <n v="1.65"/>
    <s v=""/>
    <s v=""/>
    <s v="January 2023"/>
    <x v="18"/>
  </r>
  <r>
    <x v="1059"/>
    <s v="Payment from M Talabi"/>
    <x v="0"/>
    <n v="300"/>
    <s v="Revolut"/>
    <s v="Bank"/>
    <s v=""/>
    <s v=""/>
    <s v=""/>
    <s v="January 2023"/>
    <x v="18"/>
  </r>
  <r>
    <x v="1060"/>
    <s v="To Okeoghene Ogude-Nyerhovwo"/>
    <x v="0"/>
    <n v="-300"/>
    <s v="Revolut"/>
    <s v="Bank"/>
    <n v="300"/>
    <s v=""/>
    <s v=""/>
    <s v="January 2023"/>
    <x v="18"/>
  </r>
  <r>
    <x v="1061"/>
    <s v="Transport for London"/>
    <x v="1"/>
    <n v="-1.65"/>
    <s v="Revolut"/>
    <s v="Bank"/>
    <n v="1.65"/>
    <s v=""/>
    <s v=""/>
    <s v="January 2023"/>
    <x v="18"/>
  </r>
  <r>
    <x v="1061"/>
    <s v="Transport for London"/>
    <x v="1"/>
    <n v="-1.65"/>
    <s v="Revolut"/>
    <s v="Bank"/>
    <n v="1.65"/>
    <s v=""/>
    <s v=""/>
    <s v="January 2023"/>
    <x v="18"/>
  </r>
  <r>
    <x v="1062"/>
    <s v="Transport for London"/>
    <x v="1"/>
    <n v="-4.95"/>
    <s v="Revolut"/>
    <s v="Bank"/>
    <n v="4.95"/>
    <s v=""/>
    <s v=""/>
    <s v="January 2023"/>
    <x v="18"/>
  </r>
  <r>
    <x v="1063"/>
    <s v="To GBP Savings"/>
    <x v="10"/>
    <n v="1.5"/>
    <s v="Revolut"/>
    <s v="Bank"/>
    <s v=""/>
    <s v=""/>
    <s v=""/>
    <s v="January 2023"/>
    <x v="18"/>
  </r>
  <r>
    <x v="1063"/>
    <s v="To GBP Savings"/>
    <x v="10"/>
    <n v="-1.5"/>
    <s v="Revolut"/>
    <s v="Bank"/>
    <n v="1.5"/>
    <s v=""/>
    <s v=""/>
    <s v="January 2023"/>
    <x v="18"/>
  </r>
  <r>
    <x v="1064"/>
    <s v="Payment from F Ogwa"/>
    <x v="0"/>
    <n v="30.38"/>
    <s v="Revolut"/>
    <s v="Bank"/>
    <s v=""/>
    <s v=""/>
    <s v=""/>
    <s v="January 2023"/>
    <x v="18"/>
  </r>
  <r>
    <x v="1065"/>
    <s v="To GBP Savings"/>
    <x v="10"/>
    <n v="1.5"/>
    <s v="Revolut"/>
    <s v="Bank"/>
    <s v=""/>
    <s v=""/>
    <s v=""/>
    <s v="January 2023"/>
    <x v="18"/>
  </r>
  <r>
    <x v="1065"/>
    <s v="To GBP Savings"/>
    <x v="10"/>
    <n v="-1.5"/>
    <s v="Revolut"/>
    <s v="Bank"/>
    <n v="1.5"/>
    <s v=""/>
    <s v=""/>
    <s v="January 2023"/>
    <x v="18"/>
  </r>
  <r>
    <x v="1066"/>
    <s v="Transport for London"/>
    <x v="1"/>
    <n v="-3.3"/>
    <s v="Revolut"/>
    <s v="Bank"/>
    <n v="3.3"/>
    <s v=""/>
    <s v=""/>
    <s v="January 2023"/>
    <x v="18"/>
  </r>
  <r>
    <x v="1067"/>
    <s v="Paypal *muhammad.luthf"/>
    <x v="0"/>
    <n v="-24.57"/>
    <s v="Revolut"/>
    <s v="Bank"/>
    <n v="24.57"/>
    <s v=""/>
    <s v=""/>
    <s v="January 2023"/>
    <x v="18"/>
  </r>
  <r>
    <x v="1068"/>
    <s v="Paypal *muhammad.luthf"/>
    <x v="0"/>
    <n v="-4.0999999999999996"/>
    <s v="Revolut"/>
    <s v="Bank"/>
    <n v="4.0999999999999996"/>
    <s v=""/>
    <s v=""/>
    <s v="January 2023"/>
    <x v="18"/>
  </r>
  <r>
    <x v="1069"/>
    <s v="Transport for London"/>
    <x v="1"/>
    <n v="-1.65"/>
    <s v="Revolut"/>
    <s v="Bank"/>
    <n v="1.65"/>
    <s v=""/>
    <s v=""/>
    <s v="January 2023"/>
    <x v="18"/>
  </r>
  <r>
    <x v="1070"/>
    <s v="Robins Food &amp; Wine"/>
    <x v="0"/>
    <n v="-2"/>
    <s v="Revolut"/>
    <s v="Bank"/>
    <n v="2"/>
    <s v=""/>
    <s v=""/>
    <s v="January 2023"/>
    <x v="18"/>
  </r>
  <r>
    <x v="1071"/>
    <s v="To RCCG GLORIOUS HIGH THRONE"/>
    <x v="8"/>
    <n v="-150"/>
    <s v="Revolut"/>
    <s v="Bank"/>
    <n v="150"/>
    <s v=""/>
    <s v=""/>
    <s v="January 2023"/>
    <x v="18"/>
  </r>
  <r>
    <x v="1072"/>
    <s v="To RCCG GLORIOUS HIGH THRONE"/>
    <x v="8"/>
    <n v="-3"/>
    <s v="Revolut"/>
    <s v="Bank"/>
    <n v="3"/>
    <s v=""/>
    <s v=""/>
    <s v="January 2023"/>
    <x v="18"/>
  </r>
  <r>
    <x v="1073"/>
    <s v="Sainsbury's"/>
    <x v="2"/>
    <n v="-2"/>
    <s v="Revolut"/>
    <s v="Bank"/>
    <n v="2"/>
    <s v=""/>
    <s v=""/>
    <s v="January 2023"/>
    <x v="18"/>
  </r>
  <r>
    <x v="1074"/>
    <s v="Transport for London"/>
    <x v="1"/>
    <n v="-6.6"/>
    <s v="Revolut"/>
    <s v="Bank"/>
    <n v="6.6"/>
    <s v=""/>
    <s v=""/>
    <s v="January 2023"/>
    <x v="18"/>
  </r>
  <r>
    <x v="1075"/>
    <s v="Payment from Okeoghene Ogude-nyerhovwo"/>
    <x v="0"/>
    <n v="40"/>
    <s v="Revolut"/>
    <s v="Bank"/>
    <s v=""/>
    <s v=""/>
    <s v=""/>
    <s v="January 2023"/>
    <x v="18"/>
  </r>
  <r>
    <x v="1076"/>
    <s v="To GBP Savings"/>
    <x v="10"/>
    <n v="5"/>
    <s v="Revolut"/>
    <s v="Bank"/>
    <s v=""/>
    <s v=""/>
    <s v=""/>
    <s v="January 2023"/>
    <x v="18"/>
  </r>
  <r>
    <x v="1076"/>
    <s v="To GBP Savings"/>
    <x v="10"/>
    <n v="-5"/>
    <s v="Revolut"/>
    <s v="Bank"/>
    <n v="5"/>
    <s v=""/>
    <s v=""/>
    <s v="January 2023"/>
    <x v="18"/>
  </r>
  <r>
    <x v="1077"/>
    <s v="Transport for London"/>
    <x v="1"/>
    <n v="-1.65"/>
    <s v="Revolut"/>
    <s v="Bank"/>
    <n v="1.65"/>
    <s v=""/>
    <s v=""/>
    <s v="January 2023"/>
    <x v="18"/>
  </r>
  <r>
    <x v="1077"/>
    <s v="Transport for London"/>
    <x v="1"/>
    <n v="-1.65"/>
    <s v="Revolut"/>
    <s v="Bank"/>
    <n v="1.65"/>
    <s v=""/>
    <s v=""/>
    <s v="January 2023"/>
    <x v="18"/>
  </r>
  <r>
    <x v="1078"/>
    <s v="Transport for London"/>
    <x v="1"/>
    <n v="-0.1"/>
    <s v="Revolut"/>
    <s v="Bank"/>
    <n v="0.1"/>
    <s v=""/>
    <s v=""/>
    <s v="January 2023"/>
    <x v="18"/>
  </r>
  <r>
    <x v="1079"/>
    <s v="Sainsbury's"/>
    <x v="2"/>
    <n v="-1.75"/>
    <s v="Revolut"/>
    <s v="Bank"/>
    <n v="1.75"/>
    <s v=""/>
    <s v=""/>
    <s v="January 2023"/>
    <x v="18"/>
  </r>
  <r>
    <x v="1080"/>
    <s v="Transport for London"/>
    <x v="1"/>
    <n v="-3.3"/>
    <s v="Revolut"/>
    <s v="Bank"/>
    <n v="3.3"/>
    <s v=""/>
    <s v=""/>
    <s v="January 2023"/>
    <x v="18"/>
  </r>
  <r>
    <x v="1081"/>
    <s v="Transport for London"/>
    <x v="1"/>
    <n v="-3.3"/>
    <s v="Revolut"/>
    <s v="Bank"/>
    <n v="3.3"/>
    <s v=""/>
    <s v=""/>
    <s v="January 2023"/>
    <x v="18"/>
  </r>
  <r>
    <x v="1082"/>
    <s v="To GBP Savings"/>
    <x v="10"/>
    <n v="1.5"/>
    <s v="Revolut"/>
    <s v="Bank"/>
    <s v=""/>
    <s v=""/>
    <s v=""/>
    <s v="January 2023"/>
    <x v="18"/>
  </r>
  <r>
    <x v="1082"/>
    <s v="To GBP Savings"/>
    <x v="10"/>
    <n v="-1.5"/>
    <s v="Revolut"/>
    <s v="Bank"/>
    <n v="1.5"/>
    <s v=""/>
    <s v=""/>
    <s v="January 2023"/>
    <x v="18"/>
  </r>
  <r>
    <x v="1083"/>
    <s v="Transport for London"/>
    <x v="1"/>
    <n v="-1.65"/>
    <s v="Revolut"/>
    <s v="Bank"/>
    <n v="1.65"/>
    <s v=""/>
    <s v=""/>
    <s v="January 2023"/>
    <x v="18"/>
  </r>
  <r>
    <x v="1083"/>
    <s v="Transport for London"/>
    <x v="1"/>
    <n v="-3.3"/>
    <s v="Revolut"/>
    <s v="Bank"/>
    <n v="3.3"/>
    <s v=""/>
    <s v=""/>
    <s v="January 2023"/>
    <x v="18"/>
  </r>
  <r>
    <x v="1084"/>
    <s v="Transport for London"/>
    <x v="1"/>
    <n v="-4.95"/>
    <s v="Revolut"/>
    <s v="Bank"/>
    <n v="4.95"/>
    <s v=""/>
    <s v=""/>
    <s v="January 2023"/>
    <x v="18"/>
  </r>
  <r>
    <x v="1085"/>
    <s v="Transport for London"/>
    <x v="1"/>
    <n v="-1.65"/>
    <s v="Revolut"/>
    <s v="Bank"/>
    <n v="1.65"/>
    <s v=""/>
    <s v=""/>
    <s v="January 2023"/>
    <x v="18"/>
  </r>
  <r>
    <x v="1086"/>
    <s v="To RCCG GLORIOUS HIGH THRONE"/>
    <x v="8"/>
    <n v="-3"/>
    <s v="Revolut"/>
    <s v="Bank"/>
    <n v="3"/>
    <s v=""/>
    <s v=""/>
    <s v="January 2023"/>
    <x v="18"/>
  </r>
  <r>
    <x v="1087"/>
    <s v="Bargain Buys"/>
    <x v="0"/>
    <n v="-3"/>
    <s v="Revolut"/>
    <s v="Bank"/>
    <n v="3"/>
    <s v=""/>
    <s v=""/>
    <s v="January 2023"/>
    <x v="18"/>
  </r>
  <r>
    <x v="1088"/>
    <s v="Transport for London"/>
    <x v="1"/>
    <n v="-3.3"/>
    <s v="Revolut"/>
    <s v="Bank"/>
    <n v="3.3"/>
    <s v=""/>
    <s v=""/>
    <s v="January 2023"/>
    <x v="18"/>
  </r>
  <r>
    <x v="1088"/>
    <s v="Transport for London"/>
    <x v="1"/>
    <n v="-1.65"/>
    <s v="Revolut"/>
    <s v="Bank"/>
    <n v="1.65"/>
    <s v=""/>
    <s v=""/>
    <s v="January 2023"/>
    <x v="18"/>
  </r>
  <r>
    <x v="1089"/>
    <s v="To GBP Savings"/>
    <x v="10"/>
    <n v="5"/>
    <s v="Revolut"/>
    <s v="Bank"/>
    <s v=""/>
    <s v=""/>
    <s v=""/>
    <s v="January 2023"/>
    <x v="18"/>
  </r>
  <r>
    <x v="1089"/>
    <s v="To GBP Savings"/>
    <x v="10"/>
    <n v="-5"/>
    <s v="Revolut"/>
    <s v="Bank"/>
    <n v="5"/>
    <s v=""/>
    <s v=""/>
    <s v="January 2023"/>
    <x v="18"/>
  </r>
  <r>
    <x v="1090"/>
    <s v="To GBP"/>
    <x v="0"/>
    <n v="-3"/>
    <s v="Revolut"/>
    <s v="Bank"/>
    <n v="3"/>
    <s v=""/>
    <s v=""/>
    <s v="January 2023"/>
    <x v="18"/>
  </r>
  <r>
    <x v="1090"/>
    <s v="To GBP"/>
    <x v="0"/>
    <n v="3"/>
    <s v="Revolut"/>
    <s v="Bank"/>
    <s v=""/>
    <s v=""/>
    <s v=""/>
    <s v="January 2023"/>
    <x v="18"/>
  </r>
  <r>
    <x v="1091"/>
    <s v="To GBP"/>
    <x v="0"/>
    <n v="-3"/>
    <s v="Revolut"/>
    <s v="Bank"/>
    <n v="3"/>
    <s v=""/>
    <s v=""/>
    <s v="January 2023"/>
    <x v="18"/>
  </r>
  <r>
    <x v="1091"/>
    <s v="To GBP"/>
    <x v="0"/>
    <n v="3"/>
    <s v="Revolut"/>
    <s v="Bank"/>
    <s v=""/>
    <s v=""/>
    <s v=""/>
    <s v="January 2023"/>
    <x v="18"/>
  </r>
  <r>
    <x v="1092"/>
    <s v="To GBP"/>
    <x v="0"/>
    <n v="-3"/>
    <s v="Revolut"/>
    <s v="Bank"/>
    <n v="3"/>
    <s v=""/>
    <s v=""/>
    <s v="January 2023"/>
    <x v="18"/>
  </r>
  <r>
    <x v="1092"/>
    <s v="To GBP"/>
    <x v="0"/>
    <n v="3"/>
    <s v="Revolut"/>
    <s v="Bank"/>
    <s v=""/>
    <s v=""/>
    <s v=""/>
    <s v="January 2023"/>
    <x v="18"/>
  </r>
  <r>
    <x v="1093"/>
    <s v="Sainsbury's"/>
    <x v="2"/>
    <n v="-2.95"/>
    <s v="Revolut"/>
    <s v="Bank"/>
    <n v="2.95"/>
    <s v=""/>
    <s v=""/>
    <s v="January 2023"/>
    <x v="18"/>
  </r>
  <r>
    <x v="1094"/>
    <s v="Transport for London"/>
    <x v="1"/>
    <n v="-3.3"/>
    <s v="Revolut"/>
    <s v="Bank"/>
    <n v="3.3"/>
    <s v=""/>
    <s v=""/>
    <s v="January 2023"/>
    <x v="18"/>
  </r>
  <r>
    <x v="1095"/>
    <s v="To GBP"/>
    <x v="0"/>
    <n v="-30"/>
    <s v="Revolut"/>
    <s v="Bank"/>
    <n v="30"/>
    <s v=""/>
    <s v=""/>
    <s v="January 2023"/>
    <x v="18"/>
  </r>
  <r>
    <x v="1095"/>
    <s v="To GBP"/>
    <x v="0"/>
    <n v="30"/>
    <s v="Revolut"/>
    <s v="Bank"/>
    <s v=""/>
    <s v=""/>
    <s v=""/>
    <s v="January 2023"/>
    <x v="18"/>
  </r>
  <r>
    <x v="1096"/>
    <s v="Oghenenyerhovwo Ogude"/>
    <x v="0"/>
    <n v="-24"/>
    <s v="Revolut"/>
    <s v="Bank"/>
    <n v="24"/>
    <s v=""/>
    <s v=""/>
    <s v="January 2023"/>
    <x v="18"/>
  </r>
  <r>
    <x v="1097"/>
    <s v="Transport for London"/>
    <x v="1"/>
    <n v="-1.65"/>
    <s v="Revolut"/>
    <s v="Bank"/>
    <n v="1.65"/>
    <s v=""/>
    <s v=""/>
    <s v="January 2023"/>
    <x v="18"/>
  </r>
  <r>
    <x v="1098"/>
    <s v="Payment from Ogude-n O S"/>
    <x v="0"/>
    <n v="600"/>
    <s v="Revolut"/>
    <s v="Bank"/>
    <s v=""/>
    <s v=""/>
    <s v=""/>
    <s v="January 2023"/>
    <x v="18"/>
  </r>
  <r>
    <x v="1099"/>
    <s v="Transport for London"/>
    <x v="1"/>
    <n v="-3.3"/>
    <s v="Revolut"/>
    <s v="Bank"/>
    <n v="3.3"/>
    <s v=""/>
    <s v=""/>
    <s v="January 2023"/>
    <x v="18"/>
  </r>
  <r>
    <x v="1100"/>
    <s v="To GBP Savings"/>
    <x v="10"/>
    <n v="40"/>
    <s v="Revolut"/>
    <s v="Bank"/>
    <s v=""/>
    <s v=""/>
    <s v=""/>
    <s v="January 2023"/>
    <x v="18"/>
  </r>
  <r>
    <x v="1100"/>
    <s v="To GBP Savings"/>
    <x v="10"/>
    <n v="-40"/>
    <s v="Revolut"/>
    <s v="Bank"/>
    <n v="40"/>
    <s v=""/>
    <s v=""/>
    <s v="January 2023"/>
    <x v="18"/>
  </r>
  <r>
    <x v="1101"/>
    <s v="Oghenenyerhovwo Ogude"/>
    <x v="0"/>
    <n v="-60"/>
    <s v="Revolut"/>
    <s v="Bank"/>
    <n v="60"/>
    <s v=""/>
    <s v=""/>
    <s v="January 2023"/>
    <x v="18"/>
  </r>
  <r>
    <x v="1102"/>
    <s v="Transport for London"/>
    <x v="1"/>
    <n v="-1.65"/>
    <s v="Revolut"/>
    <s v="Bank"/>
    <n v="1.65"/>
    <s v=""/>
    <s v=""/>
    <s v="January 2023"/>
    <x v="18"/>
  </r>
  <r>
    <x v="1102"/>
    <s v="Transport for London"/>
    <x v="1"/>
    <n v="-4.95"/>
    <s v="Revolut"/>
    <s v="Bank"/>
    <n v="4.95"/>
    <s v=""/>
    <s v=""/>
    <s v="January 2023"/>
    <x v="18"/>
  </r>
  <r>
    <x v="1103"/>
    <s v="Transport for London"/>
    <x v="1"/>
    <n v="-3.3"/>
    <s v="Revolut"/>
    <s v="Bank"/>
    <n v="3.3"/>
    <s v=""/>
    <s v=""/>
    <s v="January 2023"/>
    <x v="18"/>
  </r>
  <r>
    <x v="1104"/>
    <s v="Transport for London"/>
    <x v="1"/>
    <n v="-3.3"/>
    <s v="Revolut"/>
    <s v="Bank"/>
    <n v="3.3"/>
    <s v=""/>
    <s v=""/>
    <s v="January 2023"/>
    <x v="18"/>
  </r>
  <r>
    <x v="1105"/>
    <s v="Transport for London"/>
    <x v="1"/>
    <n v="-1.65"/>
    <s v="Revolut"/>
    <s v="Bank"/>
    <n v="1.65"/>
    <s v=""/>
    <s v=""/>
    <s v="January 2023"/>
    <x v="18"/>
  </r>
  <r>
    <x v="1105"/>
    <s v="Transport for London"/>
    <x v="1"/>
    <n v="-1.65"/>
    <s v="Revolut"/>
    <s v="Bank"/>
    <n v="1.65"/>
    <s v=""/>
    <s v=""/>
    <s v="January 2023"/>
    <x v="18"/>
  </r>
  <r>
    <x v="1106"/>
    <s v="Sainsbury's"/>
    <x v="2"/>
    <n v="-3.35"/>
    <s v="Revolut"/>
    <s v="Bank"/>
    <n v="3.35"/>
    <s v=""/>
    <s v=""/>
    <s v="January 2023"/>
    <x v="18"/>
  </r>
  <r>
    <x v="1107"/>
    <s v="To GBP Savings"/>
    <x v="10"/>
    <n v="5"/>
    <s v="Revolut"/>
    <s v="Bank"/>
    <s v=""/>
    <s v=""/>
    <s v=""/>
    <s v="January 2023"/>
    <x v="18"/>
  </r>
  <r>
    <x v="1107"/>
    <s v="To GBP Savings"/>
    <x v="10"/>
    <n v="-5"/>
    <s v="Revolut"/>
    <s v="Bank"/>
    <n v="5"/>
    <s v=""/>
    <s v=""/>
    <s v="January 2023"/>
    <x v="18"/>
  </r>
  <r>
    <x v="1108"/>
    <s v="Transport for London"/>
    <x v="1"/>
    <n v="-1.65"/>
    <s v="Revolut"/>
    <s v="Bank"/>
    <n v="1.65"/>
    <s v=""/>
    <s v=""/>
    <s v="January 2023"/>
    <x v="18"/>
  </r>
  <r>
    <x v="1109"/>
    <s v="Skillz Uk"/>
    <x v="4"/>
    <n v="-68.400000000000006"/>
    <s v="Revolut"/>
    <s v="Bank"/>
    <n v="68.400000000000006"/>
    <s v=""/>
    <s v=""/>
    <s v="February 2023"/>
    <x v="19"/>
  </r>
  <r>
    <x v="1110"/>
    <s v="Oghenenyerhovwo Ogude"/>
    <x v="0"/>
    <n v="-31"/>
    <s v="Revolut"/>
    <s v="Bank"/>
    <n v="31"/>
    <s v=""/>
    <s v=""/>
    <s v="February 2023"/>
    <x v="19"/>
  </r>
  <r>
    <x v="1111"/>
    <s v="Transport for London"/>
    <x v="1"/>
    <n v="-1.65"/>
    <s v="Revolut"/>
    <s v="Bank"/>
    <n v="1.65"/>
    <s v=""/>
    <s v=""/>
    <s v="February 2023"/>
    <x v="19"/>
  </r>
  <r>
    <x v="1112"/>
    <s v="Transport for London"/>
    <x v="1"/>
    <n v="-3.3"/>
    <s v="Revolut"/>
    <s v="Bank"/>
    <n v="3.3"/>
    <s v=""/>
    <s v=""/>
    <s v="February 2023"/>
    <x v="19"/>
  </r>
  <r>
    <x v="1113"/>
    <s v="Transport for London"/>
    <x v="1"/>
    <n v="-3.3"/>
    <s v="Revolut"/>
    <s v="Bank"/>
    <n v="3.3"/>
    <s v=""/>
    <s v=""/>
    <s v="February 2023"/>
    <x v="19"/>
  </r>
  <r>
    <x v="1114"/>
    <s v="Transport for London"/>
    <x v="1"/>
    <n v="-1.65"/>
    <s v="Revolut"/>
    <s v="Bank"/>
    <n v="1.65"/>
    <s v=""/>
    <s v=""/>
    <s v="February 2023"/>
    <x v="19"/>
  </r>
  <r>
    <x v="1114"/>
    <s v="Transport for London"/>
    <x v="1"/>
    <n v="-1.65"/>
    <s v="Revolut"/>
    <s v="Bank"/>
    <n v="1.65"/>
    <s v=""/>
    <s v=""/>
    <s v="February 2023"/>
    <x v="19"/>
  </r>
  <r>
    <x v="1115"/>
    <s v="Sainsbury's"/>
    <x v="2"/>
    <n v="-0.95"/>
    <s v="Revolut"/>
    <s v="Bank"/>
    <n v="0.95"/>
    <s v=""/>
    <s v=""/>
    <s v="February 2023"/>
    <x v="19"/>
  </r>
  <r>
    <x v="1116"/>
    <s v="Transport for London"/>
    <x v="1"/>
    <n v="-3.3"/>
    <s v="Revolut"/>
    <s v="Bank"/>
    <n v="3.3"/>
    <s v=""/>
    <s v=""/>
    <s v="February 2023"/>
    <x v="19"/>
  </r>
  <r>
    <x v="1117"/>
    <s v="To GBP Savings"/>
    <x v="10"/>
    <n v="5"/>
    <s v="Revolut"/>
    <s v="Bank"/>
    <s v=""/>
    <s v=""/>
    <s v=""/>
    <s v="February 2023"/>
    <x v="19"/>
  </r>
  <r>
    <x v="1117"/>
    <s v="To GBP Savings"/>
    <x v="10"/>
    <n v="-5"/>
    <s v="Revolut"/>
    <s v="Bank"/>
    <n v="5"/>
    <s v=""/>
    <s v=""/>
    <s v="February 2023"/>
    <x v="19"/>
  </r>
  <r>
    <x v="1118"/>
    <s v="To GBP"/>
    <x v="0"/>
    <n v="-55"/>
    <s v="Revolut"/>
    <s v="Bank"/>
    <n v="55"/>
    <s v=""/>
    <s v=""/>
    <s v="February 2023"/>
    <x v="19"/>
  </r>
  <r>
    <x v="1118"/>
    <s v="To GBP"/>
    <x v="0"/>
    <n v="55"/>
    <s v="Revolut"/>
    <s v="Bank"/>
    <s v=""/>
    <s v=""/>
    <s v=""/>
    <s v="February 2023"/>
    <x v="19"/>
  </r>
  <r>
    <x v="1119"/>
    <s v="To Okeoghene Ogude-Nyerhovwo"/>
    <x v="0"/>
    <n v="-50"/>
    <s v="Revolut"/>
    <s v="Bank"/>
    <n v="50"/>
    <s v=""/>
    <s v=""/>
    <s v="February 2023"/>
    <x v="19"/>
  </r>
  <r>
    <x v="1120"/>
    <s v="To GBP Savings"/>
    <x v="10"/>
    <n v="5"/>
    <s v="Revolut"/>
    <s v="Bank"/>
    <s v=""/>
    <s v=""/>
    <s v=""/>
    <s v="February 2023"/>
    <x v="19"/>
  </r>
  <r>
    <x v="1120"/>
    <s v="To GBP Savings"/>
    <x v="10"/>
    <n v="-5"/>
    <s v="Revolut"/>
    <s v="Bank"/>
    <n v="5"/>
    <s v=""/>
    <s v=""/>
    <s v="February 2023"/>
    <x v="19"/>
  </r>
  <r>
    <x v="1121"/>
    <s v="Transport for London"/>
    <x v="1"/>
    <n v="-1.65"/>
    <s v="Revolut"/>
    <s v="Bank"/>
    <n v="1.65"/>
    <s v=""/>
    <s v=""/>
    <s v="February 2023"/>
    <x v="19"/>
  </r>
  <r>
    <x v="1122"/>
    <s v="Cash at Wallington 2"/>
    <x v="0"/>
    <n v="-30"/>
    <s v="Revolut"/>
    <s v="Bank"/>
    <n v="30"/>
    <s v=""/>
    <s v=""/>
    <s v="February 2023"/>
    <x v="19"/>
  </r>
  <r>
    <x v="1123"/>
    <s v="Transport for London"/>
    <x v="1"/>
    <n v="-1.65"/>
    <s v="Revolut"/>
    <s v="Bank"/>
    <n v="1.65"/>
    <s v=""/>
    <s v=""/>
    <s v="February 2023"/>
    <x v="19"/>
  </r>
  <r>
    <x v="1124"/>
    <s v="Payment from M Talabi"/>
    <x v="0"/>
    <n v="300"/>
    <s v="Revolut"/>
    <s v="Bank"/>
    <s v=""/>
    <s v=""/>
    <s v=""/>
    <s v="February 2023"/>
    <x v="19"/>
  </r>
  <r>
    <x v="1125"/>
    <s v="To Okeoghene Ogude-Nyerhovwo"/>
    <x v="0"/>
    <n v="-300"/>
    <s v="Revolut"/>
    <s v="Bank"/>
    <n v="300"/>
    <s v=""/>
    <s v=""/>
    <s v="February 2023"/>
    <x v="19"/>
  </r>
  <r>
    <x v="1126"/>
    <s v="To RCCG GLORIOUS HIGH THRONE"/>
    <x v="8"/>
    <n v="-210"/>
    <s v="Revolut"/>
    <s v="Bank"/>
    <n v="210"/>
    <s v=""/>
    <s v=""/>
    <s v="February 2023"/>
    <x v="19"/>
  </r>
  <r>
    <x v="1127"/>
    <s v="Transport for London"/>
    <x v="1"/>
    <n v="-3.3"/>
    <s v="Revolut"/>
    <s v="Bank"/>
    <n v="3.3"/>
    <s v=""/>
    <s v=""/>
    <s v="February 2023"/>
    <x v="19"/>
  </r>
  <r>
    <x v="1127"/>
    <s v="Transport for London"/>
    <x v="1"/>
    <n v="-1.65"/>
    <s v="Revolut"/>
    <s v="Bank"/>
    <n v="1.65"/>
    <s v=""/>
    <s v=""/>
    <s v="February 2023"/>
    <x v="19"/>
  </r>
  <r>
    <x v="1128"/>
    <s v="Sainsbury's"/>
    <x v="2"/>
    <n v="-2.2000000000000002"/>
    <s v="Revolut"/>
    <s v="Bank"/>
    <n v="2.2000000000000002"/>
    <s v=""/>
    <s v=""/>
    <s v="February 2023"/>
    <x v="19"/>
  </r>
  <r>
    <x v="1129"/>
    <s v="Transport for London"/>
    <x v="1"/>
    <n v="-3.3"/>
    <s v="Revolut"/>
    <s v="Bank"/>
    <n v="3.3"/>
    <s v=""/>
    <s v=""/>
    <s v="February 2023"/>
    <x v="19"/>
  </r>
  <r>
    <x v="1130"/>
    <s v="Transport for London"/>
    <x v="1"/>
    <n v="-3.3"/>
    <s v="Revolut"/>
    <s v="Bank"/>
    <n v="3.3"/>
    <s v=""/>
    <s v=""/>
    <s v="February 2023"/>
    <x v="19"/>
  </r>
  <r>
    <x v="1131"/>
    <s v="Transport for London"/>
    <x v="1"/>
    <n v="-1.65"/>
    <s v="Revolut"/>
    <s v="Bank"/>
    <n v="1.65"/>
    <s v=""/>
    <s v=""/>
    <s v="February 2023"/>
    <x v="19"/>
  </r>
  <r>
    <x v="1131"/>
    <s v="Transport for London"/>
    <x v="1"/>
    <n v="-3.3"/>
    <s v="Revolut"/>
    <s v="Bank"/>
    <n v="3.3"/>
    <s v=""/>
    <s v=""/>
    <s v="February 2023"/>
    <x v="19"/>
  </r>
  <r>
    <x v="1132"/>
    <s v="To RCCG GLORIOUS HIGH THRONE"/>
    <x v="8"/>
    <n v="-5"/>
    <s v="Revolut"/>
    <s v="Bank"/>
    <n v="5"/>
    <s v=""/>
    <s v=""/>
    <s v="February 2023"/>
    <x v="19"/>
  </r>
  <r>
    <x v="1133"/>
    <s v="Transport for London"/>
    <x v="1"/>
    <n v="-3.3"/>
    <s v="Revolut"/>
    <s v="Bank"/>
    <n v="3.3"/>
    <s v=""/>
    <s v=""/>
    <s v="February 2023"/>
    <x v="19"/>
  </r>
  <r>
    <x v="1133"/>
    <s v="Transport for London"/>
    <x v="1"/>
    <n v="-3.3"/>
    <s v="Revolut"/>
    <s v="Bank"/>
    <n v="3.3"/>
    <s v=""/>
    <s v=""/>
    <s v="February 2023"/>
    <x v="19"/>
  </r>
  <r>
    <x v="1134"/>
    <s v="To GBP Savings"/>
    <x v="10"/>
    <n v="5"/>
    <s v="Revolut"/>
    <s v="Bank"/>
    <s v=""/>
    <s v=""/>
    <s v=""/>
    <s v="February 2023"/>
    <x v="19"/>
  </r>
  <r>
    <x v="1134"/>
    <s v="To GBP Savings"/>
    <x v="10"/>
    <n v="-5"/>
    <s v="Revolut"/>
    <s v="Bank"/>
    <n v="5"/>
    <s v=""/>
    <s v=""/>
    <s v="February 2023"/>
    <x v="19"/>
  </r>
  <r>
    <x v="1135"/>
    <s v="Lidl"/>
    <x v="2"/>
    <n v="-14.27"/>
    <s v="Revolut"/>
    <s v="Bank"/>
    <n v="14.27"/>
    <s v=""/>
    <s v=""/>
    <s v="February 2023"/>
    <x v="19"/>
  </r>
  <r>
    <x v="1136"/>
    <s v="Sainsbury's"/>
    <x v="2"/>
    <n v="-1.1499999999999999"/>
    <s v="Revolut"/>
    <s v="Bank"/>
    <n v="1.1499999999999999"/>
    <s v=""/>
    <s v=""/>
    <s v="February 2023"/>
    <x v="19"/>
  </r>
  <r>
    <x v="1137"/>
    <s v="Transport for London"/>
    <x v="1"/>
    <n v="-1.65"/>
    <s v="Revolut"/>
    <s v="Bank"/>
    <n v="1.65"/>
    <s v=""/>
    <s v=""/>
    <s v="February 2023"/>
    <x v="19"/>
  </r>
  <r>
    <x v="1138"/>
    <s v="Transport for London"/>
    <x v="1"/>
    <n v="-3.3"/>
    <s v="Revolut"/>
    <s v="Bank"/>
    <n v="3.3"/>
    <s v=""/>
    <s v=""/>
    <s v="February 2023"/>
    <x v="19"/>
  </r>
  <r>
    <x v="1139"/>
    <s v="Jerk N Jollof"/>
    <x v="0"/>
    <n v="-52.25"/>
    <s v="Revolut"/>
    <s v="Bank"/>
    <n v="52.25"/>
    <s v=""/>
    <s v=""/>
    <s v="February 2023"/>
    <x v="19"/>
  </r>
  <r>
    <x v="1140"/>
    <s v="Transport for London"/>
    <x v="1"/>
    <n v="-3.3"/>
    <s v="Revolut"/>
    <s v="Bank"/>
    <n v="3.3"/>
    <s v=""/>
    <s v=""/>
    <s v="February 2023"/>
    <x v="19"/>
  </r>
  <r>
    <x v="1141"/>
    <s v="Payment from Okeoghene Ogude-nyerhovwo"/>
    <x v="0"/>
    <n v="25"/>
    <s v="Revolut"/>
    <s v="Bank"/>
    <s v=""/>
    <s v=""/>
    <s v=""/>
    <s v="February 2023"/>
    <x v="19"/>
  </r>
  <r>
    <x v="1142"/>
    <s v="Transport for London"/>
    <x v="1"/>
    <n v="-1.65"/>
    <s v="Revolut"/>
    <s v="Bank"/>
    <n v="1.65"/>
    <s v=""/>
    <s v=""/>
    <s v="February 2023"/>
    <x v="19"/>
  </r>
  <r>
    <x v="1142"/>
    <s v="Transport for London"/>
    <x v="1"/>
    <n v="-1.65"/>
    <s v="Revolut"/>
    <s v="Bank"/>
    <n v="1.65"/>
    <s v=""/>
    <s v=""/>
    <s v="February 2023"/>
    <x v="19"/>
  </r>
  <r>
    <x v="1143"/>
    <s v="Payment from Okeoghene Ogude-nyerhovwo"/>
    <x v="0"/>
    <n v="30"/>
    <s v="Revolut"/>
    <s v="Bank"/>
    <s v=""/>
    <s v=""/>
    <s v=""/>
    <s v="February 2023"/>
    <x v="19"/>
  </r>
  <r>
    <x v="1144"/>
    <s v="Lemonade Finance"/>
    <x v="0"/>
    <n v="-33.4"/>
    <s v="Revolut"/>
    <s v="Bank"/>
    <n v="33.4"/>
    <s v=""/>
    <s v=""/>
    <s v="February 2023"/>
    <x v="19"/>
  </r>
  <r>
    <x v="1145"/>
    <s v="Transport for London"/>
    <x v="1"/>
    <n v="-3.3"/>
    <s v="Revolut"/>
    <s v="Bank"/>
    <n v="3.3"/>
    <s v=""/>
    <s v=""/>
    <s v="February 2023"/>
    <x v="19"/>
  </r>
  <r>
    <x v="1146"/>
    <s v="Transport for London"/>
    <x v="1"/>
    <n v="-3.3"/>
    <s v="Revolut"/>
    <s v="Bank"/>
    <n v="3.3"/>
    <s v=""/>
    <s v=""/>
    <s v="February 2023"/>
    <x v="19"/>
  </r>
  <r>
    <x v="1147"/>
    <s v="Transport for London"/>
    <x v="1"/>
    <n v="-3.3"/>
    <s v="Revolut"/>
    <s v="Bank"/>
    <n v="3.3"/>
    <s v=""/>
    <s v=""/>
    <s v="February 2023"/>
    <x v="19"/>
  </r>
  <r>
    <x v="1148"/>
    <s v="Transport for London"/>
    <x v="1"/>
    <n v="-3.3"/>
    <s v="Revolut"/>
    <s v="Bank"/>
    <n v="3.3"/>
    <s v=""/>
    <s v=""/>
    <s v="February 2023"/>
    <x v="19"/>
  </r>
  <r>
    <x v="1149"/>
    <s v="Transport for London"/>
    <x v="1"/>
    <n v="-1.65"/>
    <s v="Revolut"/>
    <s v="Bank"/>
    <n v="1.65"/>
    <s v=""/>
    <s v=""/>
    <s v="February 2023"/>
    <x v="19"/>
  </r>
  <r>
    <x v="1150"/>
    <s v="Transport for London"/>
    <x v="1"/>
    <n v="-1.65"/>
    <s v="Revolut"/>
    <s v="Bank"/>
    <n v="1.65"/>
    <s v=""/>
    <s v=""/>
    <s v="February 2023"/>
    <x v="19"/>
  </r>
  <r>
    <x v="1151"/>
    <s v="Payment from Okeoghene Ogude-nyerhovwo"/>
    <x v="0"/>
    <n v="30"/>
    <s v="Revolut"/>
    <s v="Bank"/>
    <s v=""/>
    <s v=""/>
    <s v=""/>
    <s v="February 2023"/>
    <x v="19"/>
  </r>
  <r>
    <x v="1152"/>
    <s v="Transport for London"/>
    <x v="1"/>
    <n v="-1.65"/>
    <s v="Revolut"/>
    <s v="Bank"/>
    <n v="1.65"/>
    <s v=""/>
    <s v=""/>
    <s v="February 2023"/>
    <x v="19"/>
  </r>
  <r>
    <x v="1152"/>
    <s v="Transport for London"/>
    <x v="1"/>
    <n v="-1.65"/>
    <s v="Revolut"/>
    <s v="Bank"/>
    <n v="1.65"/>
    <s v=""/>
    <s v=""/>
    <s v="February 2023"/>
    <x v="19"/>
  </r>
  <r>
    <x v="1153"/>
    <s v="Oghenenyerhovwo Ogude"/>
    <x v="0"/>
    <n v="-24"/>
    <s v="Revolut"/>
    <s v="Bank"/>
    <n v="24"/>
    <s v=""/>
    <s v=""/>
    <s v="February 2023"/>
    <x v="19"/>
  </r>
  <r>
    <x v="1154"/>
    <s v="Transport for London"/>
    <x v="1"/>
    <n v="-0.1"/>
    <s v="Revolut"/>
    <s v="Bank"/>
    <n v="0.1"/>
    <s v=""/>
    <s v=""/>
    <s v="February 2023"/>
    <x v="19"/>
  </r>
  <r>
    <x v="1155"/>
    <s v="Transport for London"/>
    <x v="1"/>
    <n v="-3.3"/>
    <s v="Revolut"/>
    <s v="Bank"/>
    <n v="3.3"/>
    <s v=""/>
    <s v=""/>
    <s v="February 2023"/>
    <x v="19"/>
  </r>
  <r>
    <x v="1156"/>
    <s v="Transport for London"/>
    <x v="1"/>
    <n v="-7.6"/>
    <s v="Revolut"/>
    <s v="Bank"/>
    <n v="7.6"/>
    <s v=""/>
    <s v=""/>
    <s v="February 2023"/>
    <x v="19"/>
  </r>
  <r>
    <x v="1157"/>
    <s v="Payment from Ogude O"/>
    <x v="0"/>
    <n v="66"/>
    <s v="Revolut"/>
    <s v="Bank"/>
    <s v=""/>
    <s v=""/>
    <s v=""/>
    <s v="February 2023"/>
    <x v="19"/>
  </r>
  <r>
    <x v="1158"/>
    <s v="Transport for London"/>
    <x v="1"/>
    <n v="-3.3"/>
    <s v="Revolut"/>
    <s v="Bank"/>
    <n v="3.3"/>
    <s v=""/>
    <s v=""/>
    <s v="February 2023"/>
    <x v="19"/>
  </r>
  <r>
    <x v="1159"/>
    <s v="Payment from Ogude O"/>
    <x v="0"/>
    <n v="193"/>
    <s v="Revolut"/>
    <s v="Bank"/>
    <s v=""/>
    <s v=""/>
    <s v=""/>
    <s v="February 2023"/>
    <x v="19"/>
  </r>
  <r>
    <x v="1160"/>
    <s v="To RCCG GLORIOUS HIGH THRONE"/>
    <x v="8"/>
    <n v="-193"/>
    <s v="Revolut"/>
    <s v="Bank"/>
    <n v="193"/>
    <s v=""/>
    <s v=""/>
    <s v="February 2023"/>
    <x v="19"/>
  </r>
  <r>
    <x v="1161"/>
    <s v="Transport for London"/>
    <x v="1"/>
    <n v="-4.95"/>
    <s v="Revolut"/>
    <s v="Bank"/>
    <n v="4.95"/>
    <s v=""/>
    <s v=""/>
    <s v="February 2023"/>
    <x v="19"/>
  </r>
  <r>
    <x v="1162"/>
    <s v="To GBP Savings"/>
    <x v="10"/>
    <n v="5"/>
    <s v="Revolut"/>
    <s v="Bank"/>
    <s v=""/>
    <s v=""/>
    <s v=""/>
    <s v="February 2023"/>
    <x v="19"/>
  </r>
  <r>
    <x v="1162"/>
    <s v="To GBP Savings"/>
    <x v="10"/>
    <n v="-5"/>
    <s v="Revolut"/>
    <s v="Bank"/>
    <n v="5"/>
    <s v=""/>
    <s v=""/>
    <s v="February 2023"/>
    <x v="19"/>
  </r>
  <r>
    <x v="1163"/>
    <s v="Transport for London"/>
    <x v="1"/>
    <n v="-1.65"/>
    <s v="Revolut"/>
    <s v="Bank"/>
    <n v="1.65"/>
    <s v=""/>
    <s v=""/>
    <s v="February 2023"/>
    <x v="19"/>
  </r>
  <r>
    <x v="1164"/>
    <s v="Payment from Ogude O"/>
    <x v="0"/>
    <n v="152"/>
    <s v="Revolut"/>
    <s v="Bank"/>
    <s v=""/>
    <s v=""/>
    <s v=""/>
    <s v="February 2023"/>
    <x v="19"/>
  </r>
  <r>
    <x v="1165"/>
    <s v="Lemonade Finance"/>
    <x v="0"/>
    <n v="-54"/>
    <s v="Revolut"/>
    <s v="Bank"/>
    <n v="54"/>
    <s v=""/>
    <s v=""/>
    <s v="February 2023"/>
    <x v="19"/>
  </r>
  <r>
    <x v="1166"/>
    <s v="To Frank K Ogwa"/>
    <x v="0"/>
    <n v="-100"/>
    <s v="Revolut"/>
    <s v="Bank"/>
    <n v="100"/>
    <s v=""/>
    <s v=""/>
    <s v="February 2023"/>
    <x v="19"/>
  </r>
  <r>
    <x v="1167"/>
    <s v="Sainsbury's"/>
    <x v="2"/>
    <n v="-4.92"/>
    <s v="Revolut"/>
    <s v="Bank"/>
    <n v="4.92"/>
    <s v=""/>
    <s v=""/>
    <s v="February 2023"/>
    <x v="19"/>
  </r>
  <r>
    <x v="1168"/>
    <s v="Transport for London"/>
    <x v="1"/>
    <n v="-1.65"/>
    <s v="Revolut"/>
    <s v="Bank"/>
    <n v="1.65"/>
    <s v=""/>
    <s v=""/>
    <s v="February 2023"/>
    <x v="19"/>
  </r>
  <r>
    <x v="1169"/>
    <s v="Sainsbury's"/>
    <x v="2"/>
    <n v="-1.3"/>
    <s v="Revolut"/>
    <s v="Bank"/>
    <n v="1.3"/>
    <s v=""/>
    <s v=""/>
    <s v="March 2023"/>
    <x v="20"/>
  </r>
  <r>
    <x v="1170"/>
    <s v="Transport for London"/>
    <x v="1"/>
    <n v="-1.65"/>
    <s v="Revolut"/>
    <s v="Bank"/>
    <n v="1.65"/>
    <s v=""/>
    <s v=""/>
    <s v="March 2023"/>
    <x v="20"/>
  </r>
  <r>
    <x v="1170"/>
    <s v="Transport for London"/>
    <x v="1"/>
    <n v="-1.65"/>
    <s v="Revolut"/>
    <s v="Bank"/>
    <n v="1.65"/>
    <s v=""/>
    <s v=""/>
    <s v="March 2023"/>
    <x v="20"/>
  </r>
  <r>
    <x v="1171"/>
    <s v="Manor Pharmacy"/>
    <x v="3"/>
    <n v="-9.35"/>
    <s v="Revolut"/>
    <s v="Bank"/>
    <n v="9.35"/>
    <s v=""/>
    <s v=""/>
    <s v="March 2023"/>
    <x v="20"/>
  </r>
  <r>
    <x v="1172"/>
    <s v="Transport for London"/>
    <x v="1"/>
    <n v="-1.65"/>
    <s v="Revolut"/>
    <s v="Bank"/>
    <n v="1.65"/>
    <s v=""/>
    <s v=""/>
    <s v="March 2023"/>
    <x v="20"/>
  </r>
  <r>
    <x v="1172"/>
    <s v="Transport for London"/>
    <x v="1"/>
    <n v="-4.95"/>
    <s v="Revolut"/>
    <s v="Bank"/>
    <n v="4.95"/>
    <s v=""/>
    <s v=""/>
    <s v="March 2023"/>
    <x v="20"/>
  </r>
  <r>
    <x v="1173"/>
    <s v="Payment from F Ogwa"/>
    <x v="0"/>
    <n v="100"/>
    <s v="Revolut"/>
    <s v="Bank"/>
    <s v=""/>
    <s v=""/>
    <s v=""/>
    <s v="March 2023"/>
    <x v="20"/>
  </r>
  <r>
    <x v="1174"/>
    <s v="Transport for London"/>
    <x v="1"/>
    <n v="-3.3"/>
    <s v="Revolut"/>
    <s v="Bank"/>
    <n v="3.3"/>
    <s v=""/>
    <s v=""/>
    <s v="March 2023"/>
    <x v="20"/>
  </r>
  <r>
    <x v="1174"/>
    <s v="Transport for London"/>
    <x v="1"/>
    <n v="-3.3"/>
    <s v="Revolut"/>
    <s v="Bank"/>
    <n v="3.3"/>
    <s v=""/>
    <s v=""/>
    <s v="March 2023"/>
    <x v="20"/>
  </r>
  <r>
    <x v="1175"/>
    <s v="Transport for London"/>
    <x v="1"/>
    <n v="-3.3"/>
    <s v="Revolut"/>
    <s v="Bank"/>
    <n v="3.3"/>
    <s v=""/>
    <s v=""/>
    <s v="March 2023"/>
    <x v="20"/>
  </r>
  <r>
    <x v="1176"/>
    <s v="To RCCG GLORIOUS HIGH THRONE"/>
    <x v="8"/>
    <n v="-5"/>
    <s v="Revolut"/>
    <s v="Bank"/>
    <n v="5"/>
    <s v=""/>
    <s v=""/>
    <s v="March 2023"/>
    <x v="20"/>
  </r>
  <r>
    <x v="1177"/>
    <s v="Transport for London"/>
    <x v="1"/>
    <n v="-3.5"/>
    <s v="Revolut"/>
    <s v="Bank"/>
    <n v="3.5"/>
    <s v=""/>
    <s v=""/>
    <s v="March 2023"/>
    <x v="20"/>
  </r>
  <r>
    <x v="1178"/>
    <s v="Transport for London"/>
    <x v="1"/>
    <n v="-3.5"/>
    <s v="Revolut"/>
    <s v="Bank"/>
    <n v="3.5"/>
    <s v=""/>
    <s v=""/>
    <s v="March 2023"/>
    <x v="20"/>
  </r>
  <r>
    <x v="1179"/>
    <s v="Amazon"/>
    <x v="9"/>
    <n v="-16.28"/>
    <s v="Revolut"/>
    <s v="Bank"/>
    <n v="16.28"/>
    <s v=""/>
    <s v=""/>
    <s v="March 2023"/>
    <x v="20"/>
  </r>
  <r>
    <x v="1180"/>
    <s v="To GBP Savings"/>
    <x v="10"/>
    <n v="5"/>
    <s v="Revolut"/>
    <s v="Bank"/>
    <s v=""/>
    <s v=""/>
    <s v=""/>
    <s v="March 2023"/>
    <x v="20"/>
  </r>
  <r>
    <x v="1180"/>
    <s v="To GBP Savings"/>
    <x v="10"/>
    <n v="-5"/>
    <s v="Revolut"/>
    <s v="Bank"/>
    <n v="5"/>
    <s v=""/>
    <s v=""/>
    <s v="March 2023"/>
    <x v="20"/>
  </r>
  <r>
    <x v="1181"/>
    <s v="Sainsbury's"/>
    <x v="2"/>
    <n v="-2.0499999999999998"/>
    <s v="Revolut"/>
    <s v="Bank"/>
    <n v="2.0499999999999998"/>
    <s v=""/>
    <s v=""/>
    <s v="March 2023"/>
    <x v="20"/>
  </r>
  <r>
    <x v="1182"/>
    <s v="Transport for London"/>
    <x v="1"/>
    <n v="-1.75"/>
    <s v="Revolut"/>
    <s v="Bank"/>
    <n v="1.75"/>
    <s v=""/>
    <s v=""/>
    <s v="March 2023"/>
    <x v="20"/>
  </r>
  <r>
    <x v="1182"/>
    <s v="Transport for London"/>
    <x v="1"/>
    <n v="-1.75"/>
    <s v="Revolut"/>
    <s v="Bank"/>
    <n v="1.75"/>
    <s v=""/>
    <s v=""/>
    <s v="March 2023"/>
    <x v="20"/>
  </r>
  <r>
    <x v="1183"/>
    <s v="Transport for London"/>
    <x v="1"/>
    <n v="-1.75"/>
    <s v="Revolut"/>
    <s v="Bank"/>
    <n v="1.75"/>
    <s v=""/>
    <s v=""/>
    <s v="March 2023"/>
    <x v="20"/>
  </r>
  <r>
    <x v="1184"/>
    <s v="Payment from M Talabi"/>
    <x v="0"/>
    <n v="300"/>
    <s v="Revolut"/>
    <s v="Bank"/>
    <s v=""/>
    <s v=""/>
    <s v=""/>
    <s v="March 2023"/>
    <x v="20"/>
  </r>
  <r>
    <x v="1185"/>
    <s v="To Okeoghene Ogude-Nyerhovwo"/>
    <x v="0"/>
    <n v="-300"/>
    <s v="Revolut"/>
    <s v="Bank"/>
    <n v="300"/>
    <s v=""/>
    <s v=""/>
    <s v="March 2023"/>
    <x v="20"/>
  </r>
  <r>
    <x v="1186"/>
    <s v="Lemonade Finance"/>
    <x v="0"/>
    <n v="-5"/>
    <s v="Revolut"/>
    <s v="Bank"/>
    <n v="5"/>
    <s v=""/>
    <s v=""/>
    <s v="March 2023"/>
    <x v="20"/>
  </r>
  <r>
    <x v="1187"/>
    <s v="Transport for London"/>
    <x v="1"/>
    <n v="-3.5"/>
    <s v="Revolut"/>
    <s v="Bank"/>
    <n v="3.5"/>
    <s v=""/>
    <s v=""/>
    <s v="March 2023"/>
    <x v="20"/>
  </r>
  <r>
    <x v="1188"/>
    <s v="Transport for London"/>
    <x v="1"/>
    <n v="-1.75"/>
    <s v="Revolut"/>
    <s v="Bank"/>
    <n v="1.75"/>
    <s v=""/>
    <s v=""/>
    <s v="March 2023"/>
    <x v="20"/>
  </r>
  <r>
    <x v="1188"/>
    <s v="Transport for London"/>
    <x v="1"/>
    <n v="-1.75"/>
    <s v="Revolut"/>
    <s v="Bank"/>
    <n v="1.75"/>
    <s v=""/>
    <s v=""/>
    <s v="March 2023"/>
    <x v="20"/>
  </r>
  <r>
    <x v="1189"/>
    <s v="Cash at Wallington 2"/>
    <x v="0"/>
    <n v="-25"/>
    <s v="Revolut"/>
    <s v="Bank"/>
    <n v="25"/>
    <s v=""/>
    <s v=""/>
    <s v="March 2023"/>
    <x v="20"/>
  </r>
  <r>
    <x v="1190"/>
    <s v="Price Busters"/>
    <x v="5"/>
    <n v="-2.84"/>
    <s v="Revolut"/>
    <s v="Bank"/>
    <n v="2.84"/>
    <s v=""/>
    <s v=""/>
    <s v="March 2023"/>
    <x v="20"/>
  </r>
  <r>
    <x v="1191"/>
    <s v="Price Busters"/>
    <x v="5"/>
    <n v="-2"/>
    <s v="Revolut"/>
    <s v="Bank"/>
    <n v="2"/>
    <s v=""/>
    <s v=""/>
    <s v="March 2023"/>
    <x v="20"/>
  </r>
  <r>
    <x v="1192"/>
    <s v="Numan Khan"/>
    <x v="0"/>
    <n v="-5"/>
    <s v="Revolut"/>
    <s v="Bank"/>
    <n v="5"/>
    <s v=""/>
    <s v=""/>
    <s v="March 2023"/>
    <x v="20"/>
  </r>
  <r>
    <x v="1193"/>
    <s v="Transport for London"/>
    <x v="1"/>
    <n v="-3.5"/>
    <s v="Revolut"/>
    <s v="Bank"/>
    <n v="3.5"/>
    <s v=""/>
    <s v=""/>
    <s v="March 2023"/>
    <x v="20"/>
  </r>
  <r>
    <x v="1194"/>
    <s v="Sainsbury's"/>
    <x v="2"/>
    <n v="-12.1"/>
    <s v="Revolut"/>
    <s v="Bank"/>
    <n v="12.1"/>
    <s v=""/>
    <s v=""/>
    <s v="March 2023"/>
    <x v="20"/>
  </r>
  <r>
    <x v="1195"/>
    <s v="Transport for London"/>
    <x v="1"/>
    <n v="-1.75"/>
    <s v="Revolut"/>
    <s v="Bank"/>
    <n v="1.75"/>
    <s v=""/>
    <s v=""/>
    <s v="March 2023"/>
    <x v="20"/>
  </r>
  <r>
    <x v="1195"/>
    <s v="Transport for London"/>
    <x v="1"/>
    <n v="-3.5"/>
    <s v="Revolut"/>
    <s v="Bank"/>
    <n v="3.5"/>
    <s v=""/>
    <s v=""/>
    <s v="March 2023"/>
    <x v="20"/>
  </r>
  <r>
    <x v="1196"/>
    <s v="To GBP"/>
    <x v="0"/>
    <n v="-5"/>
    <s v="Revolut"/>
    <s v="Bank"/>
    <n v="5"/>
    <s v=""/>
    <s v=""/>
    <s v="March 2023"/>
    <x v="20"/>
  </r>
  <r>
    <x v="1196"/>
    <s v="To GBP"/>
    <x v="0"/>
    <n v="5"/>
    <s v="Revolut"/>
    <s v="Bank"/>
    <s v=""/>
    <s v=""/>
    <s v=""/>
    <s v="March 2023"/>
    <x v="20"/>
  </r>
  <r>
    <x v="1197"/>
    <s v="Transport for London"/>
    <x v="1"/>
    <n v="-1.5"/>
    <s v="Revolut"/>
    <s v="Bank"/>
    <n v="1.5"/>
    <s v=""/>
    <s v=""/>
    <s v="March 2023"/>
    <x v="20"/>
  </r>
  <r>
    <x v="1198"/>
    <s v="Transport for London"/>
    <x v="1"/>
    <n v="-1.75"/>
    <s v="Revolut"/>
    <s v="Bank"/>
    <n v="1.75"/>
    <s v=""/>
    <s v=""/>
    <s v="March 2023"/>
    <x v="20"/>
  </r>
  <r>
    <x v="1199"/>
    <s v="To RCCG GLORIOUS HIGH THRONE"/>
    <x v="8"/>
    <n v="-4"/>
    <s v="Revolut"/>
    <s v="Bank"/>
    <n v="4"/>
    <s v=""/>
    <s v=""/>
    <s v="March 2023"/>
    <x v="20"/>
  </r>
  <r>
    <x v="1200"/>
    <s v="Payment from Ogude-n O S"/>
    <x v="0"/>
    <n v="80"/>
    <s v="Revolut"/>
    <s v="Bank"/>
    <s v=""/>
    <s v=""/>
    <s v=""/>
    <s v="March 2023"/>
    <x v="20"/>
  </r>
  <r>
    <x v="1201"/>
    <s v="Transport for London"/>
    <x v="1"/>
    <n v="-3.5"/>
    <s v="Revolut"/>
    <s v="Bank"/>
    <n v="3.5"/>
    <s v=""/>
    <s v=""/>
    <s v="March 2023"/>
    <x v="20"/>
  </r>
  <r>
    <x v="1202"/>
    <s v="To GBP Savings"/>
    <x v="10"/>
    <n v="5"/>
    <s v="Revolut"/>
    <s v="Bank"/>
    <s v=""/>
    <s v=""/>
    <s v=""/>
    <s v="March 2023"/>
    <x v="20"/>
  </r>
  <r>
    <x v="1202"/>
    <s v="To GBP Savings"/>
    <x v="10"/>
    <n v="-5"/>
    <s v="Revolut"/>
    <s v="Bank"/>
    <n v="5"/>
    <s v=""/>
    <s v=""/>
    <s v="March 2023"/>
    <x v="20"/>
  </r>
  <r>
    <x v="1203"/>
    <s v="Lemonade Finance"/>
    <x v="0"/>
    <n v="-20"/>
    <s v="Revolut"/>
    <s v="Bank"/>
    <n v="20"/>
    <s v=""/>
    <s v=""/>
    <s v="March 2023"/>
    <x v="20"/>
  </r>
  <r>
    <x v="1204"/>
    <s v="Transport for London"/>
    <x v="1"/>
    <n v="-5.25"/>
    <s v="Revolut"/>
    <s v="Bank"/>
    <n v="5.25"/>
    <s v=""/>
    <s v=""/>
    <s v="March 2023"/>
    <x v="20"/>
  </r>
  <r>
    <x v="1205"/>
    <s v="Transport for London"/>
    <x v="1"/>
    <n v="-1.75"/>
    <s v="Revolut"/>
    <s v="Bank"/>
    <n v="1.75"/>
    <s v=""/>
    <s v=""/>
    <s v="March 2023"/>
    <x v="20"/>
  </r>
  <r>
    <x v="1206"/>
    <s v="Transport for London"/>
    <x v="1"/>
    <n v="-3.5"/>
    <s v="Revolut"/>
    <s v="Bank"/>
    <n v="3.5"/>
    <s v=""/>
    <s v=""/>
    <s v="March 2023"/>
    <x v="20"/>
  </r>
  <r>
    <x v="1207"/>
    <s v="To Solomon Oboh"/>
    <x v="0"/>
    <n v="-20"/>
    <s v="Revolut"/>
    <s v="Bank"/>
    <n v="20"/>
    <s v=""/>
    <s v=""/>
    <s v="March 2023"/>
    <x v="20"/>
  </r>
  <r>
    <x v="1208"/>
    <s v="Transport for London"/>
    <x v="1"/>
    <n v="-5.25"/>
    <s v="Revolut"/>
    <s v="Bank"/>
    <n v="5.25"/>
    <s v=""/>
    <s v=""/>
    <s v="March 2023"/>
    <x v="20"/>
  </r>
  <r>
    <x v="1209"/>
    <s v="To GBP Savings"/>
    <x v="10"/>
    <n v="10"/>
    <s v="Revolut"/>
    <s v="Bank"/>
    <s v=""/>
    <s v=""/>
    <s v=""/>
    <s v="March 2023"/>
    <x v="20"/>
  </r>
  <r>
    <x v="1209"/>
    <s v="To GBP Savings"/>
    <x v="10"/>
    <n v="-10"/>
    <s v="Revolut"/>
    <s v="Bank"/>
    <n v="10"/>
    <s v=""/>
    <s v=""/>
    <s v="March 2023"/>
    <x v="20"/>
  </r>
  <r>
    <x v="1210"/>
    <s v="Transport for London"/>
    <x v="1"/>
    <n v="-5.25"/>
    <s v="Revolut"/>
    <s v="Bank"/>
    <n v="5.25"/>
    <s v=""/>
    <s v=""/>
    <s v="March 2023"/>
    <x v="20"/>
  </r>
  <r>
    <x v="1211"/>
    <s v="To GBP"/>
    <x v="0"/>
    <n v="-30"/>
    <s v="Revolut"/>
    <s v="Bank"/>
    <n v="30"/>
    <s v=""/>
    <s v=""/>
    <s v="March 2023"/>
    <x v="20"/>
  </r>
  <r>
    <x v="1211"/>
    <s v="To GBP"/>
    <x v="0"/>
    <n v="30"/>
    <s v="Revolut"/>
    <s v="Bank"/>
    <s v=""/>
    <s v=""/>
    <s v=""/>
    <s v="March 2023"/>
    <x v="20"/>
  </r>
  <r>
    <x v="1212"/>
    <s v="Cash at Wallington 2"/>
    <x v="0"/>
    <n v="-10"/>
    <s v="Revolut"/>
    <s v="Bank"/>
    <n v="10"/>
    <s v=""/>
    <s v=""/>
    <s v="March 2023"/>
    <x v="20"/>
  </r>
  <r>
    <x v="1213"/>
    <s v="Lidl"/>
    <x v="2"/>
    <n v="-14.52"/>
    <s v="Revolut"/>
    <s v="Bank"/>
    <n v="14.52"/>
    <s v=""/>
    <s v=""/>
    <s v="March 2023"/>
    <x v="20"/>
  </r>
  <r>
    <x v="1214"/>
    <s v="To RCCG GLORIOUS HIGH THRONE"/>
    <x v="8"/>
    <n v="-3"/>
    <s v="Revolut"/>
    <s v="Bank"/>
    <n v="3"/>
    <s v=""/>
    <s v=""/>
    <s v="March 2023"/>
    <x v="20"/>
  </r>
  <r>
    <x v="1215"/>
    <s v="Transport for London"/>
    <x v="1"/>
    <n v="-1.75"/>
    <s v="Revolut"/>
    <s v="Bank"/>
    <n v="1.75"/>
    <s v=""/>
    <s v=""/>
    <s v="March 2023"/>
    <x v="20"/>
  </r>
  <r>
    <x v="1215"/>
    <s v="Transport for London"/>
    <x v="1"/>
    <n v="-1.75"/>
    <s v="Revolut"/>
    <s v="Bank"/>
    <n v="1.75"/>
    <s v=""/>
    <s v=""/>
    <s v="March 2023"/>
    <x v="20"/>
  </r>
  <r>
    <x v="1216"/>
    <s v="Payment from Okeoghene Ogude-nyerhovwo"/>
    <x v="0"/>
    <n v="20"/>
    <s v="Revolut"/>
    <s v="Bank"/>
    <s v=""/>
    <s v=""/>
    <s v=""/>
    <s v="March 2023"/>
    <x v="20"/>
  </r>
  <r>
    <x v="1217"/>
    <s v="To GBP Savings"/>
    <x v="10"/>
    <n v="5"/>
    <s v="Revolut"/>
    <s v="Bank"/>
    <s v=""/>
    <s v=""/>
    <s v=""/>
    <s v="March 2023"/>
    <x v="20"/>
  </r>
  <r>
    <x v="1217"/>
    <s v="To GBP Savings"/>
    <x v="10"/>
    <n v="-5"/>
    <s v="Revolut"/>
    <s v="Bank"/>
    <n v="5"/>
    <s v=""/>
    <s v=""/>
    <s v="March 2023"/>
    <x v="20"/>
  </r>
  <r>
    <x v="1218"/>
    <s v="Transport for London"/>
    <x v="1"/>
    <n v="-1.75"/>
    <s v="Revolut"/>
    <s v="Bank"/>
    <n v="1.75"/>
    <s v=""/>
    <s v=""/>
    <s v="March 2023"/>
    <x v="20"/>
  </r>
  <r>
    <x v="1219"/>
    <s v="Transport for London"/>
    <x v="1"/>
    <n v="-3.5"/>
    <s v="Revolut"/>
    <s v="Bank"/>
    <n v="3.5"/>
    <s v=""/>
    <s v=""/>
    <s v="March 2023"/>
    <x v="20"/>
  </r>
  <r>
    <x v="1220"/>
    <s v="Transport for London"/>
    <x v="1"/>
    <n v="-5.25"/>
    <s v="Revolut"/>
    <s v="Bank"/>
    <n v="5.25"/>
    <s v=""/>
    <s v=""/>
    <s v="March 2023"/>
    <x v="20"/>
  </r>
  <r>
    <x v="1221"/>
    <s v="Transport for London"/>
    <x v="1"/>
    <n v="-3.5"/>
    <s v="Revolut"/>
    <s v="Bank"/>
    <n v="3.5"/>
    <s v=""/>
    <s v=""/>
    <s v="March 2023"/>
    <x v="20"/>
  </r>
  <r>
    <x v="1221"/>
    <s v="Transport for London"/>
    <x v="1"/>
    <n v="-1.75"/>
    <s v="Revolut"/>
    <s v="Bank"/>
    <n v="1.75"/>
    <s v=""/>
    <s v=""/>
    <s v="March 2023"/>
    <x v="20"/>
  </r>
  <r>
    <x v="1222"/>
    <s v="Transport for London"/>
    <x v="1"/>
    <n v="-3.5"/>
    <s v="Revolut"/>
    <s v="Bank"/>
    <n v="3.5"/>
    <s v=""/>
    <s v=""/>
    <s v="March 2023"/>
    <x v="20"/>
  </r>
  <r>
    <x v="1223"/>
    <s v="To GBP"/>
    <x v="0"/>
    <n v="-5"/>
    <s v="Revolut"/>
    <s v="Bank"/>
    <n v="5"/>
    <s v=""/>
    <s v=""/>
    <s v="March 2023"/>
    <x v="20"/>
  </r>
  <r>
    <x v="1223"/>
    <s v="To GBP"/>
    <x v="0"/>
    <n v="5"/>
    <s v="Revolut"/>
    <s v="Bank"/>
    <s v=""/>
    <s v=""/>
    <s v=""/>
    <s v="March 2023"/>
    <x v="20"/>
  </r>
  <r>
    <x v="1224"/>
    <s v="Payment from Okeoghene Ogude-nyerhovwo"/>
    <x v="0"/>
    <n v="50"/>
    <s v="Revolut"/>
    <s v="Bank"/>
    <s v=""/>
    <s v=""/>
    <s v=""/>
    <s v="March 2023"/>
    <x v="20"/>
  </r>
  <r>
    <x v="1225"/>
    <s v="Oghenenyerhovwo Ogude"/>
    <x v="0"/>
    <n v="-24"/>
    <s v="Revolut"/>
    <s v="Bank"/>
    <n v="24"/>
    <s v=""/>
    <s v=""/>
    <s v="March 2023"/>
    <x v="20"/>
  </r>
  <r>
    <x v="1226"/>
    <s v="Transport for London"/>
    <x v="1"/>
    <n v="-3.5"/>
    <s v="Revolut"/>
    <s v="Bank"/>
    <n v="3.5"/>
    <s v=""/>
    <s v=""/>
    <s v="March 2023"/>
    <x v="20"/>
  </r>
  <r>
    <x v="1227"/>
    <s v="Transport for London"/>
    <x v="1"/>
    <n v="-1.5"/>
    <s v="Revolut"/>
    <s v="Bank"/>
    <n v="1.5"/>
    <s v=""/>
    <s v=""/>
    <s v="March 2023"/>
    <x v="20"/>
  </r>
  <r>
    <x v="1228"/>
    <s v="Transport for London"/>
    <x v="1"/>
    <n v="-3.5"/>
    <s v="Revolut"/>
    <s v="Bank"/>
    <n v="3.5"/>
    <s v=""/>
    <s v=""/>
    <s v="March 2023"/>
    <x v="20"/>
  </r>
  <r>
    <x v="1229"/>
    <s v="To RCCG GLORIOUS HIGH THRONE"/>
    <x v="8"/>
    <n v="-5"/>
    <s v="Revolut"/>
    <s v="Bank"/>
    <n v="5"/>
    <s v=""/>
    <s v=""/>
    <s v="March 2023"/>
    <x v="20"/>
  </r>
  <r>
    <x v="1230"/>
    <s v="Transport for London"/>
    <x v="1"/>
    <n v="-1.75"/>
    <s v="Revolut"/>
    <s v="Bank"/>
    <n v="1.75"/>
    <s v=""/>
    <s v=""/>
    <s v="March 2023"/>
    <x v="20"/>
  </r>
  <r>
    <x v="1231"/>
    <s v="Transport for London"/>
    <x v="1"/>
    <n v="-3.5"/>
    <s v="Revolut"/>
    <s v="Bank"/>
    <n v="3.5"/>
    <s v=""/>
    <s v=""/>
    <s v="March 2023"/>
    <x v="20"/>
  </r>
  <r>
    <x v="1232"/>
    <s v="Payment from Ogude-n O S"/>
    <x v="0"/>
    <n v="50"/>
    <s v="Revolut"/>
    <s v="Bank"/>
    <s v=""/>
    <s v=""/>
    <s v=""/>
    <s v="March 2023"/>
    <x v="20"/>
  </r>
  <r>
    <x v="1233"/>
    <s v="To Solomon Oboh"/>
    <x v="0"/>
    <n v="-20"/>
    <s v="Revolut"/>
    <s v="Bank"/>
    <n v="20"/>
    <s v=""/>
    <s v=""/>
    <s v="March 2023"/>
    <x v="20"/>
  </r>
  <r>
    <x v="1234"/>
    <s v="To GBP Savings"/>
    <x v="10"/>
    <n v="5"/>
    <s v="Revolut"/>
    <s v="Bank"/>
    <s v=""/>
    <s v=""/>
    <s v=""/>
    <s v="March 2023"/>
    <x v="20"/>
  </r>
  <r>
    <x v="1234"/>
    <s v="To GBP Savings"/>
    <x v="10"/>
    <n v="-5"/>
    <s v="Revolut"/>
    <s v="Bank"/>
    <n v="5"/>
    <s v=""/>
    <s v=""/>
    <s v="March 2023"/>
    <x v="20"/>
  </r>
  <r>
    <x v="1235"/>
    <s v="Lidl"/>
    <x v="2"/>
    <n v="-14.36"/>
    <s v="Revolut"/>
    <s v="Bank"/>
    <n v="14.36"/>
    <s v=""/>
    <s v=""/>
    <s v="March 2023"/>
    <x v="20"/>
  </r>
  <r>
    <x v="1236"/>
    <s v="Sainsbury's"/>
    <x v="2"/>
    <n v="-7.95"/>
    <s v="Revolut"/>
    <s v="Bank"/>
    <n v="7.95"/>
    <s v=""/>
    <s v=""/>
    <s v="March 2023"/>
    <x v="20"/>
  </r>
  <r>
    <x v="1237"/>
    <s v="Transport for London"/>
    <x v="1"/>
    <n v="-1.75"/>
    <s v="Revolut"/>
    <s v="Bank"/>
    <n v="1.75"/>
    <s v=""/>
    <s v=""/>
    <s v="March 2023"/>
    <x v="20"/>
  </r>
  <r>
    <x v="1238"/>
    <s v="Payment from Ogude-n O S"/>
    <x v="0"/>
    <n v="100"/>
    <s v="Revolut"/>
    <s v="Bank"/>
    <s v=""/>
    <s v=""/>
    <s v=""/>
    <s v="March 2023"/>
    <x v="20"/>
  </r>
  <r>
    <x v="1239"/>
    <s v="Sainsbury's"/>
    <x v="2"/>
    <n v="-2.8"/>
    <s v="Revolut"/>
    <s v="Bank"/>
    <n v="2.8"/>
    <s v=""/>
    <s v=""/>
    <s v="March 2023"/>
    <x v="20"/>
  </r>
  <r>
    <x v="1240"/>
    <s v="Oghenenyerhovwo Ogude"/>
    <x v="0"/>
    <n v="-29"/>
    <s v="Revolut"/>
    <s v="Bank"/>
    <n v="29"/>
    <s v=""/>
    <s v=""/>
    <s v="March 2023"/>
    <x v="20"/>
  </r>
  <r>
    <x v="1241"/>
    <s v="Transport for London"/>
    <x v="1"/>
    <n v="-1.75"/>
    <s v="Revolut"/>
    <s v="Bank"/>
    <n v="1.75"/>
    <s v=""/>
    <s v=""/>
    <s v="March 2023"/>
    <x v="20"/>
  </r>
  <r>
    <x v="1242"/>
    <s v="Transport for London"/>
    <x v="1"/>
    <n v="-1.75"/>
    <s v="Revolut"/>
    <s v="Bank"/>
    <n v="1.75"/>
    <s v=""/>
    <s v=""/>
    <s v="March 2023"/>
    <x v="20"/>
  </r>
  <r>
    <x v="1242"/>
    <s v="Transport for London"/>
    <x v="1"/>
    <n v="-1.75"/>
    <s v="Revolut"/>
    <s v="Bank"/>
    <n v="1.75"/>
    <s v=""/>
    <s v=""/>
    <s v="March 2023"/>
    <x v="20"/>
  </r>
  <r>
    <x v="1243"/>
    <s v="Sainsbury's"/>
    <x v="2"/>
    <n v="-4.2"/>
    <s v="Revolut"/>
    <s v="Bank"/>
    <n v="4.2"/>
    <s v=""/>
    <s v=""/>
    <s v="March 2023"/>
    <x v="20"/>
  </r>
  <r>
    <x v="1244"/>
    <s v="Transport for London"/>
    <x v="1"/>
    <n v="-1.75"/>
    <s v="Revolut"/>
    <s v="Bank"/>
    <n v="1.75"/>
    <s v=""/>
    <s v=""/>
    <s v="March 2023"/>
    <x v="20"/>
  </r>
  <r>
    <x v="1244"/>
    <s v="Transport for London"/>
    <x v="1"/>
    <n v="-5.25"/>
    <s v="Revolut"/>
    <s v="Bank"/>
    <n v="5.25"/>
    <s v=""/>
    <s v=""/>
    <s v="March 2023"/>
    <x v="20"/>
  </r>
  <r>
    <x v="1245"/>
    <s v="Sainsbury's"/>
    <x v="2"/>
    <n v="-3.05"/>
    <s v="Revolut"/>
    <s v="Bank"/>
    <n v="3.05"/>
    <s v=""/>
    <s v=""/>
    <s v="March 2023"/>
    <x v="20"/>
  </r>
  <r>
    <x v="1246"/>
    <s v="Transport for London"/>
    <x v="1"/>
    <n v="-3.5"/>
    <s v="Revolut"/>
    <s v="Bank"/>
    <n v="3.5"/>
    <s v=""/>
    <s v=""/>
    <s v="April 2023"/>
    <x v="21"/>
  </r>
  <r>
    <x v="1247"/>
    <s v="Transport for London"/>
    <x v="1"/>
    <n v="-5.25"/>
    <s v="Revolut"/>
    <s v="Bank"/>
    <n v="5.25"/>
    <s v=""/>
    <s v=""/>
    <s v="April 2023"/>
    <x v="21"/>
  </r>
  <r>
    <x v="1248"/>
    <s v="To GBP Savings"/>
    <x v="10"/>
    <n v="1.75"/>
    <s v="Revolut"/>
    <s v="Bank"/>
    <s v=""/>
    <s v=""/>
    <s v=""/>
    <s v="April 2023"/>
    <x v="21"/>
  </r>
  <r>
    <x v="1248"/>
    <s v="To GBP Savings"/>
    <x v="10"/>
    <n v="-1.75"/>
    <s v="Revolut"/>
    <s v="Bank"/>
    <n v="1.75"/>
    <s v=""/>
    <s v=""/>
    <s v="April 2023"/>
    <x v="21"/>
  </r>
  <r>
    <x v="1249"/>
    <s v="Payment from Ogude-n O S"/>
    <x v="0"/>
    <n v="540"/>
    <s v="Revolut"/>
    <s v="Bank"/>
    <s v=""/>
    <s v=""/>
    <s v=""/>
    <s v="April 2023"/>
    <x v="21"/>
  </r>
  <r>
    <x v="1250"/>
    <s v="Transport for London"/>
    <x v="1"/>
    <n v="-3.5"/>
    <s v="Revolut"/>
    <s v="Bank"/>
    <n v="3.5"/>
    <s v=""/>
    <s v=""/>
    <s v="April 2023"/>
    <x v="21"/>
  </r>
  <r>
    <x v="1251"/>
    <s v="Transport for London"/>
    <x v="1"/>
    <n v="-3.5"/>
    <s v="Revolut"/>
    <s v="Bank"/>
    <n v="3.5"/>
    <s v=""/>
    <s v=""/>
    <s v="April 2023"/>
    <x v="21"/>
  </r>
  <r>
    <x v="1252"/>
    <s v="To GBP Savings"/>
    <x v="10"/>
    <n v="5"/>
    <s v="Revolut"/>
    <s v="Bank"/>
    <s v=""/>
    <s v=""/>
    <s v=""/>
    <s v="April 2023"/>
    <x v="21"/>
  </r>
  <r>
    <x v="1252"/>
    <s v="To GBP Savings"/>
    <x v="10"/>
    <n v="-5"/>
    <s v="Revolut"/>
    <s v="Bank"/>
    <n v="5"/>
    <s v=""/>
    <s v=""/>
    <s v="April 2023"/>
    <x v="21"/>
  </r>
  <r>
    <x v="1253"/>
    <s v="Oghenenyerhovwo Ogude"/>
    <x v="0"/>
    <n v="-270"/>
    <s v="Revolut"/>
    <s v="Bank"/>
    <n v="270"/>
    <s v=""/>
    <s v=""/>
    <s v="April 2023"/>
    <x v="21"/>
  </r>
  <r>
    <x v="1254"/>
    <s v="To RCCG GLORIOUS HIGH THRONE"/>
    <x v="8"/>
    <n v="-210"/>
    <s v="Revolut"/>
    <s v="Bank"/>
    <n v="210"/>
    <s v=""/>
    <s v=""/>
    <s v="April 2023"/>
    <x v="21"/>
  </r>
  <r>
    <x v="1255"/>
    <s v="The Connoisseur"/>
    <x v="0"/>
    <n v="-1.6"/>
    <s v="Revolut"/>
    <s v="Bank"/>
    <n v="1.6"/>
    <s v=""/>
    <s v=""/>
    <s v="April 2023"/>
    <x v="21"/>
  </r>
  <r>
    <x v="1256"/>
    <s v="Transport for London"/>
    <x v="1"/>
    <n v="-1.75"/>
    <s v="Revolut"/>
    <s v="Bank"/>
    <n v="1.75"/>
    <s v=""/>
    <s v=""/>
    <s v="April 2023"/>
    <x v="21"/>
  </r>
  <r>
    <x v="1257"/>
    <s v="Transport for London"/>
    <x v="1"/>
    <n v="-1.75"/>
    <s v="Revolut"/>
    <s v="Bank"/>
    <n v="1.75"/>
    <s v=""/>
    <s v=""/>
    <s v="April 2023"/>
    <x v="21"/>
  </r>
  <r>
    <x v="1258"/>
    <s v="Transport for London"/>
    <x v="1"/>
    <n v="-1.75"/>
    <s v="Revolut"/>
    <s v="Bank"/>
    <n v="1.75"/>
    <s v=""/>
    <s v=""/>
    <s v="April 2023"/>
    <x v="21"/>
  </r>
  <r>
    <x v="1258"/>
    <s v="Transport for London"/>
    <x v="1"/>
    <n v="-1.75"/>
    <s v="Revolut"/>
    <s v="Bank"/>
    <n v="1.75"/>
    <s v=""/>
    <s v=""/>
    <s v="April 2023"/>
    <x v="21"/>
  </r>
  <r>
    <x v="1259"/>
    <s v="Transport for London"/>
    <x v="1"/>
    <n v="-1.75"/>
    <s v="Revolut"/>
    <s v="Bank"/>
    <n v="1.75"/>
    <s v=""/>
    <s v=""/>
    <s v="April 2023"/>
    <x v="21"/>
  </r>
  <r>
    <x v="1259"/>
    <s v="Transport for London"/>
    <x v="1"/>
    <n v="-1.75"/>
    <s v="Revolut"/>
    <s v="Bank"/>
    <n v="1.75"/>
    <s v=""/>
    <s v=""/>
    <s v="April 2023"/>
    <x v="21"/>
  </r>
  <r>
    <x v="1260"/>
    <s v="Transport for London"/>
    <x v="1"/>
    <n v="-1.75"/>
    <s v="Revolut"/>
    <s v="Bank"/>
    <n v="1.75"/>
    <s v=""/>
    <s v=""/>
    <s v="April 2023"/>
    <x v="21"/>
  </r>
  <r>
    <x v="1261"/>
    <s v="Transport for London"/>
    <x v="1"/>
    <n v="-1.75"/>
    <s v="Revolut"/>
    <s v="Bank"/>
    <n v="1.75"/>
    <s v=""/>
    <s v=""/>
    <s v="April 2023"/>
    <x v="21"/>
  </r>
  <r>
    <x v="1262"/>
    <s v="Transport for London"/>
    <x v="1"/>
    <n v="-1.75"/>
    <s v="Revolut"/>
    <s v="Bank"/>
    <n v="1.75"/>
    <s v=""/>
    <s v=""/>
    <s v="April 2023"/>
    <x v="21"/>
  </r>
  <r>
    <x v="1263"/>
    <s v="Transport for London"/>
    <x v="1"/>
    <n v="-1.75"/>
    <s v="Revolut"/>
    <s v="Bank"/>
    <n v="1.75"/>
    <s v=""/>
    <s v=""/>
    <s v="April 2023"/>
    <x v="21"/>
  </r>
  <r>
    <x v="1264"/>
    <s v="Transport for London"/>
    <x v="1"/>
    <n v="-3.5"/>
    <s v="Revolut"/>
    <s v="Bank"/>
    <n v="3.5"/>
    <s v=""/>
    <s v=""/>
    <s v="April 2023"/>
    <x v="21"/>
  </r>
  <r>
    <x v="1265"/>
    <s v="To GBP Savings"/>
    <x v="10"/>
    <n v="5"/>
    <s v="Revolut"/>
    <s v="Bank"/>
    <s v=""/>
    <s v=""/>
    <s v=""/>
    <s v="April 2023"/>
    <x v="21"/>
  </r>
  <r>
    <x v="1265"/>
    <s v="To GBP Savings"/>
    <x v="10"/>
    <n v="-5"/>
    <s v="Revolut"/>
    <s v="Bank"/>
    <n v="5"/>
    <s v=""/>
    <s v=""/>
    <s v="April 2023"/>
    <x v="21"/>
  </r>
  <r>
    <x v="1266"/>
    <s v="Transport for London"/>
    <x v="1"/>
    <n v="-1.75"/>
    <s v="Revolut"/>
    <s v="Bank"/>
    <n v="1.75"/>
    <s v=""/>
    <s v=""/>
    <s v="April 2023"/>
    <x v="21"/>
  </r>
  <r>
    <x v="1267"/>
    <s v="Transport for London"/>
    <x v="1"/>
    <n v="-1.75"/>
    <s v="Revolut"/>
    <s v="Bank"/>
    <n v="1.75"/>
    <s v=""/>
    <s v=""/>
    <s v="April 2023"/>
    <x v="21"/>
  </r>
  <r>
    <x v="1268"/>
    <s v="Sainsbury's"/>
    <x v="2"/>
    <n v="-9.3000000000000007"/>
    <s v="Revolut"/>
    <s v="Bank"/>
    <n v="9.3000000000000007"/>
    <s v=""/>
    <s v=""/>
    <s v="April 2023"/>
    <x v="21"/>
  </r>
  <r>
    <x v="1269"/>
    <s v="Transport for London"/>
    <x v="1"/>
    <n v="-3.5"/>
    <s v="Revolut"/>
    <s v="Bank"/>
    <n v="3.5"/>
    <s v=""/>
    <s v=""/>
    <s v="April 2023"/>
    <x v="21"/>
  </r>
  <r>
    <x v="1270"/>
    <s v="Transport for London"/>
    <x v="1"/>
    <n v="-14.55"/>
    <s v="Revolut"/>
    <s v="Bank"/>
    <n v="14.55"/>
    <s v=""/>
    <s v=""/>
    <s v="April 2023"/>
    <x v="21"/>
  </r>
  <r>
    <x v="1271"/>
    <s v="Transport for London"/>
    <x v="1"/>
    <n v="-1.75"/>
    <s v="Revolut"/>
    <s v="Bank"/>
    <n v="1.75"/>
    <s v=""/>
    <s v=""/>
    <s v="April 2023"/>
    <x v="21"/>
  </r>
  <r>
    <x v="1271"/>
    <s v="Transport for London"/>
    <x v="1"/>
    <n v="-1.75"/>
    <s v="Revolut"/>
    <s v="Bank"/>
    <n v="1.75"/>
    <s v=""/>
    <s v=""/>
    <s v="April 2023"/>
    <x v="21"/>
  </r>
  <r>
    <x v="1272"/>
    <s v="Transport for London"/>
    <x v="1"/>
    <n v="-1.75"/>
    <s v="Revolut"/>
    <s v="Bank"/>
    <n v="1.75"/>
    <s v=""/>
    <s v=""/>
    <s v="April 2023"/>
    <x v="21"/>
  </r>
  <r>
    <x v="1272"/>
    <s v="Transport for London"/>
    <x v="1"/>
    <n v="-1.75"/>
    <s v="Revolut"/>
    <s v="Bank"/>
    <n v="1.75"/>
    <s v=""/>
    <s v=""/>
    <s v="April 2023"/>
    <x v="21"/>
  </r>
  <r>
    <x v="1273"/>
    <s v="Transport for London"/>
    <x v="1"/>
    <n v="-3.5"/>
    <s v="Revolut"/>
    <s v="Bank"/>
    <n v="3.5"/>
    <s v=""/>
    <s v=""/>
    <s v="April 2023"/>
    <x v="21"/>
  </r>
  <r>
    <x v="1274"/>
    <s v="To GBP"/>
    <x v="0"/>
    <n v="-10"/>
    <s v="Revolut"/>
    <s v="Bank"/>
    <n v="10"/>
    <s v=""/>
    <s v=""/>
    <s v="April 2023"/>
    <x v="21"/>
  </r>
  <r>
    <x v="1274"/>
    <s v="To GBP"/>
    <x v="0"/>
    <n v="10"/>
    <s v="Revolut"/>
    <s v="Bank"/>
    <s v=""/>
    <s v=""/>
    <s v=""/>
    <s v="April 2023"/>
    <x v="21"/>
  </r>
  <r>
    <x v="1275"/>
    <s v="Boots"/>
    <x v="3"/>
    <n v="-27"/>
    <s v="Revolut"/>
    <s v="Bank"/>
    <n v="27"/>
    <s v=""/>
    <s v=""/>
    <s v="April 2023"/>
    <x v="21"/>
  </r>
  <r>
    <x v="1276"/>
    <s v="Sainsbury's"/>
    <x v="2"/>
    <n v="-0.95"/>
    <s v="Revolut"/>
    <s v="Bank"/>
    <n v="0.95"/>
    <s v=""/>
    <s v=""/>
    <s v="April 2023"/>
    <x v="21"/>
  </r>
  <r>
    <x v="1277"/>
    <s v="Transport for London"/>
    <x v="1"/>
    <n v="-3.5"/>
    <s v="Revolut"/>
    <s v="Bank"/>
    <n v="3.5"/>
    <s v=""/>
    <s v=""/>
    <s v="April 2023"/>
    <x v="21"/>
  </r>
  <r>
    <x v="1278"/>
    <s v="Payment from Ogude O"/>
    <x v="0"/>
    <n v="30"/>
    <s v="Revolut"/>
    <s v="Bank"/>
    <s v=""/>
    <s v=""/>
    <s v=""/>
    <s v="April 2023"/>
    <x v="21"/>
  </r>
  <r>
    <x v="1279"/>
    <s v="Lidl"/>
    <x v="2"/>
    <n v="-4.99"/>
    <s v="Revolut"/>
    <s v="Bank"/>
    <n v="4.99"/>
    <s v=""/>
    <s v=""/>
    <s v="April 2023"/>
    <x v="21"/>
  </r>
  <r>
    <x v="1280"/>
    <s v="To GBP Savings"/>
    <x v="10"/>
    <n v="5"/>
    <s v="Revolut"/>
    <s v="Bank"/>
    <s v=""/>
    <s v=""/>
    <s v=""/>
    <s v="April 2023"/>
    <x v="21"/>
  </r>
  <r>
    <x v="1280"/>
    <s v="To GBP Savings"/>
    <x v="10"/>
    <n v="-5"/>
    <s v="Revolut"/>
    <s v="Bank"/>
    <n v="5"/>
    <s v=""/>
    <s v=""/>
    <s v="April 2023"/>
    <x v="21"/>
  </r>
  <r>
    <x v="1281"/>
    <s v="To GBP"/>
    <x v="0"/>
    <n v="-11"/>
    <s v="Revolut"/>
    <s v="Bank"/>
    <n v="11"/>
    <s v=""/>
    <s v=""/>
    <s v="April 2023"/>
    <x v="21"/>
  </r>
  <r>
    <x v="1281"/>
    <s v="To GBP"/>
    <x v="0"/>
    <n v="11"/>
    <s v="Revolut"/>
    <s v="Bank"/>
    <s v=""/>
    <s v=""/>
    <s v=""/>
    <s v="April 2023"/>
    <x v="21"/>
  </r>
  <r>
    <x v="1282"/>
    <s v="Cash at Wallington 2"/>
    <x v="0"/>
    <n v="-25"/>
    <s v="Revolut"/>
    <s v="Bank"/>
    <n v="25"/>
    <s v=""/>
    <s v=""/>
    <s v="April 2023"/>
    <x v="21"/>
  </r>
  <r>
    <x v="1283"/>
    <s v="Cash at Wallington 2"/>
    <x v="0"/>
    <n v="-5"/>
    <s v="Revolut"/>
    <s v="Bank"/>
    <n v="5"/>
    <s v=""/>
    <s v=""/>
    <s v="April 2023"/>
    <x v="21"/>
  </r>
  <r>
    <x v="1284"/>
    <s v="Transport for London"/>
    <x v="1"/>
    <n v="-3.5"/>
    <s v="Revolut"/>
    <s v="Bank"/>
    <n v="3.5"/>
    <s v=""/>
    <s v=""/>
    <s v="April 2023"/>
    <x v="21"/>
  </r>
  <r>
    <x v="1285"/>
    <s v="Payment from Ogude O"/>
    <x v="0"/>
    <n v="30"/>
    <s v="Revolut"/>
    <s v="Bank"/>
    <s v=""/>
    <s v=""/>
    <s v=""/>
    <s v="April 2023"/>
    <x v="21"/>
  </r>
  <r>
    <x v="1286"/>
    <s v="Amour Scents"/>
    <x v="0"/>
    <n v="-14"/>
    <s v="Revolut"/>
    <s v="Bank"/>
    <n v="14"/>
    <s v=""/>
    <s v=""/>
    <s v="April 2023"/>
    <x v="21"/>
  </r>
  <r>
    <x v="1287"/>
    <s v="Transport for London"/>
    <x v="1"/>
    <n v="-1.75"/>
    <s v="Revolut"/>
    <s v="Bank"/>
    <n v="1.75"/>
    <s v=""/>
    <s v=""/>
    <s v="April 2023"/>
    <x v="21"/>
  </r>
  <r>
    <x v="1288"/>
    <s v="Transport for London"/>
    <x v="1"/>
    <n v="-3.5"/>
    <s v="Revolut"/>
    <s v="Bank"/>
    <n v="3.5"/>
    <s v=""/>
    <s v=""/>
    <s v="April 2023"/>
    <x v="21"/>
  </r>
  <r>
    <x v="1289"/>
    <s v="Transport for London"/>
    <x v="1"/>
    <n v="-3.5"/>
    <s v="Revolut"/>
    <s v="Bank"/>
    <n v="3.5"/>
    <s v=""/>
    <s v=""/>
    <s v="April 2023"/>
    <x v="21"/>
  </r>
  <r>
    <x v="1290"/>
    <s v="Marks &amp; Spencer"/>
    <x v="7"/>
    <n v="-2.2999999999999998"/>
    <s v="Revolut"/>
    <s v="Bank"/>
    <n v="2.2999999999999998"/>
    <s v=""/>
    <s v=""/>
    <s v="April 2023"/>
    <x v="21"/>
  </r>
  <r>
    <x v="1291"/>
    <s v="Payment from Ogude O"/>
    <x v="0"/>
    <n v="40"/>
    <s v="Revolut"/>
    <s v="Bank"/>
    <s v=""/>
    <s v=""/>
    <s v=""/>
    <s v="April 2023"/>
    <x v="21"/>
  </r>
  <r>
    <x v="1292"/>
    <s v="Transport for London"/>
    <x v="1"/>
    <n v="-10.55"/>
    <s v="Revolut"/>
    <s v="Bank"/>
    <n v="10.55"/>
    <s v=""/>
    <s v=""/>
    <s v="April 2023"/>
    <x v="21"/>
  </r>
  <r>
    <x v="1293"/>
    <s v="Transport for London"/>
    <x v="1"/>
    <n v="-1.75"/>
    <s v="Revolut"/>
    <s v="Bank"/>
    <n v="1.75"/>
    <s v=""/>
    <s v=""/>
    <s v="April 2023"/>
    <x v="21"/>
  </r>
  <r>
    <x v="1294"/>
    <s v="Transport for London"/>
    <x v="1"/>
    <n v="-1.75"/>
    <s v="Revolut"/>
    <s v="Bank"/>
    <n v="1.75"/>
    <s v=""/>
    <s v=""/>
    <s v="April 2023"/>
    <x v="21"/>
  </r>
  <r>
    <x v="1295"/>
    <s v="To RCCG GLORIOUS HIGH THRONE"/>
    <x v="8"/>
    <n v="-3"/>
    <s v="Revolut"/>
    <s v="Bank"/>
    <n v="3"/>
    <s v=""/>
    <s v=""/>
    <s v="April 2023"/>
    <x v="21"/>
  </r>
  <r>
    <x v="1296"/>
    <s v="Transport for London"/>
    <x v="1"/>
    <n v="-1.75"/>
    <s v="Revolut"/>
    <s v="Bank"/>
    <n v="1.75"/>
    <s v=""/>
    <s v=""/>
    <s v="April 2023"/>
    <x v="21"/>
  </r>
  <r>
    <x v="1296"/>
    <s v="Transport for London"/>
    <x v="1"/>
    <n v="-1.75"/>
    <s v="Revolut"/>
    <s v="Bank"/>
    <n v="1.75"/>
    <s v=""/>
    <s v=""/>
    <s v="April 2023"/>
    <x v="21"/>
  </r>
  <r>
    <x v="1297"/>
    <s v="To GBP Savings"/>
    <x v="10"/>
    <n v="5"/>
    <s v="Revolut"/>
    <s v="Bank"/>
    <s v=""/>
    <s v=""/>
    <s v=""/>
    <s v="April 2023"/>
    <x v="21"/>
  </r>
  <r>
    <x v="1297"/>
    <s v="To GBP Savings"/>
    <x v="10"/>
    <n v="-5"/>
    <s v="Revolut"/>
    <s v="Bank"/>
    <n v="5"/>
    <s v=""/>
    <s v=""/>
    <s v="April 2023"/>
    <x v="21"/>
  </r>
  <r>
    <x v="1298"/>
    <s v="Transport for London"/>
    <x v="1"/>
    <n v="-1.75"/>
    <s v="Revolut"/>
    <s v="Bank"/>
    <n v="1.75"/>
    <s v=""/>
    <s v=""/>
    <s v="April 2023"/>
    <x v="21"/>
  </r>
  <r>
    <x v="1299"/>
    <s v="Sainsbury's"/>
    <x v="2"/>
    <n v="-4.3499999999999996"/>
    <s v="Revolut"/>
    <s v="Bank"/>
    <n v="4.3499999999999996"/>
    <s v=""/>
    <s v=""/>
    <s v="April 2023"/>
    <x v="21"/>
  </r>
  <r>
    <x v="1300"/>
    <s v="Sainsbury's"/>
    <x v="2"/>
    <n v="-1.35"/>
    <s v="Revolut"/>
    <s v="Bank"/>
    <n v="1.35"/>
    <s v=""/>
    <s v=""/>
    <s v="April 2023"/>
    <x v="21"/>
  </r>
  <r>
    <x v="1301"/>
    <s v="Transport for London"/>
    <x v="1"/>
    <n v="-3.5"/>
    <s v="Revolut"/>
    <s v="Bank"/>
    <n v="3.5"/>
    <s v=""/>
    <s v=""/>
    <s v="April 2023"/>
    <x v="21"/>
  </r>
  <r>
    <x v="1302"/>
    <s v="Transport for London"/>
    <x v="1"/>
    <n v="-1.75"/>
    <s v="Revolut"/>
    <s v="Bank"/>
    <n v="1.75"/>
    <s v=""/>
    <s v=""/>
    <s v="April 2023"/>
    <x v="21"/>
  </r>
  <r>
    <x v="1302"/>
    <s v="Transport for London"/>
    <x v="1"/>
    <n v="-5.25"/>
    <s v="Revolut"/>
    <s v="Bank"/>
    <n v="5.25"/>
    <s v=""/>
    <s v=""/>
    <s v="April 2023"/>
    <x v="21"/>
  </r>
  <r>
    <x v="1303"/>
    <s v="To GBP"/>
    <x v="0"/>
    <n v="-5"/>
    <s v="Revolut"/>
    <s v="Bank"/>
    <n v="5"/>
    <s v=""/>
    <s v=""/>
    <s v="April 2023"/>
    <x v="21"/>
  </r>
  <r>
    <x v="1303"/>
    <s v="To GBP"/>
    <x v="0"/>
    <n v="5"/>
    <s v="Revolut"/>
    <s v="Bank"/>
    <s v=""/>
    <s v=""/>
    <s v=""/>
    <s v="April 2023"/>
    <x v="21"/>
  </r>
  <r>
    <x v="1304"/>
    <s v="Sainsbury's"/>
    <x v="2"/>
    <n v="-6"/>
    <s v="Revolut"/>
    <s v="Bank"/>
    <n v="6"/>
    <s v=""/>
    <s v=""/>
    <s v="April 2023"/>
    <x v="21"/>
  </r>
  <r>
    <x v="1305"/>
    <s v="Sainsbury's"/>
    <x v="2"/>
    <n v="-1.65"/>
    <s v="Revolut"/>
    <s v="Bank"/>
    <n v="1.65"/>
    <s v=""/>
    <s v=""/>
    <s v="April 2023"/>
    <x v="21"/>
  </r>
  <r>
    <x v="1306"/>
    <s v="Transport for London"/>
    <x v="1"/>
    <n v="-3.5"/>
    <s v="Revolut"/>
    <s v="Bank"/>
    <n v="3.5"/>
    <s v=""/>
    <s v=""/>
    <s v="April 2023"/>
    <x v="21"/>
  </r>
  <r>
    <x v="1307"/>
    <s v="Transport for London"/>
    <x v="1"/>
    <n v="-5.25"/>
    <s v="Revolut"/>
    <s v="Bank"/>
    <n v="5.25"/>
    <s v=""/>
    <s v=""/>
    <s v="April 2023"/>
    <x v="21"/>
  </r>
  <r>
    <x v="1308"/>
    <s v="Payment from Ogude O"/>
    <x v="0"/>
    <n v="20"/>
    <s v="Revolut"/>
    <s v="Bank"/>
    <s v=""/>
    <s v=""/>
    <s v=""/>
    <s v="April 2023"/>
    <x v="21"/>
  </r>
  <r>
    <x v="1309"/>
    <s v="Transport for London"/>
    <x v="1"/>
    <n v="-1.75"/>
    <s v="Revolut"/>
    <s v="Bank"/>
    <n v="1.75"/>
    <s v=""/>
    <s v=""/>
    <s v="April 2023"/>
    <x v="21"/>
  </r>
  <r>
    <x v="1309"/>
    <s v="Transport for London"/>
    <x v="1"/>
    <n v="-1.75"/>
    <s v="Revolut"/>
    <s v="Bank"/>
    <n v="1.75"/>
    <s v=""/>
    <s v=""/>
    <s v="April 2023"/>
    <x v="21"/>
  </r>
  <r>
    <x v="1310"/>
    <s v="Sainsbury's"/>
    <x v="2"/>
    <n v="-3.55"/>
    <s v="Revolut"/>
    <s v="Bank"/>
    <n v="3.55"/>
    <s v=""/>
    <s v=""/>
    <s v="April 2023"/>
    <x v="21"/>
  </r>
  <r>
    <x v="1311"/>
    <s v="Sainsbury's"/>
    <x v="2"/>
    <n v="-2.4"/>
    <s v="Revolut"/>
    <s v="Bank"/>
    <n v="2.4"/>
    <s v=""/>
    <s v=""/>
    <s v="April 2023"/>
    <x v="21"/>
  </r>
  <r>
    <x v="1312"/>
    <s v="Transport for London"/>
    <x v="1"/>
    <n v="-1.75"/>
    <s v="Revolut"/>
    <s v="Bank"/>
    <n v="1.75"/>
    <s v=""/>
    <s v=""/>
    <s v="May 2023"/>
    <x v="22"/>
  </r>
  <r>
    <x v="1312"/>
    <s v="Transport for London"/>
    <x v="1"/>
    <n v="-5.25"/>
    <s v="Revolut"/>
    <s v="Bank"/>
    <n v="5.25"/>
    <s v=""/>
    <s v=""/>
    <s v="May 2023"/>
    <x v="22"/>
  </r>
  <r>
    <x v="1313"/>
    <s v="Payment from Ogude-n O S"/>
    <x v="0"/>
    <n v="258"/>
    <s v="Revolut"/>
    <s v="Bank"/>
    <s v=""/>
    <s v=""/>
    <s v=""/>
    <s v="May 2023"/>
    <x v="22"/>
  </r>
  <r>
    <x v="1314"/>
    <s v="To GBP Savings"/>
    <x v="10"/>
    <n v="5"/>
    <s v="Revolut"/>
    <s v="Bank"/>
    <s v=""/>
    <s v=""/>
    <s v=""/>
    <s v="May 2023"/>
    <x v="22"/>
  </r>
  <r>
    <x v="1314"/>
    <s v="To GBP Savings"/>
    <x v="10"/>
    <n v="-5"/>
    <s v="Revolut"/>
    <s v="Bank"/>
    <n v="5"/>
    <s v=""/>
    <s v=""/>
    <s v="May 2023"/>
    <x v="22"/>
  </r>
  <r>
    <x v="1315"/>
    <s v="Transport for London"/>
    <x v="1"/>
    <n v="-1.75"/>
    <s v="Revolut"/>
    <s v="Bank"/>
    <n v="1.75"/>
    <s v=""/>
    <s v=""/>
    <s v="May 2023"/>
    <x v="22"/>
  </r>
  <r>
    <x v="1316"/>
    <s v="Transport for London"/>
    <x v="1"/>
    <n v="-0.1"/>
    <s v="Revolut"/>
    <s v="Bank"/>
    <n v="0.1"/>
    <s v=""/>
    <s v=""/>
    <s v="May 2023"/>
    <x v="22"/>
  </r>
  <r>
    <x v="1317"/>
    <s v="Transport for London"/>
    <x v="1"/>
    <n v="-1.75"/>
    <s v="Revolut"/>
    <s v="Bank"/>
    <n v="1.75"/>
    <s v=""/>
    <s v=""/>
    <s v="May 2023"/>
    <x v="22"/>
  </r>
  <r>
    <x v="1318"/>
    <s v="Sainsbury's"/>
    <x v="2"/>
    <n v="-3.9"/>
    <s v="Revolut"/>
    <s v="Bank"/>
    <n v="3.9"/>
    <s v=""/>
    <s v=""/>
    <s v="May 2023"/>
    <x v="22"/>
  </r>
  <r>
    <x v="1319"/>
    <s v="Oghenenyerhovwo Ogude"/>
    <x v="0"/>
    <n v="-200"/>
    <s v="Revolut"/>
    <s v="Bank"/>
    <n v="200"/>
    <s v=""/>
    <s v=""/>
    <s v="May 2023"/>
    <x v="22"/>
  </r>
  <r>
    <x v="1320"/>
    <s v="Sainsbury's"/>
    <x v="2"/>
    <n v="-1.1000000000000001"/>
    <s v="Revolut"/>
    <s v="Bank"/>
    <n v="1.1000000000000001"/>
    <s v=""/>
    <s v=""/>
    <s v="May 2023"/>
    <x v="22"/>
  </r>
  <r>
    <x v="1321"/>
    <s v="Transport for London"/>
    <x v="1"/>
    <n v="-3.5"/>
    <s v="Revolut"/>
    <s v="Bank"/>
    <n v="3.5"/>
    <s v=""/>
    <s v=""/>
    <s v="May 2023"/>
    <x v="22"/>
  </r>
  <r>
    <x v="1322"/>
    <s v="Sainsbury's"/>
    <x v="2"/>
    <n v="-2.1"/>
    <s v="Revolut"/>
    <s v="Bank"/>
    <n v="2.1"/>
    <s v=""/>
    <s v=""/>
    <s v="May 2023"/>
    <x v="22"/>
  </r>
  <r>
    <x v="1323"/>
    <s v="Wallington Food Centre"/>
    <x v="2"/>
    <n v="-11.99"/>
    <s v="Revolut"/>
    <s v="Bank"/>
    <n v="11.99"/>
    <s v=""/>
    <s v=""/>
    <s v="May 2023"/>
    <x v="22"/>
  </r>
  <r>
    <x v="1324"/>
    <s v="Transport for London"/>
    <x v="1"/>
    <n v="-1.75"/>
    <s v="Revolut"/>
    <s v="Bank"/>
    <n v="1.75"/>
    <s v=""/>
    <s v=""/>
    <s v="May 2023"/>
    <x v="22"/>
  </r>
  <r>
    <x v="1324"/>
    <s v="Transport for London"/>
    <x v="1"/>
    <n v="-1.75"/>
    <s v="Revolut"/>
    <s v="Bank"/>
    <n v="1.75"/>
    <s v=""/>
    <s v=""/>
    <s v="May 2023"/>
    <x v="22"/>
  </r>
  <r>
    <x v="1325"/>
    <s v="Transport for London"/>
    <x v="1"/>
    <n v="-1.75"/>
    <s v="Revolut"/>
    <s v="Bank"/>
    <n v="1.75"/>
    <s v=""/>
    <s v=""/>
    <s v="May 2023"/>
    <x v="22"/>
  </r>
  <r>
    <x v="1325"/>
    <s v="Transport for London"/>
    <x v="1"/>
    <n v="-1.75"/>
    <s v="Revolut"/>
    <s v="Bank"/>
    <n v="1.75"/>
    <s v=""/>
    <s v=""/>
    <s v="May 2023"/>
    <x v="22"/>
  </r>
  <r>
    <x v="1326"/>
    <s v="Transport for London"/>
    <x v="1"/>
    <n v="-3.5"/>
    <s v="Revolut"/>
    <s v="Bank"/>
    <n v="3.5"/>
    <s v=""/>
    <s v=""/>
    <s v="May 2023"/>
    <x v="22"/>
  </r>
  <r>
    <x v="1327"/>
    <s v="Transport for London"/>
    <x v="1"/>
    <n v="-1.75"/>
    <s v="Revolut"/>
    <s v="Bank"/>
    <n v="1.75"/>
    <s v=""/>
    <s v=""/>
    <s v="May 2023"/>
    <x v="22"/>
  </r>
  <r>
    <x v="1328"/>
    <s v="To GBP Savings"/>
    <x v="10"/>
    <n v="5"/>
    <s v="Revolut"/>
    <s v="Bank"/>
    <s v=""/>
    <s v=""/>
    <s v=""/>
    <s v="May 2023"/>
    <x v="22"/>
  </r>
  <r>
    <x v="1328"/>
    <s v="To GBP Savings"/>
    <x v="10"/>
    <n v="-5"/>
    <s v="Revolut"/>
    <s v="Bank"/>
    <n v="5"/>
    <s v=""/>
    <s v=""/>
    <s v="May 2023"/>
    <x v="22"/>
  </r>
  <r>
    <x v="1329"/>
    <s v="Payment from Ogude O"/>
    <x v="0"/>
    <n v="54"/>
    <s v="Revolut"/>
    <s v="Bank"/>
    <s v=""/>
    <s v=""/>
    <s v=""/>
    <s v="May 2023"/>
    <x v="22"/>
  </r>
  <r>
    <x v="1330"/>
    <s v="Cash at Wallington 2"/>
    <x v="0"/>
    <n v="-15"/>
    <s v="Revolut"/>
    <s v="Bank"/>
    <n v="15"/>
    <s v=""/>
    <s v=""/>
    <s v="May 2023"/>
    <x v="22"/>
  </r>
  <r>
    <x v="1331"/>
    <s v="Transport for London"/>
    <x v="1"/>
    <n v="-1.75"/>
    <s v="Revolut"/>
    <s v="Bank"/>
    <n v="1.75"/>
    <s v=""/>
    <s v=""/>
    <s v="May 2023"/>
    <x v="22"/>
  </r>
  <r>
    <x v="1332"/>
    <s v="Lemonade Finance"/>
    <x v="0"/>
    <n v="-30"/>
    <s v="Revolut"/>
    <s v="Bank"/>
    <n v="30"/>
    <s v=""/>
    <s v=""/>
    <s v="May 2023"/>
    <x v="22"/>
  </r>
  <r>
    <x v="1333"/>
    <s v="Lemonade Finance"/>
    <x v="0"/>
    <n v="-5"/>
    <s v="Revolut"/>
    <s v="Bank"/>
    <n v="5"/>
    <s v=""/>
    <s v=""/>
    <s v="May 2023"/>
    <x v="22"/>
  </r>
  <r>
    <x v="1334"/>
    <s v="Transport for London"/>
    <x v="1"/>
    <n v="-1.75"/>
    <s v="Revolut"/>
    <s v="Bank"/>
    <n v="1.75"/>
    <s v=""/>
    <s v=""/>
    <s v="May 2023"/>
    <x v="22"/>
  </r>
  <r>
    <x v="1335"/>
    <s v="Payment from Ogude O"/>
    <x v="0"/>
    <n v="100"/>
    <s v="Revolut"/>
    <s v="Bank"/>
    <s v=""/>
    <s v=""/>
    <s v=""/>
    <s v="May 2023"/>
    <x v="22"/>
  </r>
  <r>
    <x v="1336"/>
    <s v="Transport for London"/>
    <x v="1"/>
    <n v="-1.75"/>
    <s v="Revolut"/>
    <s v="Bank"/>
    <n v="1.75"/>
    <s v=""/>
    <s v=""/>
    <s v="May 2023"/>
    <x v="22"/>
  </r>
  <r>
    <x v="1336"/>
    <s v="Transport for London"/>
    <x v="1"/>
    <n v="-1.75"/>
    <s v="Revolut"/>
    <s v="Bank"/>
    <n v="1.75"/>
    <s v=""/>
    <s v=""/>
    <s v="May 2023"/>
    <x v="22"/>
  </r>
  <r>
    <x v="1337"/>
    <s v="Transport for London"/>
    <x v="1"/>
    <n v="-3.5"/>
    <s v="Revolut"/>
    <s v="Bank"/>
    <n v="3.5"/>
    <s v=""/>
    <s v=""/>
    <s v="May 2023"/>
    <x v="22"/>
  </r>
  <r>
    <x v="1338"/>
    <s v="Transport for London"/>
    <x v="1"/>
    <n v="-1.75"/>
    <s v="Revolut"/>
    <s v="Bank"/>
    <n v="1.75"/>
    <s v=""/>
    <s v=""/>
    <s v="May 2023"/>
    <x v="22"/>
  </r>
  <r>
    <x v="1338"/>
    <s v="Transport for London"/>
    <x v="1"/>
    <n v="-1.75"/>
    <s v="Revolut"/>
    <s v="Bank"/>
    <n v="1.75"/>
    <s v=""/>
    <s v=""/>
    <s v="May 2023"/>
    <x v="22"/>
  </r>
  <r>
    <x v="1339"/>
    <s v="To RCCG GLORIOUS HIGH THRONE"/>
    <x v="8"/>
    <n v="-5"/>
    <s v="Revolut"/>
    <s v="Bank"/>
    <n v="5"/>
    <s v=""/>
    <s v=""/>
    <s v="May 2023"/>
    <x v="22"/>
  </r>
  <r>
    <x v="1340"/>
    <s v="Cash at Woodcote Road"/>
    <x v="0"/>
    <n v="-30"/>
    <s v="Revolut"/>
    <s v="Bank"/>
    <n v="30"/>
    <s v=""/>
    <s v=""/>
    <s v="May 2023"/>
    <x v="22"/>
  </r>
  <r>
    <x v="1341"/>
    <s v="O B Catering"/>
    <x v="0"/>
    <n v="-3"/>
    <s v="Revolut"/>
    <s v="Bank"/>
    <n v="3"/>
    <s v=""/>
    <s v=""/>
    <s v="May 2023"/>
    <x v="22"/>
  </r>
  <r>
    <x v="1342"/>
    <s v="Transport for London"/>
    <x v="1"/>
    <n v="-1.75"/>
    <s v="Revolut"/>
    <s v="Bank"/>
    <n v="1.75"/>
    <s v=""/>
    <s v=""/>
    <s v="May 2023"/>
    <x v="22"/>
  </r>
  <r>
    <x v="1342"/>
    <s v="Transport for London"/>
    <x v="1"/>
    <n v="-1.75"/>
    <s v="Revolut"/>
    <s v="Bank"/>
    <n v="1.75"/>
    <s v=""/>
    <s v=""/>
    <s v="May 2023"/>
    <x v="22"/>
  </r>
  <r>
    <x v="1343"/>
    <s v="To GBP Savings"/>
    <x v="10"/>
    <n v="5"/>
    <s v="Revolut"/>
    <s v="Bank"/>
    <s v=""/>
    <s v=""/>
    <s v=""/>
    <s v="May 2023"/>
    <x v="22"/>
  </r>
  <r>
    <x v="1343"/>
    <s v="To GBP Savings"/>
    <x v="10"/>
    <n v="-5"/>
    <s v="Revolut"/>
    <s v="Bank"/>
    <n v="5"/>
    <s v=""/>
    <s v=""/>
    <s v="May 2023"/>
    <x v="22"/>
  </r>
  <r>
    <x v="1344"/>
    <s v="Payment from Okeoghene Ogude-nyerhovwo"/>
    <x v="0"/>
    <n v="45"/>
    <s v="Revolut"/>
    <s v="Bank"/>
    <s v=""/>
    <s v=""/>
    <s v=""/>
    <s v="May 2023"/>
    <x v="22"/>
  </r>
  <r>
    <x v="1345"/>
    <s v="Transport for London"/>
    <x v="1"/>
    <n v="-1.75"/>
    <s v="Revolut"/>
    <s v="Bank"/>
    <n v="1.75"/>
    <s v=""/>
    <s v=""/>
    <s v="May 2023"/>
    <x v="22"/>
  </r>
  <r>
    <x v="1346"/>
    <s v="Payment from Ogude O"/>
    <x v="0"/>
    <n v="100"/>
    <s v="Revolut"/>
    <s v="Bank"/>
    <s v=""/>
    <s v=""/>
    <s v=""/>
    <s v="May 2023"/>
    <x v="22"/>
  </r>
  <r>
    <x v="1347"/>
    <s v="Wise"/>
    <x v="6"/>
    <n v="-147.44"/>
    <s v="Revolut"/>
    <s v="Bank"/>
    <n v="147.44"/>
    <s v=""/>
    <s v=""/>
    <s v="May 2023"/>
    <x v="22"/>
  </r>
  <r>
    <x v="1348"/>
    <s v="Transport for London"/>
    <x v="1"/>
    <n v="-1.75"/>
    <s v="Revolut"/>
    <s v="Bank"/>
    <n v="1.75"/>
    <s v=""/>
    <s v=""/>
    <s v="May 2023"/>
    <x v="22"/>
  </r>
  <r>
    <x v="1349"/>
    <s v="Sainsbury's"/>
    <x v="2"/>
    <n v="-3.2"/>
    <s v="Revolut"/>
    <s v="Bank"/>
    <n v="3.2"/>
    <s v=""/>
    <s v=""/>
    <s v="May 2023"/>
    <x v="22"/>
  </r>
  <r>
    <x v="1350"/>
    <s v="Transport for London"/>
    <x v="1"/>
    <n v="-1.75"/>
    <s v="Revolut"/>
    <s v="Bank"/>
    <n v="1.75"/>
    <s v=""/>
    <s v=""/>
    <s v="May 2023"/>
    <x v="22"/>
  </r>
  <r>
    <x v="1350"/>
    <s v="Transport for London"/>
    <x v="1"/>
    <n v="-1.75"/>
    <s v="Revolut"/>
    <s v="Bank"/>
    <n v="1.75"/>
    <s v=""/>
    <s v=""/>
    <s v="May 2023"/>
    <x v="22"/>
  </r>
  <r>
    <x v="1351"/>
    <s v="Sainsbury's"/>
    <x v="2"/>
    <n v="-1.95"/>
    <s v="Revolut"/>
    <s v="Bank"/>
    <n v="1.95"/>
    <s v=""/>
    <s v=""/>
    <s v="May 2023"/>
    <x v="22"/>
  </r>
  <r>
    <x v="1352"/>
    <s v="Transport for London"/>
    <x v="1"/>
    <n v="-3.5"/>
    <s v="Revolut"/>
    <s v="Bank"/>
    <n v="3.5"/>
    <s v=""/>
    <s v=""/>
    <s v="May 2023"/>
    <x v="22"/>
  </r>
  <r>
    <x v="1353"/>
    <s v="Transport for London"/>
    <x v="1"/>
    <n v="-1.75"/>
    <s v="Revolut"/>
    <s v="Bank"/>
    <n v="1.75"/>
    <s v=""/>
    <s v=""/>
    <s v="May 2023"/>
    <x v="22"/>
  </r>
  <r>
    <x v="1353"/>
    <s v="Transport for London"/>
    <x v="1"/>
    <n v="-1.75"/>
    <s v="Revolut"/>
    <s v="Bank"/>
    <n v="1.75"/>
    <s v=""/>
    <s v=""/>
    <s v="May 2023"/>
    <x v="22"/>
  </r>
  <r>
    <x v="1354"/>
    <s v="To Okeoghene Ogude-Nyerhovwo"/>
    <x v="0"/>
    <n v="-15"/>
    <s v="Revolut"/>
    <s v="Bank"/>
    <n v="15"/>
    <s v=""/>
    <s v=""/>
    <s v="May 2023"/>
    <x v="22"/>
  </r>
  <r>
    <x v="1355"/>
    <s v="Transport for London"/>
    <x v="1"/>
    <n v="-3.5"/>
    <s v="Revolut"/>
    <s v="Bank"/>
    <n v="3.5"/>
    <s v=""/>
    <s v=""/>
    <s v="May 2023"/>
    <x v="22"/>
  </r>
  <r>
    <x v="1356"/>
    <s v="To RCCG GLORIOUS HIGH THRONE"/>
    <x v="8"/>
    <n v="-3"/>
    <s v="Revolut"/>
    <s v="Bank"/>
    <n v="3"/>
    <s v=""/>
    <s v=""/>
    <s v="May 2023"/>
    <x v="22"/>
  </r>
  <r>
    <x v="1357"/>
    <s v="Amazon Web Services"/>
    <x v="0"/>
    <n v="-0.81"/>
    <s v="Revolut"/>
    <s v="Bank"/>
    <n v="0.81"/>
    <s v=""/>
    <s v=""/>
    <s v="May 2023"/>
    <x v="22"/>
  </r>
  <r>
    <x v="1358"/>
    <s v="To GBP"/>
    <x v="0"/>
    <n v="-15"/>
    <s v="Revolut"/>
    <s v="Bank"/>
    <n v="15"/>
    <s v=""/>
    <s v=""/>
    <s v="May 2023"/>
    <x v="22"/>
  </r>
  <r>
    <x v="1358"/>
    <s v="To GBP"/>
    <x v="0"/>
    <n v="15"/>
    <s v="Revolut"/>
    <s v="Bank"/>
    <s v=""/>
    <s v=""/>
    <s v=""/>
    <s v="May 2023"/>
    <x v="22"/>
  </r>
  <r>
    <x v="1359"/>
    <s v="Transport for London"/>
    <x v="1"/>
    <n v="-3.5"/>
    <s v="Revolut"/>
    <s v="Bank"/>
    <n v="3.5"/>
    <s v=""/>
    <s v=""/>
    <s v="May 2023"/>
    <x v="22"/>
  </r>
  <r>
    <x v="1360"/>
    <s v="To GBP Savings"/>
    <x v="10"/>
    <n v="5"/>
    <s v="Revolut"/>
    <s v="Bank"/>
    <s v=""/>
    <s v=""/>
    <s v=""/>
    <s v="May 2023"/>
    <x v="22"/>
  </r>
  <r>
    <x v="1360"/>
    <s v="To GBP Savings"/>
    <x v="10"/>
    <n v="-5"/>
    <s v="Revolut"/>
    <s v="Bank"/>
    <n v="5"/>
    <s v=""/>
    <s v=""/>
    <s v="May 2023"/>
    <x v="22"/>
  </r>
  <r>
    <x v="1361"/>
    <s v="Payment from Ogude-n O S"/>
    <x v="0"/>
    <n v="30"/>
    <s v="Revolut"/>
    <s v="Bank"/>
    <s v=""/>
    <s v=""/>
    <s v=""/>
    <s v="May 2023"/>
    <x v="22"/>
  </r>
  <r>
    <x v="1362"/>
    <s v="Cash at Wallington 2"/>
    <x v="0"/>
    <n v="-30"/>
    <s v="Revolut"/>
    <s v="Bank"/>
    <n v="30"/>
    <s v=""/>
    <s v=""/>
    <s v="May 2023"/>
    <x v="22"/>
  </r>
  <r>
    <x v="1363"/>
    <s v="Transport for London"/>
    <x v="1"/>
    <n v="-1.75"/>
    <s v="Revolut"/>
    <s v="Bank"/>
    <n v="1.75"/>
    <s v=""/>
    <s v=""/>
    <s v="May 2023"/>
    <x v="22"/>
  </r>
  <r>
    <x v="1364"/>
    <s v="To GBP"/>
    <x v="0"/>
    <n v="-5"/>
    <s v="Revolut"/>
    <s v="Bank"/>
    <n v="5"/>
    <s v=""/>
    <s v=""/>
    <s v="May 2023"/>
    <x v="22"/>
  </r>
  <r>
    <x v="1364"/>
    <s v="To GBP"/>
    <x v="0"/>
    <n v="5"/>
    <s v="Revolut"/>
    <s v="Bank"/>
    <s v=""/>
    <s v=""/>
    <s v=""/>
    <s v="May 2023"/>
    <x v="22"/>
  </r>
  <r>
    <x v="1365"/>
    <s v="Sainsbury's"/>
    <x v="2"/>
    <n v="-2.9"/>
    <s v="Revolut"/>
    <s v="Bank"/>
    <n v="2.9"/>
    <s v=""/>
    <s v=""/>
    <s v="May 2023"/>
    <x v="22"/>
  </r>
  <r>
    <x v="1366"/>
    <s v="Sainsbury's"/>
    <x v="2"/>
    <n v="-2.65"/>
    <s v="Revolut"/>
    <s v="Bank"/>
    <n v="2.65"/>
    <s v=""/>
    <s v=""/>
    <s v="May 2023"/>
    <x v="22"/>
  </r>
  <r>
    <x v="1367"/>
    <s v="Transport for London"/>
    <x v="1"/>
    <n v="-1.75"/>
    <s v="Revolut"/>
    <s v="Bank"/>
    <n v="1.75"/>
    <s v=""/>
    <s v=""/>
    <s v="May 2023"/>
    <x v="22"/>
  </r>
  <r>
    <x v="1368"/>
    <s v="Transport for London"/>
    <x v="1"/>
    <n v="-1.75"/>
    <s v="Revolut"/>
    <s v="Bank"/>
    <n v="1.75"/>
    <s v=""/>
    <s v=""/>
    <s v="May 2023"/>
    <x v="22"/>
  </r>
  <r>
    <x v="1369"/>
    <s v="Payment from Okeoghene Ogude-nyerhovwo"/>
    <x v="0"/>
    <n v="140"/>
    <s v="Revolut"/>
    <s v="Bank"/>
    <s v=""/>
    <s v=""/>
    <s v=""/>
    <s v="May 2023"/>
    <x v="22"/>
  </r>
  <r>
    <x v="1370"/>
    <s v="Oghenenyerhovwo Ogude"/>
    <x v="0"/>
    <n v="-100"/>
    <s v="Revolut"/>
    <s v="Bank"/>
    <n v="100"/>
    <s v=""/>
    <s v=""/>
    <s v="May 2023"/>
    <x v="22"/>
  </r>
  <r>
    <x v="1371"/>
    <s v="Transport for London"/>
    <x v="1"/>
    <n v="-3.5"/>
    <s v="Revolut"/>
    <s v="Bank"/>
    <n v="3.5"/>
    <s v=""/>
    <s v=""/>
    <s v="May 2023"/>
    <x v="22"/>
  </r>
  <r>
    <x v="1372"/>
    <s v="Lidl"/>
    <x v="2"/>
    <n v="-2.29"/>
    <s v="Revolut"/>
    <s v="Bank"/>
    <n v="2.29"/>
    <s v=""/>
    <s v=""/>
    <s v="May 2023"/>
    <x v="22"/>
  </r>
  <r>
    <x v="1373"/>
    <s v="Transport for London"/>
    <x v="1"/>
    <n v="-3.5"/>
    <s v="Revolut"/>
    <s v="Bank"/>
    <n v="3.5"/>
    <s v=""/>
    <s v=""/>
    <s v="May 2023"/>
    <x v="22"/>
  </r>
  <r>
    <x v="1374"/>
    <s v="Payment from Ogude O"/>
    <x v="0"/>
    <n v="50"/>
    <s v="Revolut"/>
    <s v="Bank"/>
    <s v=""/>
    <s v=""/>
    <s v=""/>
    <s v="May 2023"/>
    <x v="22"/>
  </r>
  <r>
    <x v="1375"/>
    <s v="Zippos Circus"/>
    <x v="0"/>
    <n v="-14"/>
    <s v="Revolut"/>
    <s v="Bank"/>
    <n v="14"/>
    <s v=""/>
    <s v=""/>
    <s v="May 2023"/>
    <x v="22"/>
  </r>
  <r>
    <x v="1376"/>
    <s v="Transport for London"/>
    <x v="1"/>
    <n v="-3.5"/>
    <s v="Revolut"/>
    <s v="Bank"/>
    <n v="3.5"/>
    <s v=""/>
    <s v=""/>
    <s v="May 2023"/>
    <x v="22"/>
  </r>
  <r>
    <x v="1377"/>
    <s v="British Heart Foundation"/>
    <x v="0"/>
    <n v="12.5"/>
    <s v="Revolut"/>
    <s v="Bank"/>
    <s v=""/>
    <s v=""/>
    <s v=""/>
    <s v="May 2023"/>
    <x v="22"/>
  </r>
  <r>
    <x v="1378"/>
    <s v="Sainsbury's"/>
    <x v="2"/>
    <n v="-2.5"/>
    <s v="Revolut"/>
    <s v="Bank"/>
    <n v="2.5"/>
    <s v=""/>
    <s v=""/>
    <s v="May 2023"/>
    <x v="22"/>
  </r>
  <r>
    <x v="1379"/>
    <s v="Payment from Ogude O"/>
    <x v="0"/>
    <n v="200"/>
    <s v="Revolut"/>
    <s v="Bank"/>
    <s v=""/>
    <s v=""/>
    <s v=""/>
    <s v="May 2023"/>
    <x v="22"/>
  </r>
  <r>
    <x v="1380"/>
    <s v="To RCCG GLORIOUS HIGH THRONE"/>
    <x v="8"/>
    <n v="-181"/>
    <s v="Revolut"/>
    <s v="Bank"/>
    <n v="181"/>
    <s v=""/>
    <s v=""/>
    <s v="May 2023"/>
    <x v="22"/>
  </r>
  <r>
    <x v="1381"/>
    <s v="Sainsbury's"/>
    <x v="2"/>
    <n v="-1.75"/>
    <s v="Revolut"/>
    <s v="Bank"/>
    <n v="1.75"/>
    <s v=""/>
    <s v=""/>
    <s v="May 2023"/>
    <x v="22"/>
  </r>
  <r>
    <x v="1382"/>
    <s v="Transport for London"/>
    <x v="1"/>
    <n v="-3.5"/>
    <s v="Revolut"/>
    <s v="Bank"/>
    <n v="3.5"/>
    <s v=""/>
    <s v=""/>
    <s v="May 2023"/>
    <x v="22"/>
  </r>
  <r>
    <x v="1383"/>
    <s v="To GBP Savings"/>
    <x v="10"/>
    <n v="5"/>
    <s v="Revolut"/>
    <s v="Bank"/>
    <s v=""/>
    <s v=""/>
    <s v=""/>
    <s v="May 2023"/>
    <x v="22"/>
  </r>
  <r>
    <x v="1383"/>
    <s v="To GBP Savings"/>
    <x v="10"/>
    <n v="-5"/>
    <s v="Revolut"/>
    <s v="Bank"/>
    <n v="5"/>
    <s v=""/>
    <s v=""/>
    <s v="May 2023"/>
    <x v="22"/>
  </r>
  <r>
    <x v="1384"/>
    <s v="Transport for London"/>
    <x v="1"/>
    <n v="-1.75"/>
    <s v="Revolut"/>
    <s v="Bank"/>
    <n v="1.75"/>
    <s v=""/>
    <s v=""/>
    <s v="May 2023"/>
    <x v="22"/>
  </r>
  <r>
    <x v="1385"/>
    <s v="Sainsbury's"/>
    <x v="2"/>
    <n v="-2.1"/>
    <s v="Revolut"/>
    <s v="Bank"/>
    <n v="2.1"/>
    <s v=""/>
    <s v=""/>
    <s v="May 2023"/>
    <x v="22"/>
  </r>
  <r>
    <x v="1386"/>
    <s v="Transport for London"/>
    <x v="1"/>
    <n v="-1.75"/>
    <s v="Revolut"/>
    <s v="Bank"/>
    <n v="1.75"/>
    <s v=""/>
    <s v=""/>
    <s v="May 2023"/>
    <x v="22"/>
  </r>
  <r>
    <x v="1387"/>
    <s v="Transport for London"/>
    <x v="1"/>
    <n v="-3.5"/>
    <s v="Revolut"/>
    <s v="Bank"/>
    <n v="3.5"/>
    <s v=""/>
    <s v=""/>
    <s v="June 2023"/>
    <x v="23"/>
  </r>
  <r>
    <x v="1388"/>
    <s v="Transport for London"/>
    <x v="1"/>
    <n v="-1.75"/>
    <s v="Revolut"/>
    <s v="Bank"/>
    <n v="1.75"/>
    <s v=""/>
    <s v=""/>
    <s v="June 2023"/>
    <x v="23"/>
  </r>
  <r>
    <x v="1388"/>
    <s v="Transport for London"/>
    <x v="1"/>
    <n v="-1.75"/>
    <s v="Revolut"/>
    <s v="Bank"/>
    <n v="1.75"/>
    <s v=""/>
    <s v=""/>
    <s v="June 2023"/>
    <x v="23"/>
  </r>
  <r>
    <x v="1389"/>
    <s v="Sainsbury's"/>
    <x v="2"/>
    <n v="-4.75"/>
    <s v="Revolut"/>
    <s v="Bank"/>
    <n v="4.75"/>
    <s v=""/>
    <s v=""/>
    <s v="June 2023"/>
    <x v="23"/>
  </r>
  <r>
    <x v="1390"/>
    <s v="Transport for London"/>
    <x v="1"/>
    <n v="-1.75"/>
    <s v="Revolut"/>
    <s v="Bank"/>
    <n v="1.75"/>
    <s v=""/>
    <s v=""/>
    <s v="June 2023"/>
    <x v="23"/>
  </r>
  <r>
    <x v="1391"/>
    <s v="Transport for London"/>
    <x v="1"/>
    <n v="-1.75"/>
    <s v="Revolut"/>
    <s v="Bank"/>
    <n v="1.75"/>
    <s v=""/>
    <s v=""/>
    <s v="June 2023"/>
    <x v="23"/>
  </r>
  <r>
    <x v="1392"/>
    <s v="Transport for London"/>
    <x v="1"/>
    <n v="-1.75"/>
    <s v="Revolut"/>
    <s v="Bank"/>
    <n v="1.75"/>
    <s v=""/>
    <s v=""/>
    <s v="June 2023"/>
    <x v="23"/>
  </r>
  <r>
    <x v="1392"/>
    <s v="Transport for London"/>
    <x v="1"/>
    <n v="-1.75"/>
    <s v="Revolut"/>
    <s v="Bank"/>
    <n v="1.75"/>
    <s v=""/>
    <s v=""/>
    <s v="June 2023"/>
    <x v="23"/>
  </r>
  <r>
    <x v="1393"/>
    <s v="Transport for London"/>
    <x v="1"/>
    <n v="-5.25"/>
    <s v="Revolut"/>
    <s v="Bank"/>
    <n v="5.25"/>
    <s v=""/>
    <s v=""/>
    <s v="June 2023"/>
    <x v="23"/>
  </r>
  <r>
    <x v="1394"/>
    <s v="Transport for London"/>
    <x v="1"/>
    <n v="-1.75"/>
    <s v="Revolut"/>
    <s v="Bank"/>
    <n v="1.75"/>
    <s v=""/>
    <s v=""/>
    <s v="June 2023"/>
    <x v="23"/>
  </r>
  <r>
    <x v="1395"/>
    <s v="To GBP Savings"/>
    <x v="10"/>
    <n v="5"/>
    <s v="Revolut"/>
    <s v="Bank"/>
    <s v=""/>
    <s v=""/>
    <s v=""/>
    <s v="June 2023"/>
    <x v="23"/>
  </r>
  <r>
    <x v="1395"/>
    <s v="To GBP Savings"/>
    <x v="10"/>
    <n v="-5"/>
    <s v="Revolut"/>
    <s v="Bank"/>
    <n v="5"/>
    <s v=""/>
    <s v=""/>
    <s v="June 2023"/>
    <x v="23"/>
  </r>
  <r>
    <x v="1396"/>
    <s v="Sainsbury's"/>
    <x v="2"/>
    <n v="-1.75"/>
    <s v="Revolut"/>
    <s v="Bank"/>
    <n v="1.75"/>
    <s v=""/>
    <s v=""/>
    <s v="June 2023"/>
    <x v="23"/>
  </r>
  <r>
    <x v="1397"/>
    <s v="Transport for London"/>
    <x v="1"/>
    <n v="-1.75"/>
    <s v="Revolut"/>
    <s v="Bank"/>
    <n v="1.75"/>
    <s v=""/>
    <s v=""/>
    <s v="June 2023"/>
    <x v="23"/>
  </r>
  <r>
    <x v="1398"/>
    <s v="Transport for London"/>
    <x v="1"/>
    <n v="-3.5"/>
    <s v="Revolut"/>
    <s v="Bank"/>
    <n v="3.5"/>
    <s v=""/>
    <s v=""/>
    <s v="June 2023"/>
    <x v="23"/>
  </r>
  <r>
    <x v="1399"/>
    <s v="Payment from Okeoghene Ogude-nyerhovwo"/>
    <x v="0"/>
    <n v="100"/>
    <s v="Revolut"/>
    <s v="Bank"/>
    <s v=""/>
    <s v=""/>
    <s v=""/>
    <s v="June 2023"/>
    <x v="23"/>
  </r>
  <r>
    <x v="1400"/>
    <s v="Transport for London"/>
    <x v="1"/>
    <n v="-1.75"/>
    <s v="Revolut"/>
    <s v="Bank"/>
    <n v="1.75"/>
    <s v=""/>
    <s v=""/>
    <s v="June 2023"/>
    <x v="23"/>
  </r>
  <r>
    <x v="1401"/>
    <s v="Boots"/>
    <x v="3"/>
    <n v="-27"/>
    <s v="Revolut"/>
    <s v="Bank"/>
    <n v="27"/>
    <s v=""/>
    <s v=""/>
    <s v="June 2023"/>
    <x v="23"/>
  </r>
  <r>
    <x v="1402"/>
    <s v="Sainsbury's"/>
    <x v="2"/>
    <n v="-1"/>
    <s v="Revolut"/>
    <s v="Bank"/>
    <n v="1"/>
    <s v=""/>
    <s v=""/>
    <s v="June 2023"/>
    <x v="23"/>
  </r>
  <r>
    <x v="1403"/>
    <s v="Sainsbury's"/>
    <x v="2"/>
    <n v="-3.6"/>
    <s v="Revolut"/>
    <s v="Bank"/>
    <n v="3.6"/>
    <s v=""/>
    <s v=""/>
    <s v="June 2023"/>
    <x v="23"/>
  </r>
  <r>
    <x v="1404"/>
    <s v="Transport for London"/>
    <x v="1"/>
    <n v="-1.75"/>
    <s v="Revolut"/>
    <s v="Bank"/>
    <n v="1.75"/>
    <s v=""/>
    <s v=""/>
    <s v="June 2023"/>
    <x v="23"/>
  </r>
  <r>
    <x v="1405"/>
    <s v="Price Busters"/>
    <x v="5"/>
    <n v="-7.06"/>
    <s v="Revolut"/>
    <s v="Bank"/>
    <n v="7.06"/>
    <s v=""/>
    <s v=""/>
    <s v="June 2023"/>
    <x v="23"/>
  </r>
  <r>
    <x v="1406"/>
    <s v="Wallington Food Centre"/>
    <x v="2"/>
    <n v="-3.99"/>
    <s v="Revolut"/>
    <s v="Bank"/>
    <n v="3.99"/>
    <s v=""/>
    <s v=""/>
    <s v="June 2023"/>
    <x v="23"/>
  </r>
  <r>
    <x v="1407"/>
    <s v="Amazon"/>
    <x v="9"/>
    <n v="-36.97"/>
    <s v="Revolut"/>
    <s v="Bank"/>
    <n v="36.97"/>
    <s v=""/>
    <s v=""/>
    <s v="June 2023"/>
    <x v="23"/>
  </r>
  <r>
    <x v="1408"/>
    <s v="To GBP Savings"/>
    <x v="10"/>
    <n v="5"/>
    <s v="Revolut"/>
    <s v="Bank"/>
    <s v=""/>
    <s v=""/>
    <s v=""/>
    <s v="June 2023"/>
    <x v="23"/>
  </r>
  <r>
    <x v="1408"/>
    <s v="To GBP Savings"/>
    <x v="10"/>
    <n v="-5"/>
    <s v="Revolut"/>
    <s v="Bank"/>
    <n v="5"/>
    <s v=""/>
    <s v=""/>
    <s v="June 2023"/>
    <x v="23"/>
  </r>
  <r>
    <x v="1409"/>
    <s v="Sainsbury's"/>
    <x v="2"/>
    <n v="-2.8"/>
    <s v="Revolut"/>
    <s v="Bank"/>
    <n v="2.8"/>
    <s v=""/>
    <s v=""/>
    <s v="June 2023"/>
    <x v="23"/>
  </r>
  <r>
    <x v="1410"/>
    <s v="Cash at Wallington 2"/>
    <x v="0"/>
    <n v="-45"/>
    <s v="Revolut"/>
    <s v="Bank"/>
    <n v="45"/>
    <s v=""/>
    <s v=""/>
    <s v="June 2023"/>
    <x v="23"/>
  </r>
  <r>
    <x v="1411"/>
    <s v="Payment from Ogude O"/>
    <x v="0"/>
    <n v="50"/>
    <s v="Revolut"/>
    <s v="Bank"/>
    <s v=""/>
    <s v=""/>
    <s v=""/>
    <s v="June 2023"/>
    <x v="23"/>
  </r>
  <r>
    <x v="1412"/>
    <s v="Lidl"/>
    <x v="2"/>
    <n v="-39.49"/>
    <s v="Revolut"/>
    <s v="Bank"/>
    <n v="39.49"/>
    <s v=""/>
    <s v=""/>
    <s v="June 2023"/>
    <x v="23"/>
  </r>
  <r>
    <x v="1413"/>
    <s v="To GBP"/>
    <x v="0"/>
    <n v="-15"/>
    <s v="Revolut"/>
    <s v="Bank"/>
    <n v="15"/>
    <s v=""/>
    <s v=""/>
    <s v="June 2023"/>
    <x v="23"/>
  </r>
  <r>
    <x v="1413"/>
    <s v="To GBP"/>
    <x v="0"/>
    <n v="15"/>
    <s v="Revolut"/>
    <s v="Bank"/>
    <s v=""/>
    <s v=""/>
    <s v=""/>
    <s v="June 2023"/>
    <x v="23"/>
  </r>
  <r>
    <x v="1414"/>
    <s v="Payment from Ogude O"/>
    <x v="0"/>
    <n v="29"/>
    <s v="Revolut"/>
    <s v="Bank"/>
    <s v=""/>
    <s v=""/>
    <s v=""/>
    <s v="June 2023"/>
    <x v="23"/>
  </r>
  <r>
    <x v="1415"/>
    <s v="Lemonade Finance"/>
    <x v="0"/>
    <n v="-36"/>
    <s v="Revolut"/>
    <s v="Bank"/>
    <n v="36"/>
    <s v=""/>
    <s v=""/>
    <s v="June 2023"/>
    <x v="23"/>
  </r>
  <r>
    <x v="1416"/>
    <s v="Lemonade Finance"/>
    <x v="0"/>
    <n v="-15"/>
    <s v="Revolut"/>
    <s v="Bank"/>
    <n v="15"/>
    <s v=""/>
    <s v=""/>
    <s v="June 2023"/>
    <x v="23"/>
  </r>
  <r>
    <x v="1417"/>
    <s v="Payment from Ogude O"/>
    <x v="0"/>
    <n v="50"/>
    <s v="Revolut"/>
    <s v="Bank"/>
    <s v=""/>
    <s v=""/>
    <s v=""/>
    <s v="June 2023"/>
    <x v="23"/>
  </r>
  <r>
    <x v="1418"/>
    <s v="Wallington Food Centre"/>
    <x v="2"/>
    <n v="-11.99"/>
    <s v="Revolut"/>
    <s v="Bank"/>
    <n v="11.99"/>
    <s v=""/>
    <s v=""/>
    <s v="June 2023"/>
    <x v="23"/>
  </r>
  <r>
    <x v="1419"/>
    <s v="Transport for London"/>
    <x v="1"/>
    <n v="-1.75"/>
    <s v="Revolut"/>
    <s v="Bank"/>
    <n v="1.75"/>
    <s v=""/>
    <s v=""/>
    <s v="June 2023"/>
    <x v="23"/>
  </r>
  <r>
    <x v="1420"/>
    <s v="Payment from Ogude O"/>
    <x v="0"/>
    <n v="30"/>
    <s v="Revolut"/>
    <s v="Bank"/>
    <s v=""/>
    <s v=""/>
    <s v=""/>
    <s v="June 2023"/>
    <x v="23"/>
  </r>
  <r>
    <x v="1421"/>
    <s v="Lemonade Finance"/>
    <x v="0"/>
    <n v="-64"/>
    <s v="Revolut"/>
    <s v="Bank"/>
    <n v="64"/>
    <s v=""/>
    <s v=""/>
    <s v="June 2023"/>
    <x v="23"/>
  </r>
  <r>
    <x v="1422"/>
    <s v="Transport for London"/>
    <x v="1"/>
    <n v="-3.5"/>
    <s v="Revolut"/>
    <s v="Bank"/>
    <n v="3.5"/>
    <s v=""/>
    <s v=""/>
    <s v="June 2023"/>
    <x v="23"/>
  </r>
  <r>
    <x v="1423"/>
    <s v="Payment from Ogude O"/>
    <x v="0"/>
    <n v="65"/>
    <s v="Revolut"/>
    <s v="Bank"/>
    <s v=""/>
    <s v=""/>
    <s v=""/>
    <s v="June 2023"/>
    <x v="23"/>
  </r>
  <r>
    <x v="1424"/>
    <s v="Lemonade Finance"/>
    <x v="0"/>
    <n v="-60"/>
    <s v="Revolut"/>
    <s v="Bank"/>
    <n v="60"/>
    <s v=""/>
    <s v=""/>
    <s v="June 2023"/>
    <x v="23"/>
  </r>
  <r>
    <x v="1425"/>
    <s v="Fiverr"/>
    <x v="0"/>
    <n v="-6.37"/>
    <s v="Revolut"/>
    <s v="Bank"/>
    <n v="6.37"/>
    <s v=""/>
    <s v=""/>
    <s v="June 2023"/>
    <x v="23"/>
  </r>
  <r>
    <x v="1426"/>
    <s v="To GBP Savings"/>
    <x v="10"/>
    <n v="5"/>
    <s v="Revolut"/>
    <s v="Bank"/>
    <s v=""/>
    <s v=""/>
    <s v=""/>
    <s v="June 2023"/>
    <x v="23"/>
  </r>
  <r>
    <x v="1426"/>
    <s v="To GBP Savings"/>
    <x v="10"/>
    <n v="-5"/>
    <s v="Revolut"/>
    <s v="Bank"/>
    <n v="5"/>
    <s v=""/>
    <s v=""/>
    <s v="June 2023"/>
    <x v="23"/>
  </r>
  <r>
    <x v="1427"/>
    <s v="Transport for London"/>
    <x v="1"/>
    <n v="-1.75"/>
    <s v="Revolut"/>
    <s v="Bank"/>
    <n v="1.75"/>
    <s v=""/>
    <s v=""/>
    <s v="June 2023"/>
    <x v="23"/>
  </r>
  <r>
    <x v="1428"/>
    <s v="Transport for London"/>
    <x v="1"/>
    <n v="-0.1"/>
    <s v="Revolut"/>
    <s v="Bank"/>
    <n v="0.1"/>
    <s v=""/>
    <s v=""/>
    <s v="June 2023"/>
    <x v="23"/>
  </r>
  <r>
    <x v="1429"/>
    <s v="Payment from Ogude O"/>
    <x v="0"/>
    <n v="50"/>
    <s v="Revolut"/>
    <s v="Bank"/>
    <s v=""/>
    <s v=""/>
    <s v=""/>
    <s v="June 2023"/>
    <x v="23"/>
  </r>
  <r>
    <x v="1430"/>
    <s v="Manor Pharmacy"/>
    <x v="3"/>
    <n v="-9.65"/>
    <s v="Revolut"/>
    <s v="Bank"/>
    <n v="9.65"/>
    <s v=""/>
    <s v=""/>
    <s v="June 2023"/>
    <x v="23"/>
  </r>
  <r>
    <x v="1431"/>
    <s v="Sainsbury's"/>
    <x v="2"/>
    <n v="-3.65"/>
    <s v="Revolut"/>
    <s v="Bank"/>
    <n v="3.65"/>
    <s v=""/>
    <s v=""/>
    <s v="June 2023"/>
    <x v="23"/>
  </r>
  <r>
    <x v="1432"/>
    <s v="Transport for London"/>
    <x v="1"/>
    <n v="-1.75"/>
    <s v="Revolut"/>
    <s v="Bank"/>
    <n v="1.75"/>
    <s v=""/>
    <s v=""/>
    <s v="June 2023"/>
    <x v="23"/>
  </r>
  <r>
    <x v="1433"/>
    <s v="Transport for London"/>
    <x v="1"/>
    <n v="-3.5"/>
    <s v="Revolut"/>
    <s v="Bank"/>
    <n v="3.5"/>
    <s v=""/>
    <s v=""/>
    <s v="June 2023"/>
    <x v="23"/>
  </r>
  <r>
    <x v="1434"/>
    <s v="Sainsbury's"/>
    <x v="2"/>
    <n v="-7.5"/>
    <s v="Revolut"/>
    <s v="Bank"/>
    <n v="7.5"/>
    <s v=""/>
    <s v=""/>
    <s v="June 2023"/>
    <x v="23"/>
  </r>
  <r>
    <x v="1435"/>
    <s v="Sainsbury's"/>
    <x v="2"/>
    <n v="-4"/>
    <s v="Revolut"/>
    <s v="Bank"/>
    <n v="4"/>
    <s v=""/>
    <s v=""/>
    <s v="June 2023"/>
    <x v="23"/>
  </r>
  <r>
    <x v="1436"/>
    <s v="Transport for London"/>
    <x v="1"/>
    <n v="-1.75"/>
    <s v="Revolut"/>
    <s v="Bank"/>
    <n v="1.75"/>
    <s v=""/>
    <s v=""/>
    <s v="June 2023"/>
    <x v="23"/>
  </r>
  <r>
    <x v="1436"/>
    <s v="Transport for London"/>
    <x v="1"/>
    <n v="-1.75"/>
    <s v="Revolut"/>
    <s v="Bank"/>
    <n v="1.75"/>
    <s v=""/>
    <s v=""/>
    <s v="June 2023"/>
    <x v="23"/>
  </r>
  <r>
    <x v="1437"/>
    <s v="Talk360"/>
    <x v="0"/>
    <n v="-5"/>
    <s v="Revolut"/>
    <s v="Bank"/>
    <n v="5"/>
    <s v=""/>
    <s v=""/>
    <s v="June 2023"/>
    <x v="23"/>
  </r>
  <r>
    <x v="1438"/>
    <s v="Transport for London"/>
    <x v="1"/>
    <n v="-1.75"/>
    <s v="Revolut"/>
    <s v="Bank"/>
    <n v="1.75"/>
    <s v=""/>
    <s v=""/>
    <s v="June 2023"/>
    <x v="23"/>
  </r>
  <r>
    <x v="1438"/>
    <s v="Transport for London"/>
    <x v="1"/>
    <n v="-1.75"/>
    <s v="Revolut"/>
    <s v="Bank"/>
    <n v="1.75"/>
    <s v=""/>
    <s v=""/>
    <s v="June 2023"/>
    <x v="23"/>
  </r>
  <r>
    <x v="1439"/>
    <s v="Payment from Okeoghene Ogude-nyerhovwo"/>
    <x v="0"/>
    <n v="120"/>
    <s v="Revolut"/>
    <s v="Bank"/>
    <s v=""/>
    <s v=""/>
    <s v=""/>
    <s v="June 2023"/>
    <x v="23"/>
  </r>
  <r>
    <x v="1440"/>
    <s v="Oghenenyerhovwo Ogude"/>
    <x v="0"/>
    <n v="-100"/>
    <s v="Revolut"/>
    <s v="Bank"/>
    <n v="100"/>
    <s v=""/>
    <s v=""/>
    <s v="June 2023"/>
    <x v="23"/>
  </r>
  <r>
    <x v="1441"/>
    <s v="To Femi Kehinde Olagunju"/>
    <x v="0"/>
    <n v="-20"/>
    <s v="Revolut"/>
    <s v="Bank"/>
    <n v="20"/>
    <s v=""/>
    <s v=""/>
    <s v="June 2023"/>
    <x v="23"/>
  </r>
  <r>
    <x v="1442"/>
    <s v="Transport for London"/>
    <x v="1"/>
    <n v="-1.75"/>
    <s v="Revolut"/>
    <s v="Bank"/>
    <n v="1.75"/>
    <s v=""/>
    <s v=""/>
    <s v="June 2023"/>
    <x v="23"/>
  </r>
  <r>
    <x v="1442"/>
    <s v="Transport for London"/>
    <x v="1"/>
    <n v="-1.75"/>
    <s v="Revolut"/>
    <s v="Bank"/>
    <n v="1.75"/>
    <s v=""/>
    <s v=""/>
    <s v="June 2023"/>
    <x v="23"/>
  </r>
  <r>
    <x v="1443"/>
    <s v="Payment from Ogude O"/>
    <x v="0"/>
    <n v="20"/>
    <s v="Revolut"/>
    <s v="Bank"/>
    <s v=""/>
    <s v=""/>
    <s v=""/>
    <s v="June 2023"/>
    <x v="23"/>
  </r>
  <r>
    <x v="1444"/>
    <s v="Manat Enterpri"/>
    <x v="0"/>
    <n v="-5.07"/>
    <s v="Revolut"/>
    <s v="Bank"/>
    <n v="5.07"/>
    <s v=""/>
    <s v=""/>
    <s v="June 2023"/>
    <x v="23"/>
  </r>
  <r>
    <x v="1445"/>
    <s v="Transport for London"/>
    <x v="1"/>
    <n v="-3.5"/>
    <s v="Revolut"/>
    <s v="Bank"/>
    <n v="3.5"/>
    <s v=""/>
    <s v=""/>
    <s v="June 2023"/>
    <x v="23"/>
  </r>
  <r>
    <x v="1446"/>
    <s v="Transport for London"/>
    <x v="1"/>
    <n v="-1.75"/>
    <s v="Revolut"/>
    <s v="Bank"/>
    <n v="1.75"/>
    <s v=""/>
    <s v=""/>
    <s v="June 2023"/>
    <x v="23"/>
  </r>
  <r>
    <x v="1447"/>
    <s v="Transport for London"/>
    <x v="1"/>
    <n v="-1.75"/>
    <s v="Revolut"/>
    <s v="Bank"/>
    <n v="1.75"/>
    <s v=""/>
    <s v=""/>
    <s v="June 2023"/>
    <x v="23"/>
  </r>
  <r>
    <x v="1448"/>
    <s v="To GBP Savings"/>
    <x v="10"/>
    <n v="5"/>
    <s v="Revolut"/>
    <s v="Bank"/>
    <s v=""/>
    <s v=""/>
    <s v=""/>
    <s v="June 2023"/>
    <x v="23"/>
  </r>
  <r>
    <x v="1448"/>
    <s v="To GBP Savings"/>
    <x v="10"/>
    <n v="-5"/>
    <s v="Revolut"/>
    <s v="Bank"/>
    <n v="5"/>
    <s v=""/>
    <s v=""/>
    <s v="June 2023"/>
    <x v="23"/>
  </r>
  <r>
    <x v="1449"/>
    <s v="Sainsbury's"/>
    <x v="2"/>
    <n v="-3"/>
    <s v="Revolut"/>
    <s v="Bank"/>
    <n v="3"/>
    <s v=""/>
    <s v=""/>
    <s v="June 2023"/>
    <x v="23"/>
  </r>
  <r>
    <x v="1450"/>
    <s v="Payment from Ogude O"/>
    <x v="0"/>
    <n v="30"/>
    <s v="Revolut"/>
    <s v="Bank"/>
    <s v=""/>
    <s v=""/>
    <s v=""/>
    <s v="June 2023"/>
    <x v="23"/>
  </r>
  <r>
    <x v="1451"/>
    <s v="Lidl"/>
    <x v="2"/>
    <n v="-13.62"/>
    <s v="Revolut"/>
    <s v="Bank"/>
    <n v="13.62"/>
    <s v=""/>
    <s v=""/>
    <s v="June 2023"/>
    <x v="23"/>
  </r>
  <r>
    <x v="1452"/>
    <s v="Transport for London"/>
    <x v="1"/>
    <n v="-1.75"/>
    <s v="Revolut"/>
    <s v="Bank"/>
    <n v="1.75"/>
    <s v=""/>
    <s v=""/>
    <s v="June 2023"/>
    <x v="23"/>
  </r>
  <r>
    <x v="1453"/>
    <s v="Sainsbury's"/>
    <x v="2"/>
    <n v="-3.15"/>
    <s v="Revolut"/>
    <s v="Bank"/>
    <n v="3.15"/>
    <s v=""/>
    <s v=""/>
    <s v="June 2023"/>
    <x v="23"/>
  </r>
  <r>
    <x v="1454"/>
    <s v="Sainsbury's"/>
    <x v="2"/>
    <n v="-6"/>
    <s v="Revolut"/>
    <s v="Bank"/>
    <n v="6"/>
    <s v=""/>
    <s v=""/>
    <s v="June 2023"/>
    <x v="23"/>
  </r>
  <r>
    <x v="1455"/>
    <s v="To GBP"/>
    <x v="0"/>
    <n v="-10"/>
    <s v="Revolut"/>
    <s v="Bank"/>
    <n v="10"/>
    <s v=""/>
    <s v=""/>
    <s v="June 2023"/>
    <x v="23"/>
  </r>
  <r>
    <x v="1455"/>
    <s v="To GBP"/>
    <x v="0"/>
    <n v="10"/>
    <s v="Revolut"/>
    <s v="Bank"/>
    <s v=""/>
    <s v=""/>
    <s v=""/>
    <s v="June 2023"/>
    <x v="23"/>
  </r>
  <r>
    <x v="1456"/>
    <s v="Payment from Ogude-n O S"/>
    <x v="0"/>
    <n v="1800"/>
    <s v="Revolut"/>
    <s v="Bank"/>
    <s v=""/>
    <s v=""/>
    <s v=""/>
    <s v="June 2023"/>
    <x v="23"/>
  </r>
  <r>
    <x v="1457"/>
    <s v="Sainsbury's"/>
    <x v="2"/>
    <n v="-2.2000000000000002"/>
    <s v="Revolut"/>
    <s v="Bank"/>
    <n v="2.2000000000000002"/>
    <s v=""/>
    <s v=""/>
    <s v="June 2023"/>
    <x v="23"/>
  </r>
  <r>
    <x v="1458"/>
    <s v="Oghenenyerhovwo Ogude"/>
    <x v="0"/>
    <n v="-1800"/>
    <s v="Revolut"/>
    <s v="Bank"/>
    <n v="1800"/>
    <s v=""/>
    <s v=""/>
    <s v="June 2023"/>
    <x v="23"/>
  </r>
  <r>
    <x v="1459"/>
    <s v="Transport for London"/>
    <x v="1"/>
    <n v="-3.5"/>
    <s v="Revolut"/>
    <s v="Bank"/>
    <n v="3.5"/>
    <s v=""/>
    <s v=""/>
    <s v="June 2023"/>
    <x v="23"/>
  </r>
  <r>
    <x v="1460"/>
    <s v="Transport for London"/>
    <x v="1"/>
    <n v="-3.5"/>
    <s v="Revolut"/>
    <s v="Bank"/>
    <n v="3.5"/>
    <s v=""/>
    <s v=""/>
    <s v="June 2023"/>
    <x v="23"/>
  </r>
  <r>
    <x v="1460"/>
    <s v="Transport for London"/>
    <x v="1"/>
    <n v="-1.75"/>
    <s v="Revolut"/>
    <s v="Bank"/>
    <n v="1.75"/>
    <s v=""/>
    <s v=""/>
    <s v="June 2023"/>
    <x v="23"/>
  </r>
  <r>
    <x v="1461"/>
    <s v="Payment from Ogude O"/>
    <x v="0"/>
    <n v="20"/>
    <s v="Revolut"/>
    <s v="Bank"/>
    <s v=""/>
    <s v=""/>
    <s v=""/>
    <s v="June 2023"/>
    <x v="23"/>
  </r>
  <r>
    <x v="1462"/>
    <s v="To Femi Kehinde Olagunju"/>
    <x v="0"/>
    <n v="-20"/>
    <s v="Revolut"/>
    <s v="Bank"/>
    <n v="20"/>
    <s v=""/>
    <s v=""/>
    <s v="June 2023"/>
    <x v="23"/>
  </r>
  <r>
    <x v="1463"/>
    <s v="Lidl"/>
    <x v="2"/>
    <n v="-9.64"/>
    <s v="Revolut"/>
    <s v="Bank"/>
    <n v="9.64"/>
    <s v=""/>
    <s v=""/>
    <s v="June 2023"/>
    <x v="23"/>
  </r>
  <r>
    <x v="1464"/>
    <s v="Payment from Ogude O"/>
    <x v="0"/>
    <n v="30"/>
    <s v="Revolut"/>
    <s v="Bank"/>
    <s v=""/>
    <s v=""/>
    <s v=""/>
    <s v="June 2023"/>
    <x v="23"/>
  </r>
  <r>
    <x v="1465"/>
    <s v="Lemonade Finance"/>
    <x v="0"/>
    <n v="-10"/>
    <s v="Revolut"/>
    <s v="Bank"/>
    <n v="10"/>
    <s v=""/>
    <s v=""/>
    <s v="June 2023"/>
    <x v="23"/>
  </r>
  <r>
    <x v="1466"/>
    <s v="Transport for London"/>
    <x v="1"/>
    <n v="-3.5"/>
    <s v="Revolut"/>
    <s v="Bank"/>
    <n v="3.5"/>
    <s v=""/>
    <s v=""/>
    <s v="July 2023"/>
    <x v="24"/>
  </r>
  <r>
    <x v="1467"/>
    <s v="Transport for London"/>
    <x v="1"/>
    <n v="-1.75"/>
    <s v="Revolut"/>
    <s v="Bank"/>
    <n v="1.75"/>
    <s v=""/>
    <s v=""/>
    <s v="July 2023"/>
    <x v="24"/>
  </r>
  <r>
    <x v="1468"/>
    <s v="Transport for London"/>
    <x v="1"/>
    <n v="-5.25"/>
    <s v="Revolut"/>
    <s v="Bank"/>
    <n v="5.25"/>
    <s v=""/>
    <s v=""/>
    <s v="July 2023"/>
    <x v="24"/>
  </r>
  <r>
    <x v="1469"/>
    <s v="Payment from Ogude O"/>
    <x v="0"/>
    <n v="300"/>
    <s v="Revolut"/>
    <s v="Bank"/>
    <s v=""/>
    <s v=""/>
    <s v=""/>
    <s v="July 2023"/>
    <x v="24"/>
  </r>
  <r>
    <x v="1470"/>
    <s v="To RCCG GLORIOUS HIGH THRONE"/>
    <x v="8"/>
    <n v="-216"/>
    <s v="Revolut"/>
    <s v="Bank"/>
    <n v="216"/>
    <s v=""/>
    <s v=""/>
    <s v="July 2023"/>
    <x v="24"/>
  </r>
  <r>
    <x v="1471"/>
    <s v="Transport for London"/>
    <x v="1"/>
    <n v="-1.75"/>
    <s v="Revolut"/>
    <s v="Bank"/>
    <n v="1.75"/>
    <s v=""/>
    <s v=""/>
    <s v="July 2023"/>
    <x v="24"/>
  </r>
  <r>
    <x v="1472"/>
    <s v="Transport for London"/>
    <x v="1"/>
    <n v="-1.75"/>
    <s v="Revolut"/>
    <s v="Bank"/>
    <n v="1.75"/>
    <s v=""/>
    <s v=""/>
    <s v="July 2023"/>
    <x v="24"/>
  </r>
  <r>
    <x v="1473"/>
    <s v="Transport for London"/>
    <x v="1"/>
    <n v="-30"/>
    <s v="Revolut"/>
    <s v="Bank"/>
    <n v="30"/>
    <s v=""/>
    <s v=""/>
    <s v="July 2023"/>
    <x v="24"/>
  </r>
  <r>
    <x v="1474"/>
    <s v="To GBP Savings"/>
    <x v="10"/>
    <n v="5"/>
    <s v="Revolut"/>
    <s v="Bank"/>
    <s v=""/>
    <s v=""/>
    <s v=""/>
    <s v="July 2023"/>
    <x v="24"/>
  </r>
  <r>
    <x v="1474"/>
    <s v="To GBP Savings"/>
    <x v="10"/>
    <n v="-5"/>
    <s v="Revolut"/>
    <s v="Bank"/>
    <n v="5"/>
    <s v=""/>
    <s v=""/>
    <s v="July 2023"/>
    <x v="24"/>
  </r>
  <r>
    <x v="1475"/>
    <s v="Payment from Ogude O"/>
    <x v="0"/>
    <n v="368"/>
    <s v="Revolut"/>
    <s v="Bank"/>
    <s v=""/>
    <s v=""/>
    <s v=""/>
    <s v="July 2023"/>
    <x v="24"/>
  </r>
  <r>
    <x v="1476"/>
    <s v="Oghenenyerhovwo Ogude"/>
    <x v="0"/>
    <n v="-40"/>
    <s v="Revolut"/>
    <s v="Bank"/>
    <n v="40"/>
    <s v=""/>
    <s v=""/>
    <s v="July 2023"/>
    <x v="24"/>
  </r>
  <r>
    <x v="1477"/>
    <s v="Transport for London"/>
    <x v="1"/>
    <n v="-1.75"/>
    <s v="Revolut"/>
    <s v="Bank"/>
    <n v="1.75"/>
    <s v=""/>
    <s v=""/>
    <s v="July 2023"/>
    <x v="24"/>
  </r>
  <r>
    <x v="1477"/>
    <s v="Transport for London"/>
    <x v="1"/>
    <n v="-1.75"/>
    <s v="Revolut"/>
    <s v="Bank"/>
    <n v="1.75"/>
    <s v=""/>
    <s v=""/>
    <s v="July 2023"/>
    <x v="24"/>
  </r>
  <r>
    <x v="1478"/>
    <s v="Talk360"/>
    <x v="0"/>
    <n v="-5"/>
    <s v="Revolut"/>
    <s v="Bank"/>
    <n v="5"/>
    <s v=""/>
    <s v=""/>
    <s v="July 2023"/>
    <x v="24"/>
  </r>
  <r>
    <x v="1479"/>
    <s v="KFC"/>
    <x v="0"/>
    <n v="-11.99"/>
    <s v="Revolut"/>
    <s v="Bank"/>
    <n v="11.99"/>
    <s v=""/>
    <s v=""/>
    <s v="July 2023"/>
    <x v="24"/>
  </r>
  <r>
    <x v="1480"/>
    <s v="Sainsbury's"/>
    <x v="2"/>
    <n v="-1.3"/>
    <s v="Revolut"/>
    <s v="Bank"/>
    <n v="1.3"/>
    <s v=""/>
    <s v=""/>
    <s v="July 2023"/>
    <x v="24"/>
  </r>
  <r>
    <x v="1481"/>
    <s v="Transport for London"/>
    <x v="1"/>
    <n v="-1.75"/>
    <s v="Revolut"/>
    <s v="Bank"/>
    <n v="1.75"/>
    <s v=""/>
    <s v=""/>
    <s v="July 2023"/>
    <x v="24"/>
  </r>
  <r>
    <x v="1482"/>
    <s v="Transport for London"/>
    <x v="1"/>
    <n v="-1.75"/>
    <s v="Revolut"/>
    <s v="Bank"/>
    <n v="1.75"/>
    <s v=""/>
    <s v=""/>
    <s v="July 2023"/>
    <x v="24"/>
  </r>
  <r>
    <x v="1482"/>
    <s v="Transport for London"/>
    <x v="1"/>
    <n v="-1.75"/>
    <s v="Revolut"/>
    <s v="Bank"/>
    <n v="1.75"/>
    <s v=""/>
    <s v=""/>
    <s v="July 2023"/>
    <x v="24"/>
  </r>
  <r>
    <x v="1483"/>
    <s v="Cash at Wallington 2"/>
    <x v="0"/>
    <n v="-85"/>
    <s v="Revolut"/>
    <s v="Bank"/>
    <n v="85"/>
    <s v=""/>
    <s v=""/>
    <s v="July 2023"/>
    <x v="24"/>
  </r>
  <r>
    <x v="1484"/>
    <s v="Transport for London"/>
    <x v="1"/>
    <n v="-1.75"/>
    <s v="Revolut"/>
    <s v="Bank"/>
    <n v="1.75"/>
    <s v=""/>
    <s v=""/>
    <s v="July 2023"/>
    <x v="24"/>
  </r>
  <r>
    <x v="1484"/>
    <s v="Transport for London"/>
    <x v="1"/>
    <n v="-3.5"/>
    <s v="Revolut"/>
    <s v="Bank"/>
    <n v="3.5"/>
    <s v=""/>
    <s v=""/>
    <s v="July 2023"/>
    <x v="24"/>
  </r>
  <r>
    <x v="1485"/>
    <s v="Transport for London"/>
    <x v="1"/>
    <n v="-20"/>
    <s v="Revolut"/>
    <s v="Bank"/>
    <n v="20"/>
    <s v=""/>
    <s v=""/>
    <s v="July 2023"/>
    <x v="24"/>
  </r>
  <r>
    <x v="1486"/>
    <s v="Transport for London"/>
    <x v="1"/>
    <n v="-1.75"/>
    <s v="Revolut"/>
    <s v="Bank"/>
    <n v="1.75"/>
    <s v=""/>
    <s v=""/>
    <s v="July 2023"/>
    <x v="24"/>
  </r>
  <r>
    <x v="1486"/>
    <s v="Transport for London"/>
    <x v="1"/>
    <n v="-1.75"/>
    <s v="Revolut"/>
    <s v="Bank"/>
    <n v="1.75"/>
    <s v=""/>
    <s v=""/>
    <s v="July 2023"/>
    <x v="24"/>
  </r>
  <r>
    <x v="1487"/>
    <s v="Robins Food &amp; Wine"/>
    <x v="0"/>
    <n v="-1.6"/>
    <s v="Revolut"/>
    <s v="Bank"/>
    <n v="1.6"/>
    <s v=""/>
    <s v=""/>
    <s v="July 2023"/>
    <x v="24"/>
  </r>
  <r>
    <x v="1488"/>
    <s v="Transport for London"/>
    <x v="1"/>
    <n v="-1.75"/>
    <s v="Revolut"/>
    <s v="Bank"/>
    <n v="1.75"/>
    <s v=""/>
    <s v=""/>
    <s v="July 2023"/>
    <x v="24"/>
  </r>
  <r>
    <x v="1488"/>
    <s v="Transport for London"/>
    <x v="1"/>
    <n v="-1.75"/>
    <s v="Revolut"/>
    <s v="Bank"/>
    <n v="1.75"/>
    <s v=""/>
    <s v=""/>
    <s v="July 2023"/>
    <x v="24"/>
  </r>
  <r>
    <x v="1489"/>
    <s v="To GBP Savings"/>
    <x v="10"/>
    <n v="5"/>
    <s v="Revolut"/>
    <s v="Bank"/>
    <s v=""/>
    <s v=""/>
    <s v=""/>
    <s v="July 2023"/>
    <x v="24"/>
  </r>
  <r>
    <x v="1489"/>
    <s v="To GBP Savings"/>
    <x v="10"/>
    <n v="-5"/>
    <s v="Revolut"/>
    <s v="Bank"/>
    <n v="5"/>
    <s v=""/>
    <s v=""/>
    <s v="July 2023"/>
    <x v="24"/>
  </r>
  <r>
    <x v="1490"/>
    <s v="Wallington Food Centre"/>
    <x v="2"/>
    <n v="-7.57"/>
    <s v="Revolut"/>
    <s v="Bank"/>
    <n v="7.57"/>
    <s v=""/>
    <s v=""/>
    <s v="July 2023"/>
    <x v="24"/>
  </r>
  <r>
    <x v="1491"/>
    <s v="Lemonade Finance"/>
    <x v="0"/>
    <n v="-22"/>
    <s v="Revolut"/>
    <s v="Bank"/>
    <n v="22"/>
    <s v=""/>
    <s v=""/>
    <s v="July 2023"/>
    <x v="24"/>
  </r>
  <r>
    <x v="1492"/>
    <s v="Transport for London"/>
    <x v="1"/>
    <n v="-1.75"/>
    <s v="Revolut"/>
    <s v="Bank"/>
    <n v="1.75"/>
    <s v=""/>
    <s v=""/>
    <s v="July 2023"/>
    <x v="24"/>
  </r>
  <r>
    <x v="1493"/>
    <s v="Transport for London"/>
    <x v="1"/>
    <n v="-3.5"/>
    <s v="Revolut"/>
    <s v="Bank"/>
    <n v="3.5"/>
    <s v=""/>
    <s v=""/>
    <s v="July 2023"/>
    <x v="24"/>
  </r>
  <r>
    <x v="1494"/>
    <s v="Primark"/>
    <x v="7"/>
    <n v="-17"/>
    <s v="Revolut"/>
    <s v="Bank"/>
    <n v="17"/>
    <s v=""/>
    <s v=""/>
    <s v="July 2023"/>
    <x v="24"/>
  </r>
  <r>
    <x v="1495"/>
    <s v="McDonald's"/>
    <x v="0"/>
    <n v="-3.39"/>
    <s v="Revolut"/>
    <s v="Bank"/>
    <n v="3.39"/>
    <s v=""/>
    <s v=""/>
    <s v="July 2023"/>
    <x v="24"/>
  </r>
  <r>
    <x v="1496"/>
    <s v="McDonald's"/>
    <x v="0"/>
    <n v="-6.09"/>
    <s v="Revolut"/>
    <s v="Bank"/>
    <n v="6.09"/>
    <s v=""/>
    <s v=""/>
    <s v="July 2023"/>
    <x v="24"/>
  </r>
  <r>
    <x v="1497"/>
    <s v="Lidl"/>
    <x v="2"/>
    <n v="-19.23"/>
    <s v="Revolut"/>
    <s v="Bank"/>
    <n v="19.23"/>
    <s v=""/>
    <s v=""/>
    <s v="July 2023"/>
    <x v="24"/>
  </r>
  <r>
    <x v="1498"/>
    <s v="Transport for London"/>
    <x v="1"/>
    <n v="-3.5"/>
    <s v="Revolut"/>
    <s v="Bank"/>
    <n v="3.5"/>
    <s v=""/>
    <s v=""/>
    <s v="July 2023"/>
    <x v="24"/>
  </r>
  <r>
    <x v="1498"/>
    <s v="Transport for London"/>
    <x v="1"/>
    <n v="-1.75"/>
    <s v="Revolut"/>
    <s v="Bank"/>
    <n v="1.75"/>
    <s v=""/>
    <s v=""/>
    <s v="July 2023"/>
    <x v="24"/>
  </r>
  <r>
    <x v="1499"/>
    <s v="Transport for London"/>
    <x v="1"/>
    <n v="-1.75"/>
    <s v="Revolut"/>
    <s v="Bank"/>
    <n v="1.75"/>
    <s v=""/>
    <s v=""/>
    <s v="July 2023"/>
    <x v="24"/>
  </r>
  <r>
    <x v="1500"/>
    <s v="Transport for London"/>
    <x v="1"/>
    <n v="-1.75"/>
    <s v="Revolut"/>
    <s v="Bank"/>
    <n v="1.75"/>
    <s v=""/>
    <s v=""/>
    <s v="July 2023"/>
    <x v="24"/>
  </r>
  <r>
    <x v="1501"/>
    <s v="Talk360"/>
    <x v="0"/>
    <n v="-5"/>
    <s v="Revolut"/>
    <s v="Bank"/>
    <n v="5"/>
    <s v=""/>
    <s v=""/>
    <s v="July 2023"/>
    <x v="24"/>
  </r>
  <r>
    <x v="1502"/>
    <s v="Transport for London"/>
    <x v="1"/>
    <n v="-3.5"/>
    <s v="Revolut"/>
    <s v="Bank"/>
    <n v="3.5"/>
    <s v=""/>
    <s v=""/>
    <s v="July 2023"/>
    <x v="24"/>
  </r>
  <r>
    <x v="1503"/>
    <s v="Transport for London"/>
    <x v="1"/>
    <n v="-10"/>
    <s v="Revolut"/>
    <s v="Bank"/>
    <n v="10"/>
    <s v=""/>
    <s v=""/>
    <s v="July 2023"/>
    <x v="24"/>
  </r>
  <r>
    <x v="1504"/>
    <s v="Bolt"/>
    <x v="11"/>
    <n v="-65.3"/>
    <s v="Revolut"/>
    <s v="Bank"/>
    <n v="65.3"/>
    <s v=""/>
    <s v=""/>
    <s v="July 2023"/>
    <x v="24"/>
  </r>
  <r>
    <x v="1505"/>
    <s v="Transport for London"/>
    <x v="1"/>
    <n v="-3.5"/>
    <s v="Revolut"/>
    <s v="Bank"/>
    <n v="3.5"/>
    <s v=""/>
    <s v=""/>
    <s v="July 2023"/>
    <x v="24"/>
  </r>
  <r>
    <x v="1506"/>
    <s v="Cash at Wallington 2"/>
    <x v="0"/>
    <n v="-50"/>
    <s v="Revolut"/>
    <s v="Bank"/>
    <n v="50"/>
    <s v=""/>
    <s v=""/>
    <s v="July 2023"/>
    <x v="24"/>
  </r>
  <r>
    <x v="1507"/>
    <s v="Transport for London"/>
    <x v="1"/>
    <n v="-1.75"/>
    <s v="Revolut"/>
    <s v="Bank"/>
    <n v="1.75"/>
    <s v=""/>
    <s v=""/>
    <s v="July 2023"/>
    <x v="24"/>
  </r>
  <r>
    <x v="1508"/>
    <s v="To GBP"/>
    <x v="0"/>
    <n v="-10"/>
    <s v="Revolut"/>
    <s v="Bank"/>
    <n v="10"/>
    <s v=""/>
    <s v=""/>
    <s v="July 2023"/>
    <x v="24"/>
  </r>
  <r>
    <x v="1508"/>
    <s v="To GBP"/>
    <x v="0"/>
    <n v="10"/>
    <s v="Revolut"/>
    <s v="Bank"/>
    <s v=""/>
    <s v=""/>
    <s v=""/>
    <s v="July 2023"/>
    <x v="24"/>
  </r>
  <r>
    <x v="1509"/>
    <s v="To RCCG GLORIOUS HIGH THRONE"/>
    <x v="8"/>
    <n v="-5"/>
    <s v="Revolut"/>
    <s v="Bank"/>
    <n v="5"/>
    <s v=""/>
    <s v=""/>
    <s v="July 2023"/>
    <x v="24"/>
  </r>
  <r>
    <x v="1510"/>
    <s v="Payment from Ogude O"/>
    <x v="0"/>
    <n v="50"/>
    <s v="Revolut"/>
    <s v="Bank"/>
    <s v=""/>
    <s v=""/>
    <s v=""/>
    <s v="July 2023"/>
    <x v="24"/>
  </r>
  <r>
    <x v="1511"/>
    <s v="To Femi Kehinde Olagunju"/>
    <x v="0"/>
    <n v="-20"/>
    <s v="Revolut"/>
    <s v="Bank"/>
    <n v="20"/>
    <s v=""/>
    <s v=""/>
    <s v="July 2023"/>
    <x v="24"/>
  </r>
  <r>
    <x v="1512"/>
    <s v="Transport for London"/>
    <x v="1"/>
    <n v="-3.5"/>
    <s v="Revolut"/>
    <s v="Bank"/>
    <n v="3.5"/>
    <s v=""/>
    <s v=""/>
    <s v="July 2023"/>
    <x v="24"/>
  </r>
  <r>
    <x v="1513"/>
    <s v="To GBP Savings"/>
    <x v="10"/>
    <n v="5"/>
    <s v="Revolut"/>
    <s v="Bank"/>
    <s v=""/>
    <s v=""/>
    <s v=""/>
    <s v="July 2023"/>
    <x v="24"/>
  </r>
  <r>
    <x v="1513"/>
    <s v="To GBP Savings"/>
    <x v="10"/>
    <n v="-5"/>
    <s v="Revolut"/>
    <s v="Bank"/>
    <n v="5"/>
    <s v=""/>
    <s v=""/>
    <s v="July 2023"/>
    <x v="24"/>
  </r>
  <r>
    <x v="1514"/>
    <s v="Payment from Ogude O"/>
    <x v="0"/>
    <n v="24"/>
    <s v="Revolut"/>
    <s v="Bank"/>
    <s v=""/>
    <s v=""/>
    <s v=""/>
    <s v="July 2023"/>
    <x v="24"/>
  </r>
  <r>
    <x v="1515"/>
    <s v="Lemonade Finance"/>
    <x v="0"/>
    <n v="-35"/>
    <s v="Revolut"/>
    <s v="Bank"/>
    <n v="35"/>
    <s v=""/>
    <s v=""/>
    <s v="July 2023"/>
    <x v="24"/>
  </r>
  <r>
    <x v="1516"/>
    <s v="Transport for London"/>
    <x v="1"/>
    <n v="-1.75"/>
    <s v="Revolut"/>
    <s v="Bank"/>
    <n v="1.75"/>
    <s v=""/>
    <s v=""/>
    <s v="July 2023"/>
    <x v="24"/>
  </r>
  <r>
    <x v="1517"/>
    <s v="Payment from Okeoghene Ogude-nyerhovwo"/>
    <x v="0"/>
    <n v="150"/>
    <s v="Revolut"/>
    <s v="Bank"/>
    <s v=""/>
    <s v=""/>
    <s v=""/>
    <s v="July 2023"/>
    <x v="24"/>
  </r>
  <r>
    <x v="1518"/>
    <s v="Sainsbury's"/>
    <x v="2"/>
    <n v="-3.85"/>
    <s v="Revolut"/>
    <s v="Bank"/>
    <n v="3.85"/>
    <s v=""/>
    <s v=""/>
    <s v="July 2023"/>
    <x v="24"/>
  </r>
  <r>
    <x v="1519"/>
    <s v="Lemonade Finance"/>
    <x v="0"/>
    <n v="-150"/>
    <s v="Revolut"/>
    <s v="Bank"/>
    <n v="150"/>
    <s v=""/>
    <s v=""/>
    <s v="July 2023"/>
    <x v="24"/>
  </r>
  <r>
    <x v="1520"/>
    <s v="Transport for London"/>
    <x v="1"/>
    <n v="-3.5"/>
    <s v="Revolut"/>
    <s v="Bank"/>
    <n v="3.5"/>
    <s v=""/>
    <s v=""/>
    <s v="July 2023"/>
    <x v="24"/>
  </r>
  <r>
    <x v="1521"/>
    <s v="Sainsbury's"/>
    <x v="2"/>
    <n v="-1.3"/>
    <s v="Revolut"/>
    <s v="Bank"/>
    <n v="1.3"/>
    <s v=""/>
    <s v=""/>
    <s v="July 2023"/>
    <x v="24"/>
  </r>
  <r>
    <x v="1522"/>
    <s v="Sainsbury's"/>
    <x v="2"/>
    <n v="-1.4"/>
    <s v="Revolut"/>
    <s v="Bank"/>
    <n v="1.4"/>
    <s v=""/>
    <s v=""/>
    <s v="July 2023"/>
    <x v="24"/>
  </r>
  <r>
    <x v="1523"/>
    <s v="Transport for London"/>
    <x v="1"/>
    <n v="-1.75"/>
    <s v="Revolut"/>
    <s v="Bank"/>
    <n v="1.75"/>
    <s v=""/>
    <s v=""/>
    <s v="July 2023"/>
    <x v="24"/>
  </r>
  <r>
    <x v="1524"/>
    <s v="Payment from Okeoghene Ogude-nyerhovwo"/>
    <x v="0"/>
    <n v="100"/>
    <s v="Revolut"/>
    <s v="Bank"/>
    <s v=""/>
    <s v=""/>
    <s v=""/>
    <s v="July 2023"/>
    <x v="24"/>
  </r>
  <r>
    <x v="1525"/>
    <s v="To Femi Kehinde Olagunju"/>
    <x v="0"/>
    <n v="-20"/>
    <s v="Revolut"/>
    <s v="Bank"/>
    <n v="20"/>
    <s v=""/>
    <s v=""/>
    <s v="July 2023"/>
    <x v="24"/>
  </r>
  <r>
    <x v="1526"/>
    <s v="Transport for London"/>
    <x v="1"/>
    <n v="-3.5"/>
    <s v="Revolut"/>
    <s v="Bank"/>
    <n v="3.5"/>
    <s v=""/>
    <s v=""/>
    <s v="July 2023"/>
    <x v="24"/>
  </r>
  <r>
    <x v="1527"/>
    <s v="Transport for London"/>
    <x v="1"/>
    <n v="-1.75"/>
    <s v="Revolut"/>
    <s v="Bank"/>
    <n v="1.75"/>
    <s v=""/>
    <s v=""/>
    <s v="July 2023"/>
    <x v="24"/>
  </r>
  <r>
    <x v="1527"/>
    <s v="Transport for London"/>
    <x v="1"/>
    <n v="-1.75"/>
    <s v="Revolut"/>
    <s v="Bank"/>
    <n v="1.75"/>
    <s v=""/>
    <s v=""/>
    <s v="July 2023"/>
    <x v="24"/>
  </r>
  <r>
    <x v="1528"/>
    <s v="Payment from Lukman Olanbiwonnu"/>
    <x v="0"/>
    <n v="800"/>
    <s v="Revolut"/>
    <s v="Bank"/>
    <s v=""/>
    <s v=""/>
    <s v=""/>
    <s v="July 2023"/>
    <x v="24"/>
  </r>
  <r>
    <x v="1529"/>
    <s v="To Frank K Ogwa"/>
    <x v="0"/>
    <n v="-800"/>
    <s v="Revolut"/>
    <s v="Bank"/>
    <n v="800"/>
    <s v=""/>
    <s v=""/>
    <s v="July 2023"/>
    <x v="24"/>
  </r>
  <r>
    <x v="1530"/>
    <s v="Payment from Innocent Enweazu"/>
    <x v="0"/>
    <n v="100"/>
    <s v="Revolut"/>
    <s v="Bank"/>
    <s v=""/>
    <s v=""/>
    <s v=""/>
    <s v="July 2023"/>
    <x v="24"/>
  </r>
  <r>
    <x v="1531"/>
    <s v="To Innocent Enweazu"/>
    <x v="0"/>
    <n v="-11.12"/>
    <s v="Revolut"/>
    <s v="Bank"/>
    <n v="11.12"/>
    <s v=""/>
    <s v=""/>
    <s v="July 2023"/>
    <x v="24"/>
  </r>
  <r>
    <x v="1532"/>
    <s v="To Frank K Ogwa"/>
    <x v="0"/>
    <n v="-88.88"/>
    <s v="Revolut"/>
    <s v="Bank"/>
    <n v="88.88"/>
    <s v=""/>
    <s v=""/>
    <s v="July 2023"/>
    <x v="24"/>
  </r>
  <r>
    <x v="1533"/>
    <s v="Payment from Chimaobi Nwankpa"/>
    <x v="0"/>
    <n v="70"/>
    <s v="Revolut"/>
    <s v="Bank"/>
    <s v=""/>
    <s v=""/>
    <s v=""/>
    <s v="July 2023"/>
    <x v="24"/>
  </r>
  <r>
    <x v="1534"/>
    <s v="To Nwankpa Chimaobi"/>
    <x v="0"/>
    <n v="-70"/>
    <s v="Revolut"/>
    <s v="Bank"/>
    <n v="70"/>
    <s v=""/>
    <s v=""/>
    <s v="July 2023"/>
    <x v="24"/>
  </r>
  <r>
    <x v="1535"/>
    <s v="Transport for London"/>
    <x v="1"/>
    <n v="-1.75"/>
    <s v="Revolut"/>
    <s v="Bank"/>
    <n v="1.75"/>
    <s v=""/>
    <s v=""/>
    <s v="July 2023"/>
    <x v="24"/>
  </r>
  <r>
    <x v="1536"/>
    <s v="George Street Express"/>
    <x v="0"/>
    <n v="-1.38"/>
    <s v="Revolut"/>
    <s v="Bank"/>
    <n v="1.38"/>
    <s v=""/>
    <s v=""/>
    <s v="July 2023"/>
    <x v="24"/>
  </r>
  <r>
    <x v="1537"/>
    <s v="Transport for London"/>
    <x v="1"/>
    <n v="-3.5"/>
    <s v="Revolut"/>
    <s v="Bank"/>
    <n v="3.5"/>
    <s v=""/>
    <s v=""/>
    <s v="July 2023"/>
    <x v="24"/>
  </r>
  <r>
    <x v="1538"/>
    <s v="To GBP Savings"/>
    <x v="10"/>
    <n v="5"/>
    <s v="Revolut"/>
    <s v="Bank"/>
    <s v=""/>
    <s v=""/>
    <s v=""/>
    <s v="July 2023"/>
    <x v="24"/>
  </r>
  <r>
    <x v="1538"/>
    <s v="To GBP Savings"/>
    <x v="10"/>
    <n v="-5"/>
    <s v="Revolut"/>
    <s v="Bank"/>
    <n v="5"/>
    <s v=""/>
    <s v=""/>
    <s v="July 2023"/>
    <x v="24"/>
  </r>
  <r>
    <x v="1539"/>
    <s v="Transport for London"/>
    <x v="1"/>
    <n v="-1.5"/>
    <s v="Revolut"/>
    <s v="Bank"/>
    <n v="1.5"/>
    <s v=""/>
    <s v=""/>
    <s v="July 2023"/>
    <x v="24"/>
  </r>
  <r>
    <x v="1540"/>
    <s v="Metrobus"/>
    <x v="0"/>
    <n v="-3.7"/>
    <s v="Revolut"/>
    <s v="Bank"/>
    <n v="3.7"/>
    <s v=""/>
    <s v=""/>
    <s v="July 2023"/>
    <x v="24"/>
  </r>
  <r>
    <x v="1541"/>
    <s v="Sainsbury's"/>
    <x v="2"/>
    <n v="-3.55"/>
    <s v="Revolut"/>
    <s v="Bank"/>
    <n v="3.55"/>
    <s v=""/>
    <s v=""/>
    <s v="July 2023"/>
    <x v="24"/>
  </r>
  <r>
    <x v="1542"/>
    <s v="Payment from Chimaobi Nwankpa"/>
    <x v="0"/>
    <n v="100"/>
    <s v="Revolut"/>
    <s v="Bank"/>
    <s v=""/>
    <s v=""/>
    <s v=""/>
    <s v="July 2023"/>
    <x v="24"/>
  </r>
  <r>
    <x v="1543"/>
    <s v="To Frank K Ogwa"/>
    <x v="0"/>
    <n v="-100"/>
    <s v="Revolut"/>
    <s v="Bank"/>
    <n v="100"/>
    <s v=""/>
    <s v=""/>
    <s v="July 2023"/>
    <x v="24"/>
  </r>
  <r>
    <x v="1544"/>
    <s v="Transport for London"/>
    <x v="1"/>
    <n v="-3.5"/>
    <s v="Revolut"/>
    <s v="Bank"/>
    <n v="3.5"/>
    <s v=""/>
    <s v=""/>
    <s v="July 2023"/>
    <x v="24"/>
  </r>
  <r>
    <x v="1545"/>
    <s v="Transport for London"/>
    <x v="1"/>
    <n v="-15.7"/>
    <s v="Revolut"/>
    <s v="Bank"/>
    <n v="15.7"/>
    <s v=""/>
    <s v=""/>
    <s v="July 2023"/>
    <x v="24"/>
  </r>
  <r>
    <x v="1546"/>
    <s v="Sainsbury's"/>
    <x v="2"/>
    <n v="-8"/>
    <s v="Revolut"/>
    <s v="Bank"/>
    <n v="8"/>
    <s v=""/>
    <s v=""/>
    <s v="July 2023"/>
    <x v="24"/>
  </r>
  <r>
    <x v="1547"/>
    <s v="Kokoro"/>
    <x v="0"/>
    <n v="-10.25"/>
    <s v="Revolut"/>
    <s v="Bank"/>
    <n v="10.25"/>
    <s v=""/>
    <s v=""/>
    <s v="July 2023"/>
    <x v="24"/>
  </r>
  <r>
    <x v="1548"/>
    <s v="Transport for London"/>
    <x v="1"/>
    <n v="-3.5"/>
    <s v="Revolut"/>
    <s v="Bank"/>
    <n v="3.5"/>
    <s v=""/>
    <s v=""/>
    <s v="July 2023"/>
    <x v="24"/>
  </r>
  <r>
    <x v="1548"/>
    <s v="Transport for London"/>
    <x v="1"/>
    <n v="-3.5"/>
    <s v="Revolut"/>
    <s v="Bank"/>
    <n v="3.5"/>
    <s v=""/>
    <s v=""/>
    <s v="July 2023"/>
    <x v="24"/>
  </r>
  <r>
    <x v="1549"/>
    <s v="Asda"/>
    <x v="2"/>
    <n v="25"/>
    <s v="Revolut"/>
    <s v="Bank"/>
    <s v=""/>
    <s v=""/>
    <s v=""/>
    <s v="July 2023"/>
    <x v="24"/>
  </r>
  <r>
    <x v="1550"/>
    <s v="To GBP"/>
    <x v="0"/>
    <n v="-10"/>
    <s v="Revolut"/>
    <s v="Bank"/>
    <n v="10"/>
    <s v=""/>
    <s v=""/>
    <s v="July 2023"/>
    <x v="24"/>
  </r>
  <r>
    <x v="1550"/>
    <s v="To GBP"/>
    <x v="0"/>
    <n v="10"/>
    <s v="Revolut"/>
    <s v="Bank"/>
    <s v=""/>
    <s v=""/>
    <s v=""/>
    <s v="July 2023"/>
    <x v="24"/>
  </r>
  <r>
    <x v="1551"/>
    <s v="Sainsbury's"/>
    <x v="2"/>
    <n v="-5.05"/>
    <s v="Revolut"/>
    <s v="Bank"/>
    <n v="5.05"/>
    <s v=""/>
    <s v=""/>
    <s v="July 2023"/>
    <x v="24"/>
  </r>
  <r>
    <x v="1552"/>
    <s v="Transport for London"/>
    <x v="1"/>
    <n v="-10"/>
    <s v="Revolut"/>
    <s v="Bank"/>
    <n v="10"/>
    <s v=""/>
    <s v=""/>
    <s v="July 2023"/>
    <x v="24"/>
  </r>
  <r>
    <x v="1553"/>
    <s v="Transport for London"/>
    <x v="1"/>
    <n v="-1.75"/>
    <s v="Revolut"/>
    <s v="Bank"/>
    <n v="1.75"/>
    <s v=""/>
    <s v=""/>
    <s v="July 2023"/>
    <x v="24"/>
  </r>
  <r>
    <x v="1554"/>
    <s v="Hello Fresh"/>
    <x v="0"/>
    <n v="-1"/>
    <s v="Revolut"/>
    <s v="Bank"/>
    <n v="1"/>
    <s v=""/>
    <s v=""/>
    <s v="July 2023"/>
    <x v="24"/>
  </r>
  <r>
    <x v="1555"/>
    <s v="Transport for London"/>
    <x v="1"/>
    <n v="-1.75"/>
    <s v="Revolut"/>
    <s v="Bank"/>
    <n v="1.75"/>
    <s v=""/>
    <s v=""/>
    <s v="July 2023"/>
    <x v="24"/>
  </r>
  <r>
    <x v="1556"/>
    <s v="Hello Fresh"/>
    <x v="0"/>
    <n v="-23.39"/>
    <s v="Revolut"/>
    <s v="Bank"/>
    <n v="23.39"/>
    <s v=""/>
    <s v=""/>
    <s v="July 2023"/>
    <x v="24"/>
  </r>
  <r>
    <x v="1557"/>
    <s v="Payment from M Dikadi"/>
    <x v="0"/>
    <n v="177.8"/>
    <s v="Revolut"/>
    <s v="Bank"/>
    <s v=""/>
    <s v=""/>
    <s v=""/>
    <s v="July 2023"/>
    <x v="24"/>
  </r>
  <r>
    <x v="1558"/>
    <s v="To Frank K Ogwa"/>
    <x v="0"/>
    <n v="-177.7"/>
    <s v="Revolut"/>
    <s v="Bank"/>
    <n v="177.7"/>
    <s v=""/>
    <s v=""/>
    <s v="July 2023"/>
    <x v="24"/>
  </r>
  <r>
    <x v="1559"/>
    <s v="Transport for London"/>
    <x v="1"/>
    <n v="-5.25"/>
    <s v="Revolut"/>
    <s v="Bank"/>
    <n v="5.25"/>
    <s v=""/>
    <s v=""/>
    <s v="July 2023"/>
    <x v="24"/>
  </r>
  <r>
    <x v="1560"/>
    <s v="Hello Fresh"/>
    <x v="0"/>
    <n v="23.39"/>
    <s v="Revolut"/>
    <s v="Bank"/>
    <s v=""/>
    <s v=""/>
    <s v=""/>
    <s v="July 2023"/>
    <x v="24"/>
  </r>
  <r>
    <x v="1561"/>
    <s v="Payment from Ogude O"/>
    <x v="0"/>
    <n v="180"/>
    <s v="Revolut"/>
    <s v="Bank"/>
    <s v=""/>
    <s v=""/>
    <s v=""/>
    <s v="July 2023"/>
    <x v="24"/>
  </r>
  <r>
    <x v="1562"/>
    <s v="Lemonade Finance"/>
    <x v="0"/>
    <n v="-130"/>
    <s v="Revolut"/>
    <s v="Bank"/>
    <n v="130"/>
    <s v=""/>
    <s v=""/>
    <s v="July 2023"/>
    <x v="24"/>
  </r>
  <r>
    <x v="1563"/>
    <s v="Transport for London"/>
    <x v="1"/>
    <n v="-1.75"/>
    <s v="Revolut"/>
    <s v="Bank"/>
    <n v="1.75"/>
    <s v=""/>
    <s v=""/>
    <s v="July 2023"/>
    <x v="24"/>
  </r>
  <r>
    <x v="1563"/>
    <s v="Transport for London"/>
    <x v="1"/>
    <n v="-1.75"/>
    <s v="Revolut"/>
    <s v="Bank"/>
    <n v="1.75"/>
    <s v=""/>
    <s v=""/>
    <s v="July 2023"/>
    <x v="24"/>
  </r>
  <r>
    <x v="1564"/>
    <s v="Payment from Ogude O"/>
    <x v="0"/>
    <n v="168"/>
    <s v="Revolut"/>
    <s v="Bank"/>
    <s v=""/>
    <s v=""/>
    <s v=""/>
    <s v="July 2023"/>
    <x v="24"/>
  </r>
  <r>
    <x v="1565"/>
    <s v="To RCCG GLORIOUS HIGH THRONE"/>
    <x v="8"/>
    <n v="-168"/>
    <s v="Revolut"/>
    <s v="Bank"/>
    <n v="168"/>
    <s v=""/>
    <s v=""/>
    <s v="July 2023"/>
    <x v="24"/>
  </r>
  <r>
    <x v="1566"/>
    <s v="To Femi Kehinde Olagunju"/>
    <x v="0"/>
    <n v="-20"/>
    <s v="Revolut"/>
    <s v="Bank"/>
    <n v="20"/>
    <s v=""/>
    <s v=""/>
    <s v="July 2023"/>
    <x v="24"/>
  </r>
  <r>
    <x v="1567"/>
    <s v="Transport for London"/>
    <x v="1"/>
    <n v="-3.5"/>
    <s v="Revolut"/>
    <s v="Bank"/>
    <n v="3.5"/>
    <s v=""/>
    <s v=""/>
    <s v="July 2023"/>
    <x v="24"/>
  </r>
  <r>
    <x v="1568"/>
    <s v="Transport for London"/>
    <x v="1"/>
    <n v="-15"/>
    <s v="Revolut"/>
    <s v="Bank"/>
    <n v="15"/>
    <s v=""/>
    <s v=""/>
    <s v="July 2023"/>
    <x v="24"/>
  </r>
  <r>
    <x v="1569"/>
    <s v="To GBP Savings"/>
    <x v="10"/>
    <n v="5"/>
    <s v="Revolut"/>
    <s v="Bank"/>
    <s v=""/>
    <s v=""/>
    <s v=""/>
    <s v="July 2023"/>
    <x v="24"/>
  </r>
  <r>
    <x v="1569"/>
    <s v="To GBP Savings"/>
    <x v="10"/>
    <n v="-5"/>
    <s v="Revolut"/>
    <s v="Bank"/>
    <n v="5"/>
    <s v=""/>
    <s v=""/>
    <s v="July 2023"/>
    <x v="24"/>
  </r>
  <r>
    <x v="1570"/>
    <s v="Sainsbury's"/>
    <x v="2"/>
    <n v="-0.4"/>
    <s v="Revolut"/>
    <s v="Bank"/>
    <n v="0.4"/>
    <s v=""/>
    <s v=""/>
    <s v="July 2023"/>
    <x v="24"/>
  </r>
  <r>
    <x v="1571"/>
    <s v="Lidl"/>
    <x v="2"/>
    <n v="-15.95"/>
    <s v="Revolut"/>
    <s v="Bank"/>
    <n v="15.95"/>
    <s v=""/>
    <s v=""/>
    <s v="July 2023"/>
    <x v="24"/>
  </r>
  <r>
    <x v="1572"/>
    <s v="Kings Corner"/>
    <x v="5"/>
    <n v="-3.99"/>
    <s v="Revolut"/>
    <s v="Bank"/>
    <n v="3.99"/>
    <s v=""/>
    <s v=""/>
    <s v="July 2023"/>
    <x v="24"/>
  </r>
  <r>
    <x v="1573"/>
    <s v="Transport for London"/>
    <x v="1"/>
    <n v="-5.25"/>
    <s v="Revolut"/>
    <s v="Bank"/>
    <n v="5.25"/>
    <s v=""/>
    <s v=""/>
    <s v="August 2023"/>
    <x v="25"/>
  </r>
  <r>
    <x v="1574"/>
    <s v="Sainsbury's"/>
    <x v="2"/>
    <n v="-0.4"/>
    <s v="Revolut"/>
    <s v="Bank"/>
    <n v="0.4"/>
    <s v=""/>
    <s v=""/>
    <s v="August 2023"/>
    <x v="25"/>
  </r>
  <r>
    <x v="1575"/>
    <s v="Payment from Ogude O"/>
    <x v="0"/>
    <n v="100"/>
    <s v="Revolut"/>
    <s v="Bank"/>
    <s v=""/>
    <s v=""/>
    <s v=""/>
    <s v="August 2023"/>
    <x v="25"/>
  </r>
  <r>
    <x v="1576"/>
    <s v="Lemonade Finance"/>
    <x v="0"/>
    <n v="-80"/>
    <s v="Revolut"/>
    <s v="Bank"/>
    <n v="80"/>
    <s v=""/>
    <s v=""/>
    <s v="August 2023"/>
    <x v="25"/>
  </r>
  <r>
    <x v="1577"/>
    <s v="Transport for London"/>
    <x v="1"/>
    <n v="-3.5"/>
    <s v="Revolut"/>
    <s v="Bank"/>
    <n v="3.5"/>
    <s v=""/>
    <s v=""/>
    <s v="August 2023"/>
    <x v="25"/>
  </r>
  <r>
    <x v="1578"/>
    <s v="Transport for London"/>
    <x v="1"/>
    <n v="-3.5"/>
    <s v="Revolut"/>
    <s v="Bank"/>
    <n v="3.5"/>
    <s v=""/>
    <s v=""/>
    <s v="August 2023"/>
    <x v="25"/>
  </r>
  <r>
    <x v="1579"/>
    <s v="Transport for London"/>
    <x v="1"/>
    <n v="-3.5"/>
    <s v="Revolut"/>
    <s v="Bank"/>
    <n v="3.5"/>
    <s v=""/>
    <s v=""/>
    <s v="August 2023"/>
    <x v="25"/>
  </r>
  <r>
    <x v="1580"/>
    <s v="Sainsbury's"/>
    <x v="2"/>
    <n v="-6"/>
    <s v="Revolut"/>
    <s v="Bank"/>
    <n v="6"/>
    <s v=""/>
    <s v=""/>
    <s v="August 2023"/>
    <x v="25"/>
  </r>
  <r>
    <x v="1581"/>
    <s v="Sainsbury's"/>
    <x v="2"/>
    <n v="-2.4500000000000002"/>
    <s v="Revolut"/>
    <s v="Bank"/>
    <n v="2.4500000000000002"/>
    <s v=""/>
    <s v=""/>
    <s v="August 2023"/>
    <x v="25"/>
  </r>
  <r>
    <x v="1582"/>
    <s v="Transport for London"/>
    <x v="1"/>
    <n v="-3.5"/>
    <s v="Revolut"/>
    <s v="Bank"/>
    <n v="3.5"/>
    <s v=""/>
    <s v=""/>
    <s v="August 2023"/>
    <x v="25"/>
  </r>
  <r>
    <x v="1583"/>
    <s v="Transport for London"/>
    <x v="1"/>
    <n v="-3.5"/>
    <s v="Revolut"/>
    <s v="Bank"/>
    <n v="3.5"/>
    <s v=""/>
    <s v=""/>
    <s v="August 2023"/>
    <x v="25"/>
  </r>
  <r>
    <x v="1584"/>
    <s v="Payment from Ogude O"/>
    <x v="0"/>
    <n v="50"/>
    <s v="Revolut"/>
    <s v="Bank"/>
    <s v=""/>
    <s v=""/>
    <s v=""/>
    <s v="August 2023"/>
    <x v="25"/>
  </r>
  <r>
    <x v="1585"/>
    <s v="Tinas Minimarket"/>
    <x v="0"/>
    <n v="-2"/>
    <s v="Revolut"/>
    <s v="Bank"/>
    <n v="2"/>
    <s v=""/>
    <s v=""/>
    <s v="August 2023"/>
    <x v="25"/>
  </r>
  <r>
    <x v="1586"/>
    <s v="Transport for London"/>
    <x v="1"/>
    <n v="-1.75"/>
    <s v="Revolut"/>
    <s v="Bank"/>
    <n v="1.75"/>
    <s v=""/>
    <s v=""/>
    <s v="August 2023"/>
    <x v="25"/>
  </r>
  <r>
    <x v="1587"/>
    <s v="Transport for London"/>
    <x v="1"/>
    <n v="-1.75"/>
    <s v="Revolut"/>
    <s v="Bank"/>
    <n v="1.75"/>
    <s v=""/>
    <s v=""/>
    <s v="August 2023"/>
    <x v="25"/>
  </r>
  <r>
    <x v="1588"/>
    <s v="To GBP Savings"/>
    <x v="10"/>
    <n v="5"/>
    <s v="Revolut"/>
    <s v="Bank"/>
    <s v=""/>
    <s v=""/>
    <s v=""/>
    <s v="August 2023"/>
    <x v="25"/>
  </r>
  <r>
    <x v="1588"/>
    <s v="To GBP Savings"/>
    <x v="10"/>
    <n v="-5"/>
    <s v="Revolut"/>
    <s v="Bank"/>
    <n v="5"/>
    <s v=""/>
    <s v=""/>
    <s v="August 2023"/>
    <x v="25"/>
  </r>
  <r>
    <x v="1589"/>
    <s v="Timeline Ent."/>
    <x v="0"/>
    <n v="-6.29"/>
    <s v="Revolut"/>
    <s v="Bank"/>
    <n v="6.29"/>
    <s v=""/>
    <s v=""/>
    <s v="August 2023"/>
    <x v="25"/>
  </r>
  <r>
    <x v="1590"/>
    <s v="To GBP"/>
    <x v="0"/>
    <n v="-10"/>
    <s v="Revolut"/>
    <s v="Bank"/>
    <n v="10"/>
    <s v=""/>
    <s v=""/>
    <s v="August 2023"/>
    <x v="25"/>
  </r>
  <r>
    <x v="1590"/>
    <s v="To GBP"/>
    <x v="0"/>
    <n v="10"/>
    <s v="Revolut"/>
    <s v="Bank"/>
    <s v=""/>
    <s v=""/>
    <s v=""/>
    <s v="August 2023"/>
    <x v="25"/>
  </r>
  <r>
    <x v="1591"/>
    <s v="Primark"/>
    <x v="7"/>
    <n v="-32"/>
    <s v="Revolut"/>
    <s v="Bank"/>
    <n v="32"/>
    <s v=""/>
    <s v=""/>
    <s v="August 2023"/>
    <x v="25"/>
  </r>
  <r>
    <x v="1592"/>
    <s v="Sainsbury's"/>
    <x v="2"/>
    <n v="-0.8"/>
    <s v="Revolut"/>
    <s v="Bank"/>
    <n v="0.8"/>
    <s v=""/>
    <s v=""/>
    <s v="August 2023"/>
    <x v="25"/>
  </r>
  <r>
    <x v="1593"/>
    <s v="Transport for London"/>
    <x v="1"/>
    <n v="-5.25"/>
    <s v="Revolut"/>
    <s v="Bank"/>
    <n v="5.25"/>
    <s v=""/>
    <s v=""/>
    <s v="August 2023"/>
    <x v="25"/>
  </r>
  <r>
    <x v="1594"/>
    <s v="Transport for London"/>
    <x v="1"/>
    <n v="15"/>
    <s v="Revolut"/>
    <s v="Bank"/>
    <s v=""/>
    <s v=""/>
    <s v=""/>
    <s v="August 2023"/>
    <x v="25"/>
  </r>
  <r>
    <x v="1595"/>
    <s v="Payment from Ogude O"/>
    <x v="0"/>
    <n v="50"/>
    <s v="Revolut"/>
    <s v="Bank"/>
    <s v=""/>
    <s v=""/>
    <s v=""/>
    <s v="August 2023"/>
    <x v="25"/>
  </r>
  <r>
    <x v="1596"/>
    <s v="Sainsbury's"/>
    <x v="2"/>
    <n v="-9.4"/>
    <s v="Revolut"/>
    <s v="Bank"/>
    <n v="9.4"/>
    <s v=""/>
    <s v=""/>
    <s v="August 2023"/>
    <x v="25"/>
  </r>
  <r>
    <x v="1597"/>
    <s v="To RCCG GLORIOUS HIGH THRONE"/>
    <x v="8"/>
    <n v="-8"/>
    <s v="Revolut"/>
    <s v="Bank"/>
    <n v="8"/>
    <s v=""/>
    <s v=""/>
    <s v="August 2023"/>
    <x v="25"/>
  </r>
  <r>
    <x v="1598"/>
    <s v="Card Factory"/>
    <x v="0"/>
    <n v="-12.06"/>
    <s v="Revolut"/>
    <s v="Bank"/>
    <n v="12.06"/>
    <s v=""/>
    <s v=""/>
    <s v="August 2023"/>
    <x v="25"/>
  </r>
  <r>
    <x v="1599"/>
    <s v="Payment from F Ogwa"/>
    <x v="0"/>
    <n v="100"/>
    <s v="Revolut"/>
    <s v="Bank"/>
    <s v=""/>
    <s v=""/>
    <s v=""/>
    <s v="August 2023"/>
    <x v="25"/>
  </r>
  <r>
    <x v="1600"/>
    <s v="Payment from Ogude O"/>
    <x v="0"/>
    <n v="200"/>
    <s v="Revolut"/>
    <s v="Bank"/>
    <s v=""/>
    <s v=""/>
    <s v=""/>
    <s v="August 2023"/>
    <x v="25"/>
  </r>
  <r>
    <x v="1601"/>
    <s v="To Michael Talabi"/>
    <x v="0"/>
    <n v="-300"/>
    <s v="Revolut"/>
    <s v="Bank"/>
    <n v="300"/>
    <s v=""/>
    <s v=""/>
    <s v="August 2023"/>
    <x v="25"/>
  </r>
  <r>
    <x v="1602"/>
    <s v="Transport for London"/>
    <x v="1"/>
    <n v="-1.75"/>
    <s v="Revolut"/>
    <s v="Bank"/>
    <n v="1.75"/>
    <s v=""/>
    <s v=""/>
    <s v="August 2023"/>
    <x v="25"/>
  </r>
  <r>
    <x v="1603"/>
    <s v="Transport for London"/>
    <x v="1"/>
    <n v="-3.5"/>
    <s v="Revolut"/>
    <s v="Bank"/>
    <n v="3.5"/>
    <s v=""/>
    <s v=""/>
    <s v="August 2023"/>
    <x v="25"/>
  </r>
  <r>
    <x v="1604"/>
    <s v="Payment from Okeoghene Ogude-nyerhovwo"/>
    <x v="0"/>
    <n v="350"/>
    <s v="Revolut"/>
    <s v="Bank"/>
    <s v=""/>
    <s v=""/>
    <s v=""/>
    <s v="August 2023"/>
    <x v="25"/>
  </r>
  <r>
    <x v="1605"/>
    <s v="To Frank K Ogwa"/>
    <x v="0"/>
    <n v="-100"/>
    <s v="Revolut"/>
    <s v="Bank"/>
    <n v="100"/>
    <s v=""/>
    <s v=""/>
    <s v="August 2023"/>
    <x v="25"/>
  </r>
  <r>
    <x v="1606"/>
    <s v="Oghenenyerhovwo Ogude"/>
    <x v="0"/>
    <n v="-230"/>
    <s v="Revolut"/>
    <s v="Bank"/>
    <n v="230"/>
    <s v=""/>
    <s v=""/>
    <s v="August 2023"/>
    <x v="25"/>
  </r>
  <r>
    <x v="1607"/>
    <s v="Transport for London"/>
    <x v="1"/>
    <n v="-15"/>
    <s v="Revolut"/>
    <s v="Bank"/>
    <n v="15"/>
    <s v=""/>
    <s v=""/>
    <s v="August 2023"/>
    <x v="25"/>
  </r>
  <r>
    <x v="1608"/>
    <s v="Transport for London"/>
    <x v="1"/>
    <n v="-3.5"/>
    <s v="Revolut"/>
    <s v="Bank"/>
    <n v="3.5"/>
    <s v=""/>
    <s v=""/>
    <s v="August 2023"/>
    <x v="25"/>
  </r>
  <r>
    <x v="1609"/>
    <s v="Transport for London"/>
    <x v="1"/>
    <n v="-1.75"/>
    <s v="Revolut"/>
    <s v="Bank"/>
    <n v="1.75"/>
    <s v=""/>
    <s v=""/>
    <s v="August 2023"/>
    <x v="25"/>
  </r>
  <r>
    <x v="1610"/>
    <s v="Lemonade Finance"/>
    <x v="0"/>
    <n v="-20"/>
    <s v="Revolut"/>
    <s v="Bank"/>
    <n v="20"/>
    <s v=""/>
    <s v=""/>
    <s v="August 2023"/>
    <x v="25"/>
  </r>
  <r>
    <x v="1611"/>
    <s v="Transport for London"/>
    <x v="1"/>
    <n v="-1.75"/>
    <s v="Revolut"/>
    <s v="Bank"/>
    <n v="1.75"/>
    <s v=""/>
    <s v=""/>
    <s v="August 2023"/>
    <x v="25"/>
  </r>
  <r>
    <x v="1612"/>
    <s v="Sainsbury's"/>
    <x v="2"/>
    <n v="-0.9"/>
    <s v="Revolut"/>
    <s v="Bank"/>
    <n v="0.9"/>
    <s v=""/>
    <s v=""/>
    <s v="August 2023"/>
    <x v="25"/>
  </r>
  <r>
    <x v="1613"/>
    <s v="Transport for London"/>
    <x v="1"/>
    <n v="-3.5"/>
    <s v="Revolut"/>
    <s v="Bank"/>
    <n v="3.5"/>
    <s v=""/>
    <s v=""/>
    <s v="August 2023"/>
    <x v="25"/>
  </r>
  <r>
    <x v="1614"/>
    <s v="Payment from Ogude O"/>
    <x v="0"/>
    <n v="50"/>
    <s v="Revolut"/>
    <s v="Bank"/>
    <s v=""/>
    <s v=""/>
    <s v=""/>
    <s v="August 2023"/>
    <x v="25"/>
  </r>
  <r>
    <x v="1615"/>
    <s v="To Femi Kehinde Olagunju"/>
    <x v="0"/>
    <n v="-20"/>
    <s v="Revolut"/>
    <s v="Bank"/>
    <n v="20"/>
    <s v=""/>
    <s v=""/>
    <s v="August 2023"/>
    <x v="25"/>
  </r>
  <r>
    <x v="1616"/>
    <s v="Sainsbury's"/>
    <x v="2"/>
    <n v="-8.6"/>
    <s v="Revolut"/>
    <s v="Bank"/>
    <n v="8.6"/>
    <s v=""/>
    <s v=""/>
    <s v="August 2023"/>
    <x v="25"/>
  </r>
  <r>
    <x v="1617"/>
    <s v="Transport for London"/>
    <x v="1"/>
    <n v="-1.75"/>
    <s v="Revolut"/>
    <s v="Bank"/>
    <n v="1.75"/>
    <s v=""/>
    <s v=""/>
    <s v="August 2023"/>
    <x v="25"/>
  </r>
  <r>
    <x v="1617"/>
    <s v="Transport for London"/>
    <x v="1"/>
    <n v="-3.5"/>
    <s v="Revolut"/>
    <s v="Bank"/>
    <n v="3.5"/>
    <s v=""/>
    <s v=""/>
    <s v="August 2023"/>
    <x v="25"/>
  </r>
  <r>
    <x v="1618"/>
    <s v="To GBP Savings"/>
    <x v="10"/>
    <n v="5"/>
    <s v="Revolut"/>
    <s v="Bank"/>
    <s v=""/>
    <s v=""/>
    <s v=""/>
    <s v="August 2023"/>
    <x v="25"/>
  </r>
  <r>
    <x v="1618"/>
    <s v="To GBP Savings"/>
    <x v="10"/>
    <n v="-5"/>
    <s v="Revolut"/>
    <s v="Bank"/>
    <n v="5"/>
    <s v=""/>
    <s v=""/>
    <s v="August 2023"/>
    <x v="25"/>
  </r>
  <r>
    <x v="1619"/>
    <s v="Talk360"/>
    <x v="0"/>
    <n v="-10"/>
    <s v="Revolut"/>
    <s v="Bank"/>
    <n v="10"/>
    <s v=""/>
    <s v=""/>
    <s v="August 2023"/>
    <x v="25"/>
  </r>
  <r>
    <x v="1620"/>
    <s v="Best Asia Supermarket"/>
    <x v="2"/>
    <n v="-2.5"/>
    <s v="Revolut"/>
    <s v="Bank"/>
    <n v="2.5"/>
    <s v=""/>
    <s v=""/>
    <s v="August 2023"/>
    <x v="25"/>
  </r>
  <r>
    <x v="1621"/>
    <s v="Transport for London"/>
    <x v="1"/>
    <n v="-1.75"/>
    <s v="Revolut"/>
    <s v="Bank"/>
    <n v="1.75"/>
    <s v=""/>
    <s v=""/>
    <s v="August 2023"/>
    <x v="25"/>
  </r>
  <r>
    <x v="1621"/>
    <s v="Transport for London"/>
    <x v="1"/>
    <n v="-1.75"/>
    <s v="Revolut"/>
    <s v="Bank"/>
    <n v="1.75"/>
    <s v=""/>
    <s v=""/>
    <s v="August 2023"/>
    <x v="25"/>
  </r>
  <r>
    <x v="1622"/>
    <s v="Transport for London"/>
    <x v="1"/>
    <n v="-1.75"/>
    <s v="Revolut"/>
    <s v="Bank"/>
    <n v="1.75"/>
    <s v=""/>
    <s v=""/>
    <s v="August 2023"/>
    <x v="25"/>
  </r>
  <r>
    <x v="1623"/>
    <s v="Payment from Ogude O"/>
    <x v="0"/>
    <n v="50"/>
    <s v="Revolut"/>
    <s v="Bank"/>
    <s v=""/>
    <s v=""/>
    <s v=""/>
    <s v="August 2023"/>
    <x v="25"/>
  </r>
  <r>
    <x v="1624"/>
    <s v="Sainsbury's"/>
    <x v="2"/>
    <n v="-3"/>
    <s v="Revolut"/>
    <s v="Bank"/>
    <n v="3"/>
    <s v=""/>
    <s v=""/>
    <s v="August 2023"/>
    <x v="25"/>
  </r>
  <r>
    <x v="1625"/>
    <s v="Transport for London"/>
    <x v="1"/>
    <n v="-3.5"/>
    <s v="Revolut"/>
    <s v="Bank"/>
    <n v="3.5"/>
    <s v=""/>
    <s v=""/>
    <s v="August 2023"/>
    <x v="25"/>
  </r>
  <r>
    <x v="1626"/>
    <s v="Lidl"/>
    <x v="2"/>
    <n v="-0.28999999999999998"/>
    <s v="Revolut"/>
    <s v="Bank"/>
    <n v="0.28999999999999998"/>
    <s v=""/>
    <s v=""/>
    <s v="August 2023"/>
    <x v="25"/>
  </r>
  <r>
    <x v="1627"/>
    <s v="Cash at Wallington 2"/>
    <x v="0"/>
    <n v="-15"/>
    <s v="Revolut"/>
    <s v="Bank"/>
    <n v="15"/>
    <s v=""/>
    <s v=""/>
    <s v="August 2023"/>
    <x v="25"/>
  </r>
  <r>
    <x v="1628"/>
    <s v="Transport for London"/>
    <x v="1"/>
    <n v="-1.75"/>
    <s v="Revolut"/>
    <s v="Bank"/>
    <n v="1.75"/>
    <s v=""/>
    <s v=""/>
    <s v="August 2023"/>
    <x v="25"/>
  </r>
  <r>
    <x v="1628"/>
    <s v="Transport for London"/>
    <x v="1"/>
    <n v="-5.25"/>
    <s v="Revolut"/>
    <s v="Bank"/>
    <n v="5.25"/>
    <s v=""/>
    <s v=""/>
    <s v="August 2023"/>
    <x v="25"/>
  </r>
  <r>
    <x v="1629"/>
    <s v="Sainsbury's"/>
    <x v="2"/>
    <n v="-1.55"/>
    <s v="Revolut"/>
    <s v="Bank"/>
    <n v="1.55"/>
    <s v=""/>
    <s v=""/>
    <s v="August 2023"/>
    <x v="25"/>
  </r>
  <r>
    <x v="1630"/>
    <s v="Sainsbury's"/>
    <x v="2"/>
    <n v="-2.15"/>
    <s v="Revolut"/>
    <s v="Bank"/>
    <n v="2.15"/>
    <s v=""/>
    <s v=""/>
    <s v="August 2023"/>
    <x v="25"/>
  </r>
  <r>
    <x v="1631"/>
    <s v="Transport for London"/>
    <x v="1"/>
    <n v="-3.5"/>
    <s v="Revolut"/>
    <s v="Bank"/>
    <n v="3.5"/>
    <s v=""/>
    <s v=""/>
    <s v="August 2023"/>
    <x v="25"/>
  </r>
  <r>
    <x v="1632"/>
    <s v="Payment from Ogude-n O S"/>
    <x v="0"/>
    <n v="160"/>
    <s v="Revolut"/>
    <s v="Bank"/>
    <s v=""/>
    <s v=""/>
    <s v=""/>
    <s v="August 2023"/>
    <x v="25"/>
  </r>
  <r>
    <x v="1633"/>
    <s v="Cash at 93 Manor Road Wallingt"/>
    <x v="0"/>
    <n v="-100"/>
    <s v="Revolut"/>
    <s v="Bank"/>
    <n v="100"/>
    <s v=""/>
    <s v=""/>
    <s v="August 2023"/>
    <x v="25"/>
  </r>
  <r>
    <x v="1634"/>
    <s v="Transport for London"/>
    <x v="1"/>
    <n v="-3.5"/>
    <s v="Revolut"/>
    <s v="Bank"/>
    <n v="3.5"/>
    <s v=""/>
    <s v=""/>
    <s v="August 2023"/>
    <x v="25"/>
  </r>
  <r>
    <x v="1635"/>
    <s v="Robins Food &amp; Wine"/>
    <x v="0"/>
    <n v="-2.87"/>
    <s v="Revolut"/>
    <s v="Bank"/>
    <n v="2.87"/>
    <s v=""/>
    <s v=""/>
    <s v="August 2023"/>
    <x v="25"/>
  </r>
  <r>
    <x v="1636"/>
    <s v="To RCCG GLORIOUS HIGH THRONE"/>
    <x v="8"/>
    <n v="-5"/>
    <s v="Revolut"/>
    <s v="Bank"/>
    <n v="5"/>
    <s v=""/>
    <s v=""/>
    <s v="August 2023"/>
    <x v="25"/>
  </r>
  <r>
    <x v="1637"/>
    <s v="Sainsbury's"/>
    <x v="2"/>
    <n v="-0.4"/>
    <s v="Revolut"/>
    <s v="Bank"/>
    <n v="0.4"/>
    <s v=""/>
    <s v=""/>
    <s v="August 2023"/>
    <x v="25"/>
  </r>
  <r>
    <x v="1638"/>
    <s v="Transport for London"/>
    <x v="1"/>
    <n v="-3.5"/>
    <s v="Revolut"/>
    <s v="Bank"/>
    <n v="3.5"/>
    <s v=""/>
    <s v=""/>
    <s v="August 2023"/>
    <x v="25"/>
  </r>
  <r>
    <x v="1639"/>
    <s v="To GBP Savings"/>
    <x v="10"/>
    <n v="5"/>
    <s v="Revolut"/>
    <s v="Bank"/>
    <s v=""/>
    <s v=""/>
    <s v=""/>
    <s v="August 2023"/>
    <x v="25"/>
  </r>
  <r>
    <x v="1639"/>
    <s v="To GBP Savings"/>
    <x v="10"/>
    <n v="-5"/>
    <s v="Revolut"/>
    <s v="Bank"/>
    <n v="5"/>
    <s v=""/>
    <s v=""/>
    <s v="August 2023"/>
    <x v="25"/>
  </r>
  <r>
    <x v="1640"/>
    <s v="JD Sports"/>
    <x v="0"/>
    <n v="-25"/>
    <s v="Revolut"/>
    <s v="Bank"/>
    <n v="25"/>
    <s v=""/>
    <s v=""/>
    <s v="August 2023"/>
    <x v="25"/>
  </r>
  <r>
    <x v="1641"/>
    <s v="Transport for London"/>
    <x v="1"/>
    <n v="-3.5"/>
    <s v="Revolut"/>
    <s v="Bank"/>
    <n v="3.5"/>
    <s v=""/>
    <s v=""/>
    <s v="August 2023"/>
    <x v="25"/>
  </r>
  <r>
    <x v="1642"/>
    <s v="Transport for London"/>
    <x v="1"/>
    <n v="-1.75"/>
    <s v="Revolut"/>
    <s v="Bank"/>
    <n v="1.75"/>
    <s v=""/>
    <s v=""/>
    <s v="August 2023"/>
    <x v="25"/>
  </r>
  <r>
    <x v="1643"/>
    <s v="Transport for London"/>
    <x v="1"/>
    <n v="-1.75"/>
    <s v="Revolut"/>
    <s v="Bank"/>
    <n v="1.75"/>
    <s v=""/>
    <s v=""/>
    <s v="August 2023"/>
    <x v="25"/>
  </r>
  <r>
    <x v="1643"/>
    <s v="Transport for London"/>
    <x v="1"/>
    <n v="-1.75"/>
    <s v="Revolut"/>
    <s v="Bank"/>
    <n v="1.75"/>
    <s v=""/>
    <s v=""/>
    <s v="August 2023"/>
    <x v="25"/>
  </r>
  <r>
    <x v="1644"/>
    <s v="Payment from M Talabi"/>
    <x v="0"/>
    <n v="300"/>
    <s v="Revolut"/>
    <s v="Bank"/>
    <s v=""/>
    <s v=""/>
    <s v=""/>
    <s v="August 2023"/>
    <x v="25"/>
  </r>
  <r>
    <x v="1645"/>
    <s v="Cash at Notemachine"/>
    <x v="0"/>
    <n v="-10"/>
    <s v="Revolut"/>
    <s v="Bank"/>
    <n v="10"/>
    <s v=""/>
    <s v=""/>
    <s v="August 2023"/>
    <x v="25"/>
  </r>
  <r>
    <x v="1646"/>
    <s v="Payment from Ogude-n O S"/>
    <x v="0"/>
    <n v="100"/>
    <s v="Revolut"/>
    <s v="Bank"/>
    <s v=""/>
    <s v=""/>
    <s v=""/>
    <s v="August 2023"/>
    <x v="25"/>
  </r>
  <r>
    <x v="1647"/>
    <s v="Cash at 93 Manor Road Wallingt"/>
    <x v="0"/>
    <n v="-100"/>
    <s v="Revolut"/>
    <s v="Bank"/>
    <n v="100"/>
    <s v=""/>
    <s v=""/>
    <s v="August 2023"/>
    <x v="25"/>
  </r>
  <r>
    <x v="1648"/>
    <s v="Upwork"/>
    <x v="0"/>
    <n v="-5.69"/>
    <s v="Revolut"/>
    <s v="Bank"/>
    <n v="5.69"/>
    <s v=""/>
    <s v=""/>
    <s v="August 2023"/>
    <x v="25"/>
  </r>
  <r>
    <x v="1649"/>
    <s v="To GBP"/>
    <x v="0"/>
    <n v="-10"/>
    <s v="Revolut"/>
    <s v="Bank"/>
    <n v="10"/>
    <s v=""/>
    <s v=""/>
    <s v="August 2023"/>
    <x v="25"/>
  </r>
  <r>
    <x v="1649"/>
    <s v="To GBP"/>
    <x v="0"/>
    <n v="10"/>
    <s v="Revolut"/>
    <s v="Bank"/>
    <s v=""/>
    <s v=""/>
    <s v=""/>
    <s v="August 2023"/>
    <x v="25"/>
  </r>
  <r>
    <x v="1650"/>
    <s v="To Okeoghene Ogude-Nyerhovwo"/>
    <x v="0"/>
    <n v="-300"/>
    <s v="Revolut"/>
    <s v="Bank"/>
    <n v="300"/>
    <s v=""/>
    <s v=""/>
    <s v="August 2023"/>
    <x v="25"/>
  </r>
  <r>
    <x v="1651"/>
    <s v="Transport for London"/>
    <x v="1"/>
    <n v="-3.5"/>
    <s v="Revolut"/>
    <s v="Bank"/>
    <n v="3.5"/>
    <s v=""/>
    <s v=""/>
    <s v="August 2023"/>
    <x v="25"/>
  </r>
  <r>
    <x v="1652"/>
    <s v="Payment from Ogude O"/>
    <x v="0"/>
    <n v="40"/>
    <s v="Revolut"/>
    <s v="Bank"/>
    <s v=""/>
    <s v=""/>
    <s v=""/>
    <s v="August 2023"/>
    <x v="25"/>
  </r>
  <r>
    <x v="1653"/>
    <s v="To Kai D Watson"/>
    <x v="0"/>
    <n v="-30"/>
    <s v="Revolut"/>
    <s v="Bank"/>
    <n v="30"/>
    <s v=""/>
    <s v=""/>
    <s v="August 2023"/>
    <x v="25"/>
  </r>
  <r>
    <x v="1654"/>
    <s v="Sainsbury's"/>
    <x v="2"/>
    <n v="-1.55"/>
    <s v="Revolut"/>
    <s v="Bank"/>
    <n v="1.55"/>
    <s v=""/>
    <s v=""/>
    <s v="August 2023"/>
    <x v="25"/>
  </r>
  <r>
    <x v="1655"/>
    <s v="JD Sports"/>
    <x v="0"/>
    <n v="25"/>
    <s v="Revolut"/>
    <s v="Bank"/>
    <s v=""/>
    <s v=""/>
    <s v=""/>
    <s v="August 2023"/>
    <x v="25"/>
  </r>
  <r>
    <x v="1656"/>
    <s v="Transport for London"/>
    <x v="1"/>
    <n v="-3.5"/>
    <s v="Revolut"/>
    <s v="Bank"/>
    <n v="3.5"/>
    <s v=""/>
    <s v=""/>
    <s v="August 2023"/>
    <x v="25"/>
  </r>
  <r>
    <x v="1657"/>
    <s v="Payment from Ogude O"/>
    <x v="0"/>
    <n v="70"/>
    <s v="Revolut"/>
    <s v="Bank"/>
    <s v=""/>
    <s v=""/>
    <s v=""/>
    <s v="August 2023"/>
    <x v="25"/>
  </r>
  <r>
    <x v="1658"/>
    <s v="Transport for London"/>
    <x v="1"/>
    <n v="-20"/>
    <s v="Revolut"/>
    <s v="Bank"/>
    <n v="20"/>
    <s v=""/>
    <s v=""/>
    <s v="August 2023"/>
    <x v="25"/>
  </r>
  <r>
    <x v="1659"/>
    <s v="Lemonade Finance"/>
    <x v="0"/>
    <n v="-50"/>
    <s v="Revolut"/>
    <s v="Bank"/>
    <n v="50"/>
    <s v=""/>
    <s v=""/>
    <s v="August 2023"/>
    <x v="25"/>
  </r>
  <r>
    <x v="1660"/>
    <s v="Sainsbury's"/>
    <x v="2"/>
    <n v="-2.0499999999999998"/>
    <s v="Revolut"/>
    <s v="Bank"/>
    <n v="2.0499999999999998"/>
    <s v=""/>
    <s v=""/>
    <s v="August 2023"/>
    <x v="25"/>
  </r>
  <r>
    <x v="1661"/>
    <s v="Transport for London"/>
    <x v="1"/>
    <n v="-3.5"/>
    <s v="Revolut"/>
    <s v="Bank"/>
    <n v="3.5"/>
    <s v=""/>
    <s v=""/>
    <s v="August 2023"/>
    <x v="25"/>
  </r>
  <r>
    <x v="1662"/>
    <s v="George Street Express"/>
    <x v="0"/>
    <n v="-1.78"/>
    <s v="Revolut"/>
    <s v="Bank"/>
    <n v="1.78"/>
    <s v=""/>
    <s v=""/>
    <s v="August 2023"/>
    <x v="25"/>
  </r>
  <r>
    <x v="1663"/>
    <s v="Transport for London"/>
    <x v="1"/>
    <n v="-1.75"/>
    <s v="Revolut"/>
    <s v="Bank"/>
    <n v="1.75"/>
    <s v=""/>
    <s v=""/>
    <s v="August 2023"/>
    <x v="25"/>
  </r>
  <r>
    <x v="1663"/>
    <s v="Transport for London"/>
    <x v="1"/>
    <n v="-1.75"/>
    <s v="Revolut"/>
    <s v="Bank"/>
    <n v="1.75"/>
    <s v=""/>
    <s v=""/>
    <s v="August 2023"/>
    <x v="25"/>
  </r>
  <r>
    <x v="1664"/>
    <s v="Sainsbury's"/>
    <x v="2"/>
    <n v="-4.8499999999999996"/>
    <s v="Revolut"/>
    <s v="Bank"/>
    <n v="4.8499999999999996"/>
    <s v=""/>
    <s v=""/>
    <s v="August 2023"/>
    <x v="25"/>
  </r>
  <r>
    <x v="1665"/>
    <s v="To Femi Kehinde Olagunju"/>
    <x v="0"/>
    <n v="-20"/>
    <s v="Revolut"/>
    <s v="Bank"/>
    <n v="20"/>
    <s v=""/>
    <s v=""/>
    <s v="August 2023"/>
    <x v="25"/>
  </r>
  <r>
    <x v="1666"/>
    <s v="Transport for London"/>
    <x v="1"/>
    <n v="-1.75"/>
    <s v="Revolut"/>
    <s v="Bank"/>
    <n v="1.75"/>
    <s v=""/>
    <s v=""/>
    <s v="August 2023"/>
    <x v="25"/>
  </r>
  <r>
    <x v="1666"/>
    <s v="Transport for London"/>
    <x v="1"/>
    <n v="-1.75"/>
    <s v="Revolut"/>
    <s v="Bank"/>
    <n v="1.75"/>
    <s v=""/>
    <s v=""/>
    <s v="August 2023"/>
    <x v="25"/>
  </r>
  <r>
    <x v="1667"/>
    <s v="Payment from Ogude O"/>
    <x v="0"/>
    <n v="350"/>
    <s v="Revolut"/>
    <s v="Bank"/>
    <s v=""/>
    <s v=""/>
    <s v=""/>
    <s v="August 2023"/>
    <x v="25"/>
  </r>
  <r>
    <x v="1668"/>
    <s v="Sainsbury's"/>
    <x v="2"/>
    <n v="-1.4"/>
    <s v="Revolut"/>
    <s v="Bank"/>
    <n v="1.4"/>
    <s v=""/>
    <s v=""/>
    <s v="August 2023"/>
    <x v="25"/>
  </r>
  <r>
    <x v="1669"/>
    <s v="Oghenenyerhovwo Ogude"/>
    <x v="0"/>
    <n v="-300"/>
    <s v="Revolut"/>
    <s v="Bank"/>
    <n v="300"/>
    <s v=""/>
    <s v=""/>
    <s v="August 2023"/>
    <x v="25"/>
  </r>
  <r>
    <x v="1670"/>
    <s v="To GBP Savings"/>
    <x v="10"/>
    <n v="5"/>
    <s v="Revolut"/>
    <s v="Bank"/>
    <s v=""/>
    <s v=""/>
    <s v=""/>
    <s v="August 2023"/>
    <x v="25"/>
  </r>
  <r>
    <x v="1670"/>
    <s v="To GBP Savings"/>
    <x v="10"/>
    <n v="-5"/>
    <s v="Revolut"/>
    <s v="Bank"/>
    <n v="5"/>
    <s v=""/>
    <s v=""/>
    <s v="August 2023"/>
    <x v="25"/>
  </r>
  <r>
    <x v="1671"/>
    <s v="Transport for London"/>
    <x v="1"/>
    <n v="-1.75"/>
    <s v="Revolut"/>
    <s v="Bank"/>
    <n v="1.75"/>
    <s v=""/>
    <s v=""/>
    <s v="August 2023"/>
    <x v="25"/>
  </r>
  <r>
    <x v="1672"/>
    <s v="Transport for London"/>
    <x v="1"/>
    <n v="-1.75"/>
    <s v="Revolut"/>
    <s v="Bank"/>
    <n v="1.75"/>
    <s v=""/>
    <s v=""/>
    <s v="August 2023"/>
    <x v="25"/>
  </r>
  <r>
    <x v="1672"/>
    <s v="Transport for London"/>
    <x v="1"/>
    <n v="-9.4"/>
    <s v="Revolut"/>
    <s v="Bank"/>
    <n v="9.4"/>
    <s v=""/>
    <s v=""/>
    <s v="August 2023"/>
    <x v="25"/>
  </r>
  <r>
    <x v="1673"/>
    <s v="Sainsbury's"/>
    <x v="2"/>
    <n v="-3"/>
    <s v="Revolut"/>
    <s v="Bank"/>
    <n v="3"/>
    <s v=""/>
    <s v=""/>
    <s v="August 2023"/>
    <x v="25"/>
  </r>
  <r>
    <x v="1674"/>
    <s v="Sainsbury's"/>
    <x v="2"/>
    <n v="-2.0499999999999998"/>
    <s v="Revolut"/>
    <s v="Bank"/>
    <n v="2.0499999999999998"/>
    <s v=""/>
    <s v=""/>
    <s v="August 2023"/>
    <x v="25"/>
  </r>
  <r>
    <x v="1675"/>
    <s v="Transport for London"/>
    <x v="1"/>
    <n v="-3.5"/>
    <s v="Revolut"/>
    <s v="Bank"/>
    <n v="3.5"/>
    <s v=""/>
    <s v=""/>
    <s v="August 2023"/>
    <x v="25"/>
  </r>
  <r>
    <x v="1676"/>
    <s v="Transport for London"/>
    <x v="1"/>
    <n v="-1.75"/>
    <s v="Revolut"/>
    <s v="Bank"/>
    <n v="1.75"/>
    <s v=""/>
    <s v=""/>
    <s v="September 2023"/>
    <x v="26"/>
  </r>
  <r>
    <x v="1677"/>
    <s v="Transport for London"/>
    <x v="1"/>
    <n v="-1.75"/>
    <s v="Revolut"/>
    <s v="Bank"/>
    <n v="1.75"/>
    <s v=""/>
    <s v=""/>
    <s v="September 2023"/>
    <x v="26"/>
  </r>
  <r>
    <x v="1678"/>
    <s v="Wallington Food Centre"/>
    <x v="2"/>
    <n v="-3.86"/>
    <s v="Revolut"/>
    <s v="Bank"/>
    <n v="3.86"/>
    <s v=""/>
    <s v=""/>
    <s v="September 2023"/>
    <x v="26"/>
  </r>
  <r>
    <x v="1679"/>
    <s v="Transport for London"/>
    <x v="1"/>
    <n v="-3.5"/>
    <s v="Revolut"/>
    <s v="Bank"/>
    <n v="3.5"/>
    <s v=""/>
    <s v=""/>
    <s v="September 2023"/>
    <x v="26"/>
  </r>
  <r>
    <x v="1680"/>
    <s v="Transport for London"/>
    <x v="1"/>
    <n v="-10"/>
    <s v="Revolut"/>
    <s v="Bank"/>
    <n v="10"/>
    <s v=""/>
    <s v=""/>
    <s v="September 2023"/>
    <x v="26"/>
  </r>
  <r>
    <x v="1681"/>
    <s v="Transport for London"/>
    <x v="1"/>
    <n v="-3.5"/>
    <s v="Revolut"/>
    <s v="Bank"/>
    <n v="3.5"/>
    <s v=""/>
    <s v=""/>
    <s v="September 2023"/>
    <x v="26"/>
  </r>
  <r>
    <x v="1682"/>
    <s v="Payment from Ogude O"/>
    <x v="0"/>
    <n v="50"/>
    <s v="Revolut"/>
    <s v="Bank"/>
    <s v=""/>
    <s v=""/>
    <s v=""/>
    <s v="September 2023"/>
    <x v="26"/>
  </r>
  <r>
    <x v="1683"/>
    <s v="Cash at 404517wallington"/>
    <x v="0"/>
    <n v="-30"/>
    <s v="Revolut"/>
    <s v="Bank"/>
    <n v="30"/>
    <s v=""/>
    <s v=""/>
    <s v="September 2023"/>
    <x v="26"/>
  </r>
  <r>
    <x v="1684"/>
    <s v="Payment from Ogude O"/>
    <x v="0"/>
    <n v="180"/>
    <s v="Revolut"/>
    <s v="Bank"/>
    <s v=""/>
    <s v=""/>
    <s v=""/>
    <s v="September 2023"/>
    <x v="26"/>
  </r>
  <r>
    <x v="1685"/>
    <s v="To RCCG GLORIOUS HIGH THRONE"/>
    <x v="8"/>
    <n v="-175"/>
    <s v="Revolut"/>
    <s v="Bank"/>
    <n v="175"/>
    <s v=""/>
    <s v=""/>
    <s v="September 2023"/>
    <x v="26"/>
  </r>
  <r>
    <x v="1686"/>
    <s v="To RCCG GLORIOUS HIGH THRONE"/>
    <x v="8"/>
    <n v="-3"/>
    <s v="Revolut"/>
    <s v="Bank"/>
    <n v="3"/>
    <s v=""/>
    <s v=""/>
    <s v="September 2023"/>
    <x v="26"/>
  </r>
  <r>
    <x v="1687"/>
    <s v="Sainsbury's"/>
    <x v="2"/>
    <n v="-1.4"/>
    <s v="Revolut"/>
    <s v="Bank"/>
    <n v="1.4"/>
    <s v=""/>
    <s v=""/>
    <s v="September 2023"/>
    <x v="26"/>
  </r>
  <r>
    <x v="1688"/>
    <s v="Transport for London"/>
    <x v="1"/>
    <n v="-3.5"/>
    <s v="Revolut"/>
    <s v="Bank"/>
    <n v="3.5"/>
    <s v=""/>
    <s v=""/>
    <s v="September 2023"/>
    <x v="26"/>
  </r>
  <r>
    <x v="1689"/>
    <s v="To GBP Savings"/>
    <x v="10"/>
    <n v="5"/>
    <s v="Revolut"/>
    <s v="Bank"/>
    <s v=""/>
    <s v=""/>
    <s v=""/>
    <s v="September 2023"/>
    <x v="26"/>
  </r>
  <r>
    <x v="1689"/>
    <s v="To GBP Savings"/>
    <x v="10"/>
    <n v="-5"/>
    <s v="Revolut"/>
    <s v="Bank"/>
    <n v="5"/>
    <s v=""/>
    <s v=""/>
    <s v="September 2023"/>
    <x v="26"/>
  </r>
  <r>
    <x v="1690"/>
    <s v="Payment from Ogude O"/>
    <x v="0"/>
    <n v="50"/>
    <s v="Revolut"/>
    <s v="Bank"/>
    <s v=""/>
    <s v=""/>
    <s v=""/>
    <s v="September 2023"/>
    <x v="26"/>
  </r>
  <r>
    <x v="1691"/>
    <s v="Cash at 404517wallington"/>
    <x v="0"/>
    <n v="-25"/>
    <s v="Revolut"/>
    <s v="Bank"/>
    <n v="25"/>
    <s v=""/>
    <s v=""/>
    <s v="September 2023"/>
    <x v="26"/>
  </r>
  <r>
    <x v="1692"/>
    <s v="Cash at 404517wallington"/>
    <x v="0"/>
    <n v="-15"/>
    <s v="Revolut"/>
    <s v="Bank"/>
    <n v="15"/>
    <s v=""/>
    <s v=""/>
    <s v="September 2023"/>
    <x v="26"/>
  </r>
  <r>
    <x v="1693"/>
    <s v="Sainsbury's"/>
    <x v="2"/>
    <n v="-1.5"/>
    <s v="Revolut"/>
    <s v="Bank"/>
    <n v="1.5"/>
    <s v=""/>
    <s v=""/>
    <s v="September 2023"/>
    <x v="26"/>
  </r>
  <r>
    <x v="1694"/>
    <s v="Payment from Ogude O"/>
    <x v="0"/>
    <n v="20"/>
    <s v="Revolut"/>
    <s v="Bank"/>
    <s v=""/>
    <s v=""/>
    <s v=""/>
    <s v="September 2023"/>
    <x v="26"/>
  </r>
  <r>
    <x v="1695"/>
    <s v="Eataly"/>
    <x v="0"/>
    <n v="-6.5"/>
    <s v="Revolut"/>
    <s v="Bank"/>
    <n v="6.5"/>
    <s v=""/>
    <s v=""/>
    <s v="September 2023"/>
    <x v="26"/>
  </r>
  <r>
    <x v="1696"/>
    <s v="Transport for London"/>
    <x v="1"/>
    <n v="-13.9"/>
    <s v="Revolut"/>
    <s v="Bank"/>
    <n v="13.9"/>
    <s v=""/>
    <s v=""/>
    <s v="September 2023"/>
    <x v="26"/>
  </r>
  <r>
    <x v="1697"/>
    <s v="Sainsbury's"/>
    <x v="2"/>
    <n v="-3.65"/>
    <s v="Revolut"/>
    <s v="Bank"/>
    <n v="3.65"/>
    <s v=""/>
    <s v=""/>
    <s v="September 2023"/>
    <x v="26"/>
  </r>
  <r>
    <x v="1698"/>
    <s v="Brazil Flayvour"/>
    <x v="0"/>
    <n v="-9"/>
    <s v="Revolut"/>
    <s v="Bank"/>
    <n v="9"/>
    <s v=""/>
    <s v=""/>
    <s v="September 2023"/>
    <x v="26"/>
  </r>
  <r>
    <x v="1699"/>
    <s v="Tesco"/>
    <x v="2"/>
    <n v="-1"/>
    <s v="Revolut"/>
    <s v="Bank"/>
    <n v="1"/>
    <s v=""/>
    <s v=""/>
    <s v="September 2023"/>
    <x v="26"/>
  </r>
  <r>
    <x v="1700"/>
    <s v="Transport for London"/>
    <x v="1"/>
    <n v="-1.75"/>
    <s v="Revolut"/>
    <s v="Bank"/>
    <n v="1.75"/>
    <s v=""/>
    <s v=""/>
    <s v="September 2023"/>
    <x v="26"/>
  </r>
  <r>
    <x v="1701"/>
    <s v="Payment from Ogude O"/>
    <x v="0"/>
    <n v="50"/>
    <s v="Revolut"/>
    <s v="Bank"/>
    <s v=""/>
    <s v=""/>
    <s v=""/>
    <s v="September 2023"/>
    <x v="26"/>
  </r>
  <r>
    <x v="1702"/>
    <s v="Transport for London"/>
    <x v="1"/>
    <n v="-13.9"/>
    <s v="Revolut"/>
    <s v="Bank"/>
    <n v="13.9"/>
    <s v=""/>
    <s v=""/>
    <s v="September 2023"/>
    <x v="26"/>
  </r>
  <r>
    <x v="1703"/>
    <s v="Transport for London"/>
    <x v="1"/>
    <n v="-1.5"/>
    <s v="Revolut"/>
    <s v="Bank"/>
    <n v="1.5"/>
    <s v=""/>
    <s v=""/>
    <s v="September 2023"/>
    <x v="26"/>
  </r>
  <r>
    <x v="1704"/>
    <s v="Transport for London"/>
    <x v="1"/>
    <n v="-15"/>
    <s v="Revolut"/>
    <s v="Bank"/>
    <n v="15"/>
    <s v=""/>
    <s v=""/>
    <s v="September 2023"/>
    <x v="26"/>
  </r>
  <r>
    <x v="1705"/>
    <s v="To Paypal Uk"/>
    <x v="0"/>
    <n v="-6.98"/>
    <s v="Revolut"/>
    <s v="Bank"/>
    <n v="6.98"/>
    <s v=""/>
    <s v=""/>
    <s v="September 2023"/>
    <x v="26"/>
  </r>
  <r>
    <x v="1706"/>
    <s v="Roni's Bakery"/>
    <x v="0"/>
    <n v="-7.5"/>
    <s v="Revolut"/>
    <s v="Bank"/>
    <n v="7.5"/>
    <s v=""/>
    <s v=""/>
    <s v="September 2023"/>
    <x v="26"/>
  </r>
  <r>
    <x v="1707"/>
    <s v="Payment from Ogude O"/>
    <x v="0"/>
    <n v="20"/>
    <s v="Revolut"/>
    <s v="Bank"/>
    <s v=""/>
    <s v=""/>
    <s v=""/>
    <s v="September 2023"/>
    <x v="26"/>
  </r>
  <r>
    <x v="1708"/>
    <s v="Tesco"/>
    <x v="2"/>
    <n v="-1.7"/>
    <s v="Revolut"/>
    <s v="Bank"/>
    <n v="1.7"/>
    <s v=""/>
    <s v=""/>
    <s v="September 2023"/>
    <x v="26"/>
  </r>
  <r>
    <x v="1709"/>
    <s v="Sainsbury's"/>
    <x v="2"/>
    <n v="-1"/>
    <s v="Revolut"/>
    <s v="Bank"/>
    <n v="1"/>
    <s v=""/>
    <s v=""/>
    <s v="September 2023"/>
    <x v="26"/>
  </r>
  <r>
    <x v="1710"/>
    <s v="Transport for London"/>
    <x v="1"/>
    <n v="-17.100000000000001"/>
    <s v="Revolut"/>
    <s v="Bank"/>
    <n v="17.100000000000001"/>
    <s v=""/>
    <s v=""/>
    <s v="September 2023"/>
    <x v="26"/>
  </r>
  <r>
    <x v="1711"/>
    <s v="To GBP"/>
    <x v="0"/>
    <n v="-10.75"/>
    <s v="Revolut"/>
    <s v="Bank"/>
    <n v="10.75"/>
    <s v=""/>
    <s v=""/>
    <s v="September 2023"/>
    <x v="26"/>
  </r>
  <r>
    <x v="1711"/>
    <s v="To GBP"/>
    <x v="0"/>
    <n v="10.75"/>
    <s v="Revolut"/>
    <s v="Bank"/>
    <s v=""/>
    <s v=""/>
    <s v=""/>
    <s v="September 2023"/>
    <x v="26"/>
  </r>
  <r>
    <x v="1712"/>
    <s v="Transport for London"/>
    <x v="1"/>
    <n v="-12.9"/>
    <s v="Revolut"/>
    <s v="Bank"/>
    <n v="12.9"/>
    <s v=""/>
    <s v=""/>
    <s v="September 2023"/>
    <x v="26"/>
  </r>
  <r>
    <x v="1713"/>
    <s v="Payment from Ogude O"/>
    <x v="0"/>
    <n v="30"/>
    <s v="Revolut"/>
    <s v="Bank"/>
    <s v=""/>
    <s v=""/>
    <s v=""/>
    <s v="September 2023"/>
    <x v="26"/>
  </r>
  <r>
    <x v="1714"/>
    <s v="Taco Truck"/>
    <x v="0"/>
    <n v="-9.5"/>
    <s v="Revolut"/>
    <s v="Bank"/>
    <n v="9.5"/>
    <s v=""/>
    <s v=""/>
    <s v="September 2023"/>
    <x v="26"/>
  </r>
  <r>
    <x v="1715"/>
    <s v="Transport for London"/>
    <x v="1"/>
    <n v="-1.75"/>
    <s v="Revolut"/>
    <s v="Bank"/>
    <n v="1.75"/>
    <s v=""/>
    <s v=""/>
    <s v="September 2023"/>
    <x v="26"/>
  </r>
  <r>
    <x v="1716"/>
    <s v="Transport for London"/>
    <x v="1"/>
    <n v="-13.9"/>
    <s v="Revolut"/>
    <s v="Bank"/>
    <n v="13.9"/>
    <s v=""/>
    <s v=""/>
    <s v="September 2023"/>
    <x v="26"/>
  </r>
  <r>
    <x v="1717"/>
    <s v="Sainsbury's"/>
    <x v="2"/>
    <n v="-1.5"/>
    <s v="Revolut"/>
    <s v="Bank"/>
    <n v="1.5"/>
    <s v=""/>
    <s v=""/>
    <s v="September 2023"/>
    <x v="26"/>
  </r>
  <r>
    <x v="1718"/>
    <s v="Payment from Ogude-n O S"/>
    <x v="0"/>
    <n v="100"/>
    <s v="Revolut"/>
    <s v="Bank"/>
    <s v=""/>
    <s v=""/>
    <s v=""/>
    <s v="September 2023"/>
    <x v="26"/>
  </r>
  <r>
    <x v="1719"/>
    <s v="Transport for London"/>
    <x v="1"/>
    <n v="-15"/>
    <s v="Revolut"/>
    <s v="Bank"/>
    <n v="15"/>
    <s v=""/>
    <s v=""/>
    <s v="September 2023"/>
    <x v="26"/>
  </r>
  <r>
    <x v="1720"/>
    <s v="Tesco"/>
    <x v="2"/>
    <n v="-5.0999999999999996"/>
    <s v="Revolut"/>
    <s v="Bank"/>
    <n v="5.0999999999999996"/>
    <s v=""/>
    <s v=""/>
    <s v="September 2023"/>
    <x v="26"/>
  </r>
  <r>
    <x v="1721"/>
    <s v="Transport for London"/>
    <x v="1"/>
    <n v="-1.75"/>
    <s v="Revolut"/>
    <s v="Bank"/>
    <n v="1.75"/>
    <s v=""/>
    <s v=""/>
    <s v="September 2023"/>
    <x v="26"/>
  </r>
  <r>
    <x v="1722"/>
    <s v="Transport for London"/>
    <x v="1"/>
    <n v="-13.9"/>
    <s v="Revolut"/>
    <s v="Bank"/>
    <n v="13.9"/>
    <s v=""/>
    <s v=""/>
    <s v="September 2023"/>
    <x v="26"/>
  </r>
  <r>
    <x v="1723"/>
    <s v="Sainsbury's"/>
    <x v="2"/>
    <n v="-1.35"/>
    <s v="Revolut"/>
    <s v="Bank"/>
    <n v="1.35"/>
    <s v=""/>
    <s v=""/>
    <s v="September 2023"/>
    <x v="26"/>
  </r>
  <r>
    <x v="1724"/>
    <s v="Transport for London"/>
    <x v="1"/>
    <n v="-1.75"/>
    <s v="Revolut"/>
    <s v="Bank"/>
    <n v="1.75"/>
    <s v=""/>
    <s v=""/>
    <s v="September 2023"/>
    <x v="26"/>
  </r>
  <r>
    <x v="1724"/>
    <s v="Transport for London"/>
    <x v="1"/>
    <n v="-1.75"/>
    <s v="Revolut"/>
    <s v="Bank"/>
    <n v="1.75"/>
    <s v=""/>
    <s v=""/>
    <s v="September 2023"/>
    <x v="26"/>
  </r>
  <r>
    <x v="1725"/>
    <s v="To RCCG GLORIOUS HIGH THRONE"/>
    <x v="8"/>
    <n v="-3"/>
    <s v="Revolut"/>
    <s v="Bank"/>
    <n v="3"/>
    <s v=""/>
    <s v=""/>
    <s v="September 2023"/>
    <x v="26"/>
  </r>
  <r>
    <x v="1726"/>
    <s v="Sainsbury's"/>
    <x v="2"/>
    <n v="-1.6"/>
    <s v="Revolut"/>
    <s v="Bank"/>
    <n v="1.6"/>
    <s v=""/>
    <s v=""/>
    <s v="September 2023"/>
    <x v="26"/>
  </r>
  <r>
    <x v="1727"/>
    <s v="Transport for London"/>
    <x v="1"/>
    <n v="-0.25"/>
    <s v="Revolut"/>
    <s v="Bank"/>
    <n v="0.25"/>
    <s v=""/>
    <s v=""/>
    <s v="September 2023"/>
    <x v="26"/>
  </r>
  <r>
    <x v="1727"/>
    <s v="Transport for London"/>
    <x v="1"/>
    <n v="-1.75"/>
    <s v="Revolut"/>
    <s v="Bank"/>
    <n v="1.75"/>
    <s v=""/>
    <s v=""/>
    <s v="September 2023"/>
    <x v="26"/>
  </r>
  <r>
    <x v="1728"/>
    <s v="To GBP Savings"/>
    <x v="10"/>
    <n v="5"/>
    <s v="Revolut"/>
    <s v="Bank"/>
    <s v=""/>
    <s v=""/>
    <s v=""/>
    <s v="September 2023"/>
    <x v="26"/>
  </r>
  <r>
    <x v="1728"/>
    <s v="To GBP Savings"/>
    <x v="10"/>
    <n v="-5"/>
    <s v="Revolut"/>
    <s v="Bank"/>
    <n v="5"/>
    <s v=""/>
    <s v=""/>
    <s v="September 2023"/>
    <x v="26"/>
  </r>
  <r>
    <x v="1729"/>
    <s v="Price Buster"/>
    <x v="0"/>
    <n v="-12.97"/>
    <s v="Revolut"/>
    <s v="Bank"/>
    <n v="12.97"/>
    <s v=""/>
    <s v=""/>
    <s v="September 2023"/>
    <x v="26"/>
  </r>
  <r>
    <x v="1730"/>
    <s v="Transport for London"/>
    <x v="1"/>
    <n v="-1.75"/>
    <s v="Revolut"/>
    <s v="Bank"/>
    <n v="1.75"/>
    <s v=""/>
    <s v=""/>
    <s v="September 2023"/>
    <x v="26"/>
  </r>
  <r>
    <x v="1731"/>
    <s v="Sainsbury's"/>
    <x v="2"/>
    <n v="-2.2000000000000002"/>
    <s v="Revolut"/>
    <s v="Bank"/>
    <n v="2.2000000000000002"/>
    <s v=""/>
    <s v=""/>
    <s v="September 2023"/>
    <x v="26"/>
  </r>
  <r>
    <x v="1732"/>
    <s v="Sainsbury's"/>
    <x v="2"/>
    <n v="-0.55000000000000004"/>
    <s v="Revolut"/>
    <s v="Bank"/>
    <n v="0.55000000000000004"/>
    <s v=""/>
    <s v=""/>
    <s v="September 2023"/>
    <x v="26"/>
  </r>
  <r>
    <x v="1733"/>
    <s v="Transport for London"/>
    <x v="1"/>
    <n v="-20"/>
    <s v="Revolut"/>
    <s v="Bank"/>
    <n v="20"/>
    <s v=""/>
    <s v=""/>
    <s v="September 2023"/>
    <x v="26"/>
  </r>
  <r>
    <x v="1734"/>
    <s v="Transport for London"/>
    <x v="1"/>
    <n v="-1.75"/>
    <s v="Revolut"/>
    <s v="Bank"/>
    <n v="1.75"/>
    <s v=""/>
    <s v=""/>
    <s v="September 2023"/>
    <x v="26"/>
  </r>
  <r>
    <x v="1735"/>
    <s v="Sainsbury's"/>
    <x v="2"/>
    <n v="-3.6"/>
    <s v="Revolut"/>
    <s v="Bank"/>
    <n v="3.6"/>
    <s v=""/>
    <s v=""/>
    <s v="September 2023"/>
    <x v="26"/>
  </r>
  <r>
    <x v="1736"/>
    <s v="Sainsbury's"/>
    <x v="2"/>
    <n v="-4.75"/>
    <s v="Revolut"/>
    <s v="Bank"/>
    <n v="4.75"/>
    <s v=""/>
    <s v=""/>
    <s v="September 2023"/>
    <x v="26"/>
  </r>
  <r>
    <x v="1737"/>
    <s v="Transport for London"/>
    <x v="1"/>
    <n v="-1.75"/>
    <s v="Revolut"/>
    <s v="Bank"/>
    <n v="1.75"/>
    <s v=""/>
    <s v=""/>
    <s v="September 2023"/>
    <x v="26"/>
  </r>
  <r>
    <x v="1737"/>
    <s v="Transport for London"/>
    <x v="1"/>
    <n v="-1.75"/>
    <s v="Revolut"/>
    <s v="Bank"/>
    <n v="1.75"/>
    <s v=""/>
    <s v=""/>
    <s v="September 2023"/>
    <x v="26"/>
  </r>
  <r>
    <x v="1738"/>
    <s v="Sainsbury's"/>
    <x v="2"/>
    <n v="-3.8"/>
    <s v="Revolut"/>
    <s v="Bank"/>
    <n v="3.8"/>
    <s v=""/>
    <s v=""/>
    <s v="September 2023"/>
    <x v="26"/>
  </r>
  <r>
    <x v="1739"/>
    <s v="To GBP"/>
    <x v="0"/>
    <n v="-5"/>
    <s v="Revolut"/>
    <s v="Bank"/>
    <n v="5"/>
    <s v=""/>
    <s v=""/>
    <s v="September 2023"/>
    <x v="26"/>
  </r>
  <r>
    <x v="1739"/>
    <s v="To GBP"/>
    <x v="0"/>
    <n v="5"/>
    <s v="Revolut"/>
    <s v="Bank"/>
    <s v=""/>
    <s v=""/>
    <s v=""/>
    <s v="September 2023"/>
    <x v="26"/>
  </r>
  <r>
    <x v="1740"/>
    <s v="Transport for London"/>
    <x v="1"/>
    <n v="-3.5"/>
    <s v="Revolut"/>
    <s v="Bank"/>
    <n v="3.5"/>
    <s v=""/>
    <s v=""/>
    <s v="September 2023"/>
    <x v="26"/>
  </r>
  <r>
    <x v="1741"/>
    <s v="British Heart Foundation"/>
    <x v="0"/>
    <n v="21.5"/>
    <s v="Revolut"/>
    <s v="Bank"/>
    <s v=""/>
    <s v=""/>
    <s v=""/>
    <s v="September 2023"/>
    <x v="26"/>
  </r>
  <r>
    <x v="1742"/>
    <s v="Sainsbury's"/>
    <x v="2"/>
    <n v="-2.95"/>
    <s v="Revolut"/>
    <s v="Bank"/>
    <n v="2.95"/>
    <s v=""/>
    <s v=""/>
    <s v="September 2023"/>
    <x v="26"/>
  </r>
  <r>
    <x v="1743"/>
    <s v="Payment from Okeoghene Ogude-nyerhovwo"/>
    <x v="0"/>
    <n v="50"/>
    <s v="Revolut"/>
    <s v="Bank"/>
    <s v=""/>
    <s v=""/>
    <s v=""/>
    <s v="September 2023"/>
    <x v="26"/>
  </r>
  <r>
    <x v="1744"/>
    <s v="Transport for London"/>
    <x v="1"/>
    <n v="-1.75"/>
    <s v="Revolut"/>
    <s v="Bank"/>
    <n v="1.75"/>
    <s v=""/>
    <s v=""/>
    <s v="September 2023"/>
    <x v="26"/>
  </r>
  <r>
    <x v="1745"/>
    <s v="Cash at 93 Manor Road Wallingt"/>
    <x v="0"/>
    <n v="-20"/>
    <s v="Revolut"/>
    <s v="Bank"/>
    <n v="20"/>
    <s v=""/>
    <s v=""/>
    <s v="September 2023"/>
    <x v="26"/>
  </r>
  <r>
    <x v="1746"/>
    <s v="Transport for London"/>
    <x v="1"/>
    <n v="-1.75"/>
    <s v="Revolut"/>
    <s v="Bank"/>
    <n v="1.75"/>
    <s v=""/>
    <s v=""/>
    <s v="September 2023"/>
    <x v="26"/>
  </r>
  <r>
    <x v="1747"/>
    <s v="Payment from Oghenetega Ogude"/>
    <x v="0"/>
    <n v="50"/>
    <s v="Revolut"/>
    <s v="Bank"/>
    <s v=""/>
    <s v=""/>
    <s v=""/>
    <s v="September 2023"/>
    <x v="26"/>
  </r>
  <r>
    <x v="1748"/>
    <s v="Sainsbury's"/>
    <x v="2"/>
    <n v="-9.9499999999999993"/>
    <s v="Revolut"/>
    <s v="Bank"/>
    <n v="9.9499999999999993"/>
    <s v=""/>
    <s v=""/>
    <s v="September 2023"/>
    <x v="26"/>
  </r>
  <r>
    <x v="1749"/>
    <s v="Cash at 93 Manor Road Wallingt"/>
    <x v="0"/>
    <n v="-20"/>
    <s v="Revolut"/>
    <s v="Bank"/>
    <n v="20"/>
    <s v=""/>
    <s v=""/>
    <s v="September 2023"/>
    <x v="26"/>
  </r>
  <r>
    <x v="1750"/>
    <s v="Sainsbury's"/>
    <x v="2"/>
    <n v="-1.3"/>
    <s v="Revolut"/>
    <s v="Bank"/>
    <n v="1.3"/>
    <s v=""/>
    <s v=""/>
    <s v="September 2023"/>
    <x v="26"/>
  </r>
  <r>
    <x v="1751"/>
    <s v="To GBP Savings"/>
    <x v="10"/>
    <n v="5"/>
    <s v="Revolut"/>
    <s v="Bank"/>
    <s v=""/>
    <s v=""/>
    <s v=""/>
    <s v="September 2023"/>
    <x v="26"/>
  </r>
  <r>
    <x v="1751"/>
    <s v="To GBP Savings"/>
    <x v="10"/>
    <n v="-5"/>
    <s v="Revolut"/>
    <s v="Bank"/>
    <n v="5"/>
    <s v=""/>
    <s v=""/>
    <s v="September 2023"/>
    <x v="26"/>
  </r>
  <r>
    <x v="1752"/>
    <s v="Sainsbury's"/>
    <x v="2"/>
    <n v="-6"/>
    <s v="Revolut"/>
    <s v="Bank"/>
    <n v="6"/>
    <s v=""/>
    <s v=""/>
    <s v="September 2023"/>
    <x v="26"/>
  </r>
  <r>
    <x v="1753"/>
    <s v="To GBP"/>
    <x v="0"/>
    <n v="-5"/>
    <s v="Revolut"/>
    <s v="Bank"/>
    <n v="5"/>
    <s v=""/>
    <s v=""/>
    <s v="September 2023"/>
    <x v="26"/>
  </r>
  <r>
    <x v="1753"/>
    <s v="To GBP"/>
    <x v="0"/>
    <n v="5"/>
    <s v="Revolut"/>
    <s v="Bank"/>
    <s v=""/>
    <s v=""/>
    <s v=""/>
    <s v="September 2023"/>
    <x v="26"/>
  </r>
  <r>
    <x v="1754"/>
    <s v="Transport for London"/>
    <x v="1"/>
    <n v="-1.75"/>
    <s v="Revolut"/>
    <s v="Bank"/>
    <n v="1.75"/>
    <s v=""/>
    <s v=""/>
    <s v="September 2023"/>
    <x v="26"/>
  </r>
  <r>
    <x v="1755"/>
    <s v="Transport for London"/>
    <x v="1"/>
    <n v="-20"/>
    <s v="Revolut"/>
    <s v="Bank"/>
    <n v="20"/>
    <s v=""/>
    <s v=""/>
    <s v="September 2023"/>
    <x v="26"/>
  </r>
  <r>
    <x v="1756"/>
    <s v="Oghenenyerhovwo Ogude"/>
    <x v="0"/>
    <n v="-30"/>
    <s v="Revolut"/>
    <s v="Bank"/>
    <n v="30"/>
    <s v=""/>
    <s v=""/>
    <s v="September 2023"/>
    <x v="26"/>
  </r>
  <r>
    <x v="1757"/>
    <s v="Transport for London"/>
    <x v="1"/>
    <n v="-1.75"/>
    <s v="Revolut"/>
    <s v="Bank"/>
    <n v="1.75"/>
    <s v=""/>
    <s v=""/>
    <s v="September 2023"/>
    <x v="26"/>
  </r>
  <r>
    <x v="1758"/>
    <s v="Payment from Okeoghene Ogude-nyerhovwo"/>
    <x v="0"/>
    <n v="40"/>
    <s v="Revolut"/>
    <s v="Bank"/>
    <s v=""/>
    <s v=""/>
    <s v=""/>
    <s v="September 2023"/>
    <x v="26"/>
  </r>
  <r>
    <x v="1759"/>
    <s v="Sainsbury's"/>
    <x v="2"/>
    <n v="-3.3"/>
    <s v="Revolut"/>
    <s v="Bank"/>
    <n v="3.3"/>
    <s v=""/>
    <s v=""/>
    <s v="September 2023"/>
    <x v="26"/>
  </r>
  <r>
    <x v="1760"/>
    <s v="Transport for London"/>
    <x v="1"/>
    <n v="-3.5"/>
    <s v="Revolut"/>
    <s v="Bank"/>
    <n v="3.5"/>
    <s v=""/>
    <s v=""/>
    <s v="September 2023"/>
    <x v="26"/>
  </r>
  <r>
    <x v="1761"/>
    <s v="George Street Express"/>
    <x v="0"/>
    <n v="-3.67"/>
    <s v="Revolut"/>
    <s v="Bank"/>
    <n v="3.67"/>
    <s v=""/>
    <s v=""/>
    <s v="September 2023"/>
    <x v="26"/>
  </r>
  <r>
    <x v="1762"/>
    <s v="Transport for London"/>
    <x v="1"/>
    <n v="-3.5"/>
    <s v="Revolut"/>
    <s v="Bank"/>
    <n v="3.5"/>
    <s v=""/>
    <s v=""/>
    <s v="September 2023"/>
    <x v="26"/>
  </r>
  <r>
    <x v="1763"/>
    <s v="Transport for London"/>
    <x v="1"/>
    <n v="-1.75"/>
    <s v="Revolut"/>
    <s v="Bank"/>
    <n v="1.75"/>
    <s v=""/>
    <s v=""/>
    <s v="September 2023"/>
    <x v="26"/>
  </r>
  <r>
    <x v="1764"/>
    <s v="To Paypal Uk"/>
    <x v="0"/>
    <n v="-3.98"/>
    <s v="Revolut"/>
    <s v="Bank"/>
    <n v="3.98"/>
    <s v=""/>
    <s v=""/>
    <s v="September 2023"/>
    <x v="26"/>
  </r>
  <r>
    <x v="1765"/>
    <s v="Transport for London"/>
    <x v="1"/>
    <n v="-1.75"/>
    <s v="Revolut"/>
    <s v="Bank"/>
    <n v="1.75"/>
    <s v=""/>
    <s v=""/>
    <s v="September 2023"/>
    <x v="26"/>
  </r>
  <r>
    <x v="1766"/>
    <s v="Sainsbury's"/>
    <x v="2"/>
    <n v="-4.4000000000000004"/>
    <s v="Revolut"/>
    <s v="Bank"/>
    <n v="4.4000000000000004"/>
    <s v=""/>
    <s v=""/>
    <s v="September 2023"/>
    <x v="26"/>
  </r>
  <r>
    <x v="1767"/>
    <s v="Payment from Okeoghene Ogude-nyerhovwo"/>
    <x v="0"/>
    <n v="250"/>
    <s v="Revolut"/>
    <s v="Bank"/>
    <s v=""/>
    <s v=""/>
    <s v=""/>
    <s v="September 2023"/>
    <x v="26"/>
  </r>
  <r>
    <x v="1768"/>
    <s v="Transport for London"/>
    <x v="1"/>
    <n v="-1.75"/>
    <s v="Revolut"/>
    <s v="Bank"/>
    <n v="1.75"/>
    <s v=""/>
    <s v=""/>
    <s v="September 2023"/>
    <x v="26"/>
  </r>
  <r>
    <x v="1768"/>
    <s v="Transport for London"/>
    <x v="1"/>
    <n v="-1.75"/>
    <s v="Revolut"/>
    <s v="Bank"/>
    <n v="1.75"/>
    <s v=""/>
    <s v=""/>
    <s v="September 2023"/>
    <x v="26"/>
  </r>
  <r>
    <x v="1769"/>
    <s v="Cash at Wallington 2"/>
    <x v="0"/>
    <n v="-50"/>
    <s v="Revolut"/>
    <s v="Bank"/>
    <n v="50"/>
    <s v=""/>
    <s v=""/>
    <s v="September 2023"/>
    <x v="26"/>
  </r>
  <r>
    <x v="1770"/>
    <s v="Transport for London"/>
    <x v="1"/>
    <n v="-15"/>
    <s v="Revolut"/>
    <s v="Bank"/>
    <n v="15"/>
    <s v=""/>
    <s v=""/>
    <s v="September 2023"/>
    <x v="26"/>
  </r>
  <r>
    <x v="1771"/>
    <s v="Tinas Minimarket"/>
    <x v="0"/>
    <n v="-2.5"/>
    <s v="Revolut"/>
    <s v="Bank"/>
    <n v="2.5"/>
    <s v=""/>
    <s v=""/>
    <s v="September 2023"/>
    <x v="26"/>
  </r>
  <r>
    <x v="1772"/>
    <s v="Transport for London"/>
    <x v="1"/>
    <n v="-3.5"/>
    <s v="Revolut"/>
    <s v="Bank"/>
    <n v="3.5"/>
    <s v=""/>
    <s v=""/>
    <s v="September 2023"/>
    <x v="26"/>
  </r>
  <r>
    <x v="1773"/>
    <s v="To GBP Savings"/>
    <x v="10"/>
    <n v="5"/>
    <s v="Revolut"/>
    <s v="Bank"/>
    <s v=""/>
    <s v=""/>
    <s v=""/>
    <s v="September 2023"/>
    <x v="26"/>
  </r>
  <r>
    <x v="1773"/>
    <s v="To GBP Savings"/>
    <x v="10"/>
    <n v="-5"/>
    <s v="Revolut"/>
    <s v="Bank"/>
    <n v="5"/>
    <s v=""/>
    <s v=""/>
    <s v="September 2023"/>
    <x v="26"/>
  </r>
  <r>
    <x v="1774"/>
    <s v="To Moneybox"/>
    <x v="0"/>
    <n v="-1"/>
    <s v="Revolut"/>
    <s v="Bank"/>
    <n v="1"/>
    <s v=""/>
    <s v=""/>
    <s v="September 2023"/>
    <x v="26"/>
  </r>
  <r>
    <x v="1775"/>
    <s v="Price Buster"/>
    <x v="0"/>
    <n v="-3.98"/>
    <s v="Revolut"/>
    <s v="Bank"/>
    <n v="3.98"/>
    <s v=""/>
    <s v=""/>
    <s v="September 2023"/>
    <x v="26"/>
  </r>
  <r>
    <x v="1776"/>
    <s v="Cash at Wallington 2"/>
    <x v="0"/>
    <n v="-15"/>
    <s v="Revolut"/>
    <s v="Bank"/>
    <n v="15"/>
    <s v=""/>
    <s v=""/>
    <s v="September 2023"/>
    <x v="26"/>
  </r>
  <r>
    <x v="1777"/>
    <s v="Lemonade Finance"/>
    <x v="0"/>
    <n v="-25"/>
    <s v="Revolut"/>
    <s v="Bank"/>
    <n v="25"/>
    <s v=""/>
    <s v=""/>
    <s v="September 2023"/>
    <x v="26"/>
  </r>
  <r>
    <x v="1778"/>
    <s v="EMPIRE CINEMAS"/>
    <x v="0"/>
    <n v="-22.88"/>
    <s v="Revolut"/>
    <s v="Bank"/>
    <n v="22.88"/>
    <s v=""/>
    <s v=""/>
    <s v="September 2023"/>
    <x v="26"/>
  </r>
  <r>
    <x v="1779"/>
    <s v="Transport for London"/>
    <x v="1"/>
    <n v="-3.5"/>
    <s v="Revolut"/>
    <s v="Bank"/>
    <n v="3.5"/>
    <s v=""/>
    <s v=""/>
    <s v="September 2023"/>
    <x v="26"/>
  </r>
  <r>
    <x v="1779"/>
    <s v="Transport for London"/>
    <x v="1"/>
    <n v="-3.5"/>
    <s v="Revolut"/>
    <s v="Bank"/>
    <n v="3.5"/>
    <s v=""/>
    <s v=""/>
    <s v="September 2023"/>
    <x v="26"/>
  </r>
  <r>
    <x v="1780"/>
    <s v="Sainsbury's"/>
    <x v="2"/>
    <n v="-4"/>
    <s v="Revolut"/>
    <s v="Bank"/>
    <n v="4"/>
    <s v=""/>
    <s v=""/>
    <s v="September 2023"/>
    <x v="26"/>
  </r>
  <r>
    <x v="1781"/>
    <s v="Transport for London"/>
    <x v="1"/>
    <n v="-3.5"/>
    <s v="Revolut"/>
    <s v="Bank"/>
    <n v="3.5"/>
    <s v=""/>
    <s v=""/>
    <s v="September 2023"/>
    <x v="26"/>
  </r>
  <r>
    <x v="1782"/>
    <s v="Sainsbury's"/>
    <x v="2"/>
    <n v="-2.1"/>
    <s v="Revolut"/>
    <s v="Bank"/>
    <n v="2.1"/>
    <s v=""/>
    <s v=""/>
    <s v="September 2023"/>
    <x v="26"/>
  </r>
  <r>
    <x v="1783"/>
    <s v="Transport for London"/>
    <x v="1"/>
    <n v="-5.25"/>
    <s v="Revolut"/>
    <s v="Bank"/>
    <n v="5.25"/>
    <s v=""/>
    <s v=""/>
    <s v="September 2023"/>
    <x v="26"/>
  </r>
  <r>
    <x v="1784"/>
    <s v="Wallington Food Centre"/>
    <x v="2"/>
    <n v="-13.27"/>
    <s v="Revolut"/>
    <s v="Bank"/>
    <n v="13.27"/>
    <s v=""/>
    <s v=""/>
    <s v="September 2023"/>
    <x v="26"/>
  </r>
  <r>
    <x v="1785"/>
    <s v="Payment from Okeoghene Ogude-nyerhovwo"/>
    <x v="0"/>
    <n v="43"/>
    <s v="Revolut"/>
    <s v="Bank"/>
    <s v=""/>
    <s v=""/>
    <s v=""/>
    <s v="September 2023"/>
    <x v="26"/>
  </r>
  <r>
    <x v="1786"/>
    <s v="Exchange to GBP"/>
    <x v="0"/>
    <n v="172.91"/>
    <s v="Revolut"/>
    <s v="Bank"/>
    <s v=""/>
    <s v=""/>
    <s v=""/>
    <s v="September 2023"/>
    <x v="26"/>
  </r>
  <r>
    <x v="1787"/>
    <s v="Lemonade Finance"/>
    <x v="0"/>
    <n v="-100"/>
    <s v="Revolut"/>
    <s v="Bank"/>
    <n v="100"/>
    <s v=""/>
    <s v=""/>
    <s v="September 2023"/>
    <x v="26"/>
  </r>
  <r>
    <x v="1788"/>
    <s v="Lemonade Finance"/>
    <x v="0"/>
    <n v="-102"/>
    <s v="Revolut"/>
    <s v="Bank"/>
    <n v="102"/>
    <s v=""/>
    <s v=""/>
    <s v="September 2023"/>
    <x v="26"/>
  </r>
  <r>
    <x v="1789"/>
    <s v="Transport for London"/>
    <x v="1"/>
    <n v="-3.5"/>
    <s v="Revolut"/>
    <s v="Bank"/>
    <n v="3.5"/>
    <s v=""/>
    <s v=""/>
    <s v="September 2023"/>
    <x v="26"/>
  </r>
  <r>
    <x v="1790"/>
    <s v="Sainsbury's"/>
    <x v="2"/>
    <n v="-5.8"/>
    <s v="Revolut"/>
    <s v="Bank"/>
    <n v="5.8"/>
    <s v=""/>
    <s v=""/>
    <s v="September 2023"/>
    <x v="26"/>
  </r>
  <r>
    <x v="1791"/>
    <s v="Payment from Ogude O"/>
    <x v="0"/>
    <n v="1300"/>
    <s v="Revolut"/>
    <s v="Bank"/>
    <s v=""/>
    <s v=""/>
    <s v=""/>
    <s v="September 2023"/>
    <x v="26"/>
  </r>
  <r>
    <x v="1792"/>
    <s v="Sutton Green Off Licen"/>
    <x v="0"/>
    <n v="-3.24"/>
    <s v="Revolut"/>
    <s v="Bank"/>
    <n v="3.24"/>
    <s v=""/>
    <s v=""/>
    <s v="September 2023"/>
    <x v="26"/>
  </r>
  <r>
    <x v="1793"/>
    <s v="Sainsbury's"/>
    <x v="2"/>
    <n v="-2.95"/>
    <s v="Revolut"/>
    <s v="Bank"/>
    <n v="2.95"/>
    <s v=""/>
    <s v=""/>
    <s v="September 2023"/>
    <x v="26"/>
  </r>
  <r>
    <x v="1794"/>
    <s v="George Street Express"/>
    <x v="0"/>
    <n v="-1.75"/>
    <s v="Revolut"/>
    <s v="Bank"/>
    <n v="1.75"/>
    <s v=""/>
    <s v=""/>
    <s v="September 2023"/>
    <x v="26"/>
  </r>
  <r>
    <x v="1795"/>
    <s v="Transport for London"/>
    <x v="1"/>
    <n v="-5.25"/>
    <s v="Revolut"/>
    <s v="Bank"/>
    <n v="5.25"/>
    <s v=""/>
    <s v=""/>
    <s v="September 2023"/>
    <x v="26"/>
  </r>
  <r>
    <x v="1796"/>
    <s v="Cash at Wallington 2"/>
    <x v="0"/>
    <n v="-15"/>
    <s v="Revolut"/>
    <s v="Bank"/>
    <n v="15"/>
    <s v=""/>
    <s v=""/>
    <s v="September 2023"/>
    <x v="26"/>
  </r>
  <r>
    <x v="1797"/>
    <s v="Cash at Wallington 2"/>
    <x v="0"/>
    <n v="-15"/>
    <s v="Revolut"/>
    <s v="Bank"/>
    <n v="15"/>
    <s v=""/>
    <s v=""/>
    <s v="September 2023"/>
    <x v="26"/>
  </r>
  <r>
    <x v="1798"/>
    <s v="Sainsbury's"/>
    <x v="2"/>
    <n v="-2.65"/>
    <s v="Revolut"/>
    <s v="Bank"/>
    <n v="2.65"/>
    <s v=""/>
    <s v=""/>
    <s v="September 2023"/>
    <x v="26"/>
  </r>
  <r>
    <x v="1799"/>
    <s v="Transport for London"/>
    <x v="1"/>
    <n v="-3.5"/>
    <s v="Revolut"/>
    <s v="Bank"/>
    <n v="3.5"/>
    <s v=""/>
    <s v=""/>
    <s v="October 2023"/>
    <x v="27"/>
  </r>
  <r>
    <x v="1800"/>
    <s v="To RCCG GLORIOUS HIGH THRONE"/>
    <x v="8"/>
    <n v="-225"/>
    <s v="Revolut"/>
    <s v="Bank"/>
    <n v="225"/>
    <s v=""/>
    <s v=""/>
    <s v="October 2023"/>
    <x v="27"/>
  </r>
  <r>
    <x v="1801"/>
    <s v="Transport for London"/>
    <x v="1"/>
    <n v="-0.2"/>
    <s v="Revolut"/>
    <s v="Bank"/>
    <n v="0.2"/>
    <s v=""/>
    <s v=""/>
    <s v="October 2023"/>
    <x v="27"/>
  </r>
  <r>
    <x v="1802"/>
    <s v="Lemonade Finance"/>
    <x v="0"/>
    <n v="-826"/>
    <s v="Revolut"/>
    <s v="Bank"/>
    <n v="826"/>
    <s v=""/>
    <s v=""/>
    <s v="October 2023"/>
    <x v="27"/>
  </r>
  <r>
    <x v="1803"/>
    <s v="To RCCG GLORIOUS HIGH THRONE"/>
    <x v="8"/>
    <n v="-43"/>
    <s v="Revolut"/>
    <s v="Bank"/>
    <n v="43"/>
    <s v=""/>
    <s v=""/>
    <s v="October 2023"/>
    <x v="27"/>
  </r>
  <r>
    <x v="1804"/>
    <s v="Transfer to Revolut user"/>
    <x v="0"/>
    <n v="-30"/>
    <s v="Revolut"/>
    <s v="Bank"/>
    <n v="30"/>
    <s v=""/>
    <s v=""/>
    <s v="October 2023"/>
    <x v="27"/>
  </r>
  <r>
    <x v="1805"/>
    <s v="Transport for London"/>
    <x v="1"/>
    <n v="-30"/>
    <s v="Revolut"/>
    <s v="Bank"/>
    <n v="30"/>
    <s v=""/>
    <s v=""/>
    <s v="October 2023"/>
    <x v="27"/>
  </r>
  <r>
    <x v="1806"/>
    <s v="To GBP Savings"/>
    <x v="10"/>
    <n v="5"/>
    <s v="Revolut"/>
    <s v="Bank"/>
    <s v=""/>
    <s v=""/>
    <s v=""/>
    <s v="October 2023"/>
    <x v="27"/>
  </r>
  <r>
    <x v="1806"/>
    <s v="To GBP Savings"/>
    <x v="10"/>
    <n v="-5"/>
    <s v="Revolut"/>
    <s v="Bank"/>
    <n v="5"/>
    <s v=""/>
    <s v=""/>
    <s v="October 2023"/>
    <x v="27"/>
  </r>
  <r>
    <x v="1807"/>
    <s v="Payment from Ogude O"/>
    <x v="0"/>
    <n v="790"/>
    <s v="Revolut"/>
    <s v="Bank"/>
    <s v=""/>
    <s v=""/>
    <s v=""/>
    <s v="October 2023"/>
    <x v="27"/>
  </r>
  <r>
    <x v="1808"/>
    <s v="To Michael Talabi"/>
    <x v="0"/>
    <n v="-200"/>
    <s v="Revolut"/>
    <s v="Bank"/>
    <n v="200"/>
    <s v=""/>
    <s v=""/>
    <s v="October 2023"/>
    <x v="27"/>
  </r>
  <r>
    <x v="1809"/>
    <s v="To Okeoghene Ogude-Nyerhovwo"/>
    <x v="0"/>
    <n v="-552"/>
    <s v="Revolut"/>
    <s v="Bank"/>
    <n v="552"/>
    <s v=""/>
    <s v=""/>
    <s v="October 2023"/>
    <x v="27"/>
  </r>
  <r>
    <x v="1810"/>
    <s v="Transport for London"/>
    <x v="1"/>
    <n v="-1.75"/>
    <s v="Revolut"/>
    <s v="Bank"/>
    <n v="1.75"/>
    <s v=""/>
    <s v=""/>
    <s v="October 2023"/>
    <x v="27"/>
  </r>
  <r>
    <x v="1811"/>
    <s v="Marie Curie"/>
    <x v="0"/>
    <n v="8"/>
    <s v="Revolut"/>
    <s v="Bank"/>
    <s v=""/>
    <s v=""/>
    <s v=""/>
    <s v="October 2023"/>
    <x v="27"/>
  </r>
  <r>
    <x v="1812"/>
    <s v="Transport for London"/>
    <x v="1"/>
    <n v="-1.75"/>
    <s v="Revolut"/>
    <s v="Bank"/>
    <n v="1.75"/>
    <s v=""/>
    <s v=""/>
    <s v="October 2023"/>
    <x v="27"/>
  </r>
  <r>
    <x v="1813"/>
    <s v="Payment from Ogude-n O S"/>
    <x v="0"/>
    <n v="100"/>
    <s v="Revolut"/>
    <s v="Bank"/>
    <s v=""/>
    <s v=""/>
    <s v=""/>
    <s v="October 2023"/>
    <x v="27"/>
  </r>
  <r>
    <x v="1814"/>
    <s v="Boots"/>
    <x v="3"/>
    <n v="-2.2599999999999998"/>
    <s v="Revolut"/>
    <s v="Bank"/>
    <n v="2.2599999999999998"/>
    <s v=""/>
    <s v=""/>
    <s v="October 2023"/>
    <x v="27"/>
  </r>
  <r>
    <x v="1815"/>
    <s v="Cash at Wallington 2"/>
    <x v="0"/>
    <n v="-10"/>
    <s v="Revolut"/>
    <s v="Bank"/>
    <n v="10"/>
    <s v=""/>
    <s v=""/>
    <s v="October 2023"/>
    <x v="27"/>
  </r>
  <r>
    <x v="1816"/>
    <s v="Transport for London"/>
    <x v="1"/>
    <n v="-3.5"/>
    <s v="Revolut"/>
    <s v="Bank"/>
    <n v="3.5"/>
    <s v=""/>
    <s v=""/>
    <s v="October 2023"/>
    <x v="27"/>
  </r>
  <r>
    <x v="1817"/>
    <s v="Transport for London"/>
    <x v="1"/>
    <n v="-3.5"/>
    <s v="Revolut"/>
    <s v="Bank"/>
    <n v="3.5"/>
    <s v=""/>
    <s v=""/>
    <s v="October 2023"/>
    <x v="27"/>
  </r>
  <r>
    <x v="1818"/>
    <s v="Transport for London"/>
    <x v="1"/>
    <n v="-3.5"/>
    <s v="Revolut"/>
    <s v="Bank"/>
    <n v="3.5"/>
    <s v=""/>
    <s v=""/>
    <s v="October 2023"/>
    <x v="27"/>
  </r>
  <r>
    <x v="1819"/>
    <s v="George Street Express"/>
    <x v="0"/>
    <n v="-1.78"/>
    <s v="Revolut"/>
    <s v="Bank"/>
    <n v="1.78"/>
    <s v=""/>
    <s v=""/>
    <s v="October 2023"/>
    <x v="27"/>
  </r>
  <r>
    <x v="1820"/>
    <s v="Transport for London"/>
    <x v="1"/>
    <n v="-3.5"/>
    <s v="Revolut"/>
    <s v="Bank"/>
    <n v="3.5"/>
    <s v=""/>
    <s v=""/>
    <s v="October 2023"/>
    <x v="27"/>
  </r>
  <r>
    <x v="1821"/>
    <s v="Sainsbury's"/>
    <x v="2"/>
    <n v="-1.3"/>
    <s v="Revolut"/>
    <s v="Bank"/>
    <n v="1.3"/>
    <s v=""/>
    <s v=""/>
    <s v="October 2023"/>
    <x v="27"/>
  </r>
  <r>
    <x v="1822"/>
    <s v="To RCCG GLORIOUS HIGH THRONE"/>
    <x v="8"/>
    <n v="-5"/>
    <s v="Revolut"/>
    <s v="Bank"/>
    <n v="5"/>
    <s v=""/>
    <s v=""/>
    <s v="October 2023"/>
    <x v="27"/>
  </r>
  <r>
    <x v="1823"/>
    <s v="George Street Express"/>
    <x v="0"/>
    <n v="-1.89"/>
    <s v="Revolut"/>
    <s v="Bank"/>
    <n v="1.89"/>
    <s v=""/>
    <s v=""/>
    <s v="October 2023"/>
    <x v="27"/>
  </r>
  <r>
    <x v="1824"/>
    <s v="Transport for London"/>
    <x v="1"/>
    <n v="-1.75"/>
    <s v="Revolut"/>
    <s v="Bank"/>
    <n v="1.75"/>
    <s v=""/>
    <s v=""/>
    <s v="October 2023"/>
    <x v="27"/>
  </r>
  <r>
    <x v="1825"/>
    <s v="Tynker"/>
    <x v="4"/>
    <n v="-44.29"/>
    <s v="Revolut"/>
    <s v="Bank"/>
    <n v="44.29"/>
    <s v=""/>
    <s v=""/>
    <s v="October 2023"/>
    <x v="27"/>
  </r>
  <r>
    <x v="1826"/>
    <s v="To GBP Savings"/>
    <x v="10"/>
    <n v="5"/>
    <s v="Revolut"/>
    <s v="Bank"/>
    <s v=""/>
    <s v=""/>
    <s v=""/>
    <s v="October 2023"/>
    <x v="27"/>
  </r>
  <r>
    <x v="1826"/>
    <s v="To GBP Savings"/>
    <x v="10"/>
    <n v="-5"/>
    <s v="Revolut"/>
    <s v="Bank"/>
    <n v="5"/>
    <s v=""/>
    <s v=""/>
    <s v="October 2023"/>
    <x v="27"/>
  </r>
  <r>
    <x v="1827"/>
    <s v="Oghenenyerhovwo Ogude"/>
    <x v="0"/>
    <n v="-200"/>
    <s v="Revolut"/>
    <s v="Bank"/>
    <n v="200"/>
    <s v=""/>
    <s v=""/>
    <s v="October 2023"/>
    <x v="27"/>
  </r>
  <r>
    <x v="1828"/>
    <s v="Transport for London"/>
    <x v="1"/>
    <n v="-3.5"/>
    <s v="Revolut"/>
    <s v="Bank"/>
    <n v="3.5"/>
    <s v=""/>
    <s v=""/>
    <s v="October 2023"/>
    <x v="27"/>
  </r>
  <r>
    <x v="1829"/>
    <s v="Transport for London"/>
    <x v="1"/>
    <n v="-20"/>
    <s v="Revolut"/>
    <s v="Bank"/>
    <n v="20"/>
    <s v=""/>
    <s v=""/>
    <s v="October 2023"/>
    <x v="27"/>
  </r>
  <r>
    <x v="1830"/>
    <s v="Transport for London"/>
    <x v="1"/>
    <n v="-1.75"/>
    <s v="Revolut"/>
    <s v="Bank"/>
    <n v="1.75"/>
    <s v=""/>
    <s v=""/>
    <s v="October 2023"/>
    <x v="27"/>
  </r>
  <r>
    <x v="1831"/>
    <s v="Transport for London"/>
    <x v="1"/>
    <n v="-3.5"/>
    <s v="Revolut"/>
    <s v="Bank"/>
    <n v="3.5"/>
    <s v=""/>
    <s v=""/>
    <s v="October 2023"/>
    <x v="27"/>
  </r>
  <r>
    <x v="1832"/>
    <s v="eBay"/>
    <x v="9"/>
    <n v="-6.55"/>
    <s v="Revolut"/>
    <s v="Bank"/>
    <n v="6.55"/>
    <s v=""/>
    <s v=""/>
    <s v="October 2023"/>
    <x v="27"/>
  </r>
  <r>
    <x v="1833"/>
    <s v="Transport for London"/>
    <x v="1"/>
    <n v="-1.75"/>
    <s v="Revolut"/>
    <s v="Bank"/>
    <n v="1.75"/>
    <s v=""/>
    <s v=""/>
    <s v="October 2023"/>
    <x v="27"/>
  </r>
  <r>
    <x v="1834"/>
    <s v="To GBP"/>
    <x v="0"/>
    <n v="-15"/>
    <s v="Revolut"/>
    <s v="Bank"/>
    <n v="15"/>
    <s v=""/>
    <s v=""/>
    <s v="October 2023"/>
    <x v="27"/>
  </r>
  <r>
    <x v="1834"/>
    <s v="To GBP"/>
    <x v="0"/>
    <n v="15"/>
    <s v="Revolut"/>
    <s v="Bank"/>
    <s v=""/>
    <s v=""/>
    <s v=""/>
    <s v="October 2023"/>
    <x v="27"/>
  </r>
  <r>
    <x v="1835"/>
    <s v="Sainsbury's"/>
    <x v="2"/>
    <n v="-4.2"/>
    <s v="Revolut"/>
    <s v="Bank"/>
    <n v="4.2"/>
    <s v=""/>
    <s v=""/>
    <s v="October 2023"/>
    <x v="27"/>
  </r>
  <r>
    <x v="1836"/>
    <s v="Transport for London"/>
    <x v="1"/>
    <n v="-1.75"/>
    <s v="Revolut"/>
    <s v="Bank"/>
    <n v="1.75"/>
    <s v=""/>
    <s v=""/>
    <s v="October 2023"/>
    <x v="27"/>
  </r>
  <r>
    <x v="1837"/>
    <s v="Payment from Ogude O"/>
    <x v="0"/>
    <n v="50"/>
    <s v="Revolut"/>
    <s v="Bank"/>
    <s v=""/>
    <s v=""/>
    <s v=""/>
    <s v="October 2023"/>
    <x v="27"/>
  </r>
  <r>
    <x v="1838"/>
    <s v="Cash at Wallington 2"/>
    <x v="0"/>
    <n v="-20"/>
    <s v="Revolut"/>
    <s v="Bank"/>
    <n v="20"/>
    <s v=""/>
    <s v=""/>
    <s v="October 2023"/>
    <x v="27"/>
  </r>
  <r>
    <x v="1839"/>
    <s v="Transport for London"/>
    <x v="1"/>
    <n v="-20"/>
    <s v="Revolut"/>
    <s v="Bank"/>
    <n v="20"/>
    <s v=""/>
    <s v=""/>
    <s v="October 2023"/>
    <x v="27"/>
  </r>
  <r>
    <x v="1840"/>
    <s v="To RCCG GLORIOUS HIGH THRONE"/>
    <x v="8"/>
    <n v="-3"/>
    <s v="Revolut"/>
    <s v="Bank"/>
    <n v="3"/>
    <s v=""/>
    <s v=""/>
    <s v="October 2023"/>
    <x v="27"/>
  </r>
  <r>
    <x v="1841"/>
    <s v="Transport for London"/>
    <x v="1"/>
    <n v="-3.5"/>
    <s v="Revolut"/>
    <s v="Bank"/>
    <n v="3.5"/>
    <s v=""/>
    <s v=""/>
    <s v="October 2023"/>
    <x v="27"/>
  </r>
  <r>
    <x v="1842"/>
    <s v="To GBP Savings"/>
    <x v="10"/>
    <n v="5"/>
    <s v="Revolut"/>
    <s v="Bank"/>
    <s v=""/>
    <s v=""/>
    <s v=""/>
    <s v="October 2023"/>
    <x v="27"/>
  </r>
  <r>
    <x v="1842"/>
    <s v="To GBP Savings"/>
    <x v="10"/>
    <n v="-5"/>
    <s v="Revolut"/>
    <s v="Bank"/>
    <n v="5"/>
    <s v=""/>
    <s v=""/>
    <s v="October 2023"/>
    <x v="27"/>
  </r>
  <r>
    <x v="1843"/>
    <s v="Transport for London"/>
    <x v="1"/>
    <n v="-3.5"/>
    <s v="Revolut"/>
    <s v="Bank"/>
    <n v="3.5"/>
    <s v=""/>
    <s v=""/>
    <s v="October 2023"/>
    <x v="27"/>
  </r>
  <r>
    <x v="1844"/>
    <s v="Transport for London"/>
    <x v="1"/>
    <n v="-1.75"/>
    <s v="Revolut"/>
    <s v="Bank"/>
    <n v="1.75"/>
    <s v=""/>
    <s v=""/>
    <s v="October 2023"/>
    <x v="27"/>
  </r>
  <r>
    <x v="1845"/>
    <s v="Sainsbury's"/>
    <x v="2"/>
    <n v="-2.2000000000000002"/>
    <s v="Revolut"/>
    <s v="Bank"/>
    <n v="2.2000000000000002"/>
    <s v=""/>
    <s v=""/>
    <s v="October 2023"/>
    <x v="27"/>
  </r>
  <r>
    <x v="1846"/>
    <s v="To GBP"/>
    <x v="0"/>
    <n v="-5"/>
    <s v="Revolut"/>
    <s v="Bank"/>
    <n v="5"/>
    <s v=""/>
    <s v=""/>
    <s v="October 2023"/>
    <x v="27"/>
  </r>
  <r>
    <x v="1846"/>
    <s v="To GBP"/>
    <x v="0"/>
    <n v="5"/>
    <s v="Revolut"/>
    <s v="Bank"/>
    <s v=""/>
    <s v=""/>
    <s v=""/>
    <s v="October 2023"/>
    <x v="27"/>
  </r>
  <r>
    <x v="1847"/>
    <s v="George Street Express"/>
    <x v="0"/>
    <n v="-1.89"/>
    <s v="Revolut"/>
    <s v="Bank"/>
    <n v="1.89"/>
    <s v=""/>
    <s v=""/>
    <s v="October 2023"/>
    <x v="27"/>
  </r>
  <r>
    <x v="1848"/>
    <s v="Transport for London"/>
    <x v="1"/>
    <n v="-3.5"/>
    <s v="Revolut"/>
    <s v="Bank"/>
    <n v="3.5"/>
    <s v=""/>
    <s v=""/>
    <s v="October 2023"/>
    <x v="27"/>
  </r>
  <r>
    <x v="1849"/>
    <s v="Payment from Ogude O"/>
    <x v="0"/>
    <n v="20"/>
    <s v="Revolut"/>
    <s v="Bank"/>
    <s v=""/>
    <s v=""/>
    <s v=""/>
    <s v="October 2023"/>
    <x v="27"/>
  </r>
  <r>
    <x v="1850"/>
    <s v="Sainsbury's"/>
    <x v="2"/>
    <n v="-3.3"/>
    <s v="Revolut"/>
    <s v="Bank"/>
    <n v="3.3"/>
    <s v=""/>
    <s v=""/>
    <s v="October 2023"/>
    <x v="27"/>
  </r>
  <r>
    <x v="1851"/>
    <s v="Transport for London"/>
    <x v="1"/>
    <n v="-3.5"/>
    <s v="Revolut"/>
    <s v="Bank"/>
    <n v="3.5"/>
    <s v=""/>
    <s v=""/>
    <s v="October 2023"/>
    <x v="27"/>
  </r>
  <r>
    <x v="1852"/>
    <s v="Sainsbury's"/>
    <x v="2"/>
    <n v="-2.2000000000000002"/>
    <s v="Revolut"/>
    <s v="Bank"/>
    <n v="2.2000000000000002"/>
    <s v=""/>
    <s v=""/>
    <s v="October 2023"/>
    <x v="27"/>
  </r>
  <r>
    <x v="1853"/>
    <s v="Transport for London"/>
    <x v="1"/>
    <n v="-10"/>
    <s v="Revolut"/>
    <s v="Bank"/>
    <n v="10"/>
    <s v=""/>
    <s v=""/>
    <s v="October 2023"/>
    <x v="27"/>
  </r>
  <r>
    <x v="1854"/>
    <s v="Transport for London"/>
    <x v="1"/>
    <n v="-3.5"/>
    <s v="Revolut"/>
    <s v="Bank"/>
    <n v="3.5"/>
    <s v=""/>
    <s v=""/>
    <s v="October 2023"/>
    <x v="27"/>
  </r>
  <r>
    <x v="1855"/>
    <s v="Transport for London"/>
    <x v="1"/>
    <n v="-3.5"/>
    <s v="Revolut"/>
    <s v="Bank"/>
    <n v="3.5"/>
    <s v=""/>
    <s v=""/>
    <s v="October 2023"/>
    <x v="27"/>
  </r>
  <r>
    <x v="1856"/>
    <s v="Payment from Ogude O"/>
    <x v="0"/>
    <n v="26"/>
    <s v="Revolut"/>
    <s v="Bank"/>
    <s v=""/>
    <s v=""/>
    <s v=""/>
    <s v="October 2023"/>
    <x v="27"/>
  </r>
  <r>
    <x v="1857"/>
    <s v="Sainsbury's"/>
    <x v="2"/>
    <n v="-1.3"/>
    <s v="Revolut"/>
    <s v="Bank"/>
    <n v="1.3"/>
    <s v=""/>
    <s v=""/>
    <s v="October 2023"/>
    <x v="27"/>
  </r>
  <r>
    <x v="1858"/>
    <s v="To Femi Kehinde Olagunju"/>
    <x v="0"/>
    <n v="-20"/>
    <s v="Revolut"/>
    <s v="Bank"/>
    <n v="20"/>
    <s v=""/>
    <s v=""/>
    <s v="October 2023"/>
    <x v="27"/>
  </r>
  <r>
    <x v="1859"/>
    <s v="Payment from Ogude O"/>
    <x v="0"/>
    <n v="26"/>
    <s v="Revolut"/>
    <s v="Bank"/>
    <s v=""/>
    <s v=""/>
    <s v=""/>
    <s v="October 2023"/>
    <x v="27"/>
  </r>
  <r>
    <x v="1860"/>
    <s v="Transport for London"/>
    <x v="1"/>
    <n v="-3.5"/>
    <s v="Revolut"/>
    <s v="Bank"/>
    <n v="3.5"/>
    <s v=""/>
    <s v=""/>
    <s v="October 2023"/>
    <x v="27"/>
  </r>
  <r>
    <x v="1861"/>
    <s v="To GBP Savings"/>
    <x v="10"/>
    <n v="5"/>
    <s v="Revolut"/>
    <s v="Bank"/>
    <s v=""/>
    <s v=""/>
    <s v=""/>
    <s v="October 2023"/>
    <x v="27"/>
  </r>
  <r>
    <x v="1861"/>
    <s v="To GBP Savings"/>
    <x v="10"/>
    <n v="-5"/>
    <s v="Revolut"/>
    <s v="Bank"/>
    <n v="5"/>
    <s v=""/>
    <s v=""/>
    <s v="October 2023"/>
    <x v="27"/>
  </r>
  <r>
    <x v="1862"/>
    <s v="To Okeoghene Ogude-Nyerhovwo"/>
    <x v="0"/>
    <n v="-12"/>
    <s v="Revolut"/>
    <s v="Bank"/>
    <n v="12"/>
    <s v=""/>
    <s v=""/>
    <s v="October 2023"/>
    <x v="27"/>
  </r>
  <r>
    <x v="1863"/>
    <s v="Payment from Okeoghene Ogude-nyerhovwo"/>
    <x v="0"/>
    <n v="100"/>
    <s v="Revolut"/>
    <s v="Bank"/>
    <s v=""/>
    <s v=""/>
    <s v=""/>
    <s v="October 2023"/>
    <x v="27"/>
  </r>
  <r>
    <x v="1864"/>
    <s v="Sainsbury's"/>
    <x v="2"/>
    <n v="-8.6"/>
    <s v="Revolut"/>
    <s v="Bank"/>
    <n v="8.6"/>
    <s v=""/>
    <s v=""/>
    <s v="October 2023"/>
    <x v="27"/>
  </r>
  <r>
    <x v="1865"/>
    <s v="Transport for London"/>
    <x v="1"/>
    <n v="-1.75"/>
    <s v="Revolut"/>
    <s v="Bank"/>
    <n v="1.75"/>
    <s v=""/>
    <s v=""/>
    <s v="October 2023"/>
    <x v="27"/>
  </r>
  <r>
    <x v="1866"/>
    <s v="Sainsbury's"/>
    <x v="2"/>
    <n v="-2.4"/>
    <s v="Revolut"/>
    <s v="Bank"/>
    <n v="2.4"/>
    <s v=""/>
    <s v=""/>
    <s v="October 2023"/>
    <x v="27"/>
  </r>
  <r>
    <x v="1867"/>
    <s v="To GBP"/>
    <x v="0"/>
    <n v="-5"/>
    <s v="Revolut"/>
    <s v="Bank"/>
    <n v="5"/>
    <s v=""/>
    <s v=""/>
    <s v="October 2023"/>
    <x v="27"/>
  </r>
  <r>
    <x v="1867"/>
    <s v="To GBP"/>
    <x v="0"/>
    <n v="5"/>
    <s v="Revolut"/>
    <s v="Bank"/>
    <s v=""/>
    <s v=""/>
    <s v=""/>
    <s v="October 2023"/>
    <x v="27"/>
  </r>
  <r>
    <x v="1868"/>
    <s v="Oghenenyerhovwo Ogude"/>
    <x v="0"/>
    <n v="-57"/>
    <s v="Revolut"/>
    <s v="Bank"/>
    <n v="57"/>
    <s v=""/>
    <s v=""/>
    <s v="October 2023"/>
    <x v="27"/>
  </r>
  <r>
    <x v="1869"/>
    <s v="Transport for London"/>
    <x v="1"/>
    <n v="-1.75"/>
    <s v="Revolut"/>
    <s v="Bank"/>
    <n v="1.75"/>
    <s v=""/>
    <s v=""/>
    <s v="October 2023"/>
    <x v="27"/>
  </r>
  <r>
    <x v="1870"/>
    <s v="Payment from Okeoghene Ogude-nyerhovwo"/>
    <x v="0"/>
    <n v="1990"/>
    <s v="Revolut"/>
    <s v="Bank"/>
    <s v=""/>
    <s v=""/>
    <s v=""/>
    <s v="October 2023"/>
    <x v="27"/>
  </r>
  <r>
    <x v="1871"/>
    <s v="Oghenenyerhovwo Ogude"/>
    <x v="0"/>
    <n v="-2000"/>
    <s v="Revolut"/>
    <s v="Bank"/>
    <n v="2000"/>
    <s v=""/>
    <s v=""/>
    <s v="October 2023"/>
    <x v="27"/>
  </r>
  <r>
    <x v="1872"/>
    <s v="Transport for London"/>
    <x v="1"/>
    <n v="-3.5"/>
    <s v="Revolut"/>
    <s v="Bank"/>
    <n v="3.5"/>
    <s v=""/>
    <s v=""/>
    <s v="October 2023"/>
    <x v="27"/>
  </r>
  <r>
    <x v="1873"/>
    <s v="Transport for London"/>
    <x v="1"/>
    <n v="-5.25"/>
    <s v="Revolut"/>
    <s v="Bank"/>
    <n v="5.25"/>
    <s v=""/>
    <s v=""/>
    <s v="October 2023"/>
    <x v="27"/>
  </r>
  <r>
    <x v="1874"/>
    <s v="George Street Express"/>
    <x v="0"/>
    <n v="-1.59"/>
    <s v="Revolut"/>
    <s v="Bank"/>
    <n v="1.59"/>
    <s v=""/>
    <s v=""/>
    <s v="October 2023"/>
    <x v="27"/>
  </r>
  <r>
    <x v="1875"/>
    <s v="Transport for London"/>
    <x v="1"/>
    <n v="-1.75"/>
    <s v="Revolut"/>
    <s v="Bank"/>
    <n v="1.75"/>
    <s v=""/>
    <s v=""/>
    <s v="October 2023"/>
    <x v="27"/>
  </r>
  <r>
    <x v="1876"/>
    <s v="Transport for London"/>
    <x v="1"/>
    <n v="-3.5"/>
    <s v="Revolut"/>
    <s v="Bank"/>
    <n v="3.5"/>
    <s v=""/>
    <s v=""/>
    <s v="October 2023"/>
    <x v="27"/>
  </r>
  <r>
    <x v="1877"/>
    <s v="Transport for London"/>
    <x v="1"/>
    <n v="-1.75"/>
    <s v="Revolut"/>
    <s v="Bank"/>
    <n v="1.75"/>
    <s v=""/>
    <s v=""/>
    <s v="October 2023"/>
    <x v="27"/>
  </r>
  <r>
    <x v="1878"/>
    <s v="To GBP Savings"/>
    <x v="10"/>
    <n v="5"/>
    <s v="Revolut"/>
    <s v="Bank"/>
    <s v=""/>
    <s v=""/>
    <s v=""/>
    <s v="October 2023"/>
    <x v="27"/>
  </r>
  <r>
    <x v="1878"/>
    <s v="To GBP Savings"/>
    <x v="10"/>
    <n v="-5"/>
    <s v="Revolut"/>
    <s v="Bank"/>
    <n v="5"/>
    <s v=""/>
    <s v=""/>
    <s v="October 2023"/>
    <x v="27"/>
  </r>
  <r>
    <x v="1879"/>
    <s v="Payment from Ogude O"/>
    <x v="0"/>
    <n v="80"/>
    <s v="Revolut"/>
    <s v="Bank"/>
    <s v=""/>
    <s v=""/>
    <s v=""/>
    <s v="October 2023"/>
    <x v="27"/>
  </r>
  <r>
    <x v="1880"/>
    <s v="Transport for London"/>
    <x v="1"/>
    <n v="-20"/>
    <s v="Revolut"/>
    <s v="Bank"/>
    <n v="20"/>
    <s v=""/>
    <s v=""/>
    <s v="October 2023"/>
    <x v="27"/>
  </r>
  <r>
    <x v="1881"/>
    <s v="Wallington Food Centre"/>
    <x v="2"/>
    <n v="-3.98"/>
    <s v="Revolut"/>
    <s v="Bank"/>
    <n v="3.98"/>
    <s v=""/>
    <s v=""/>
    <s v="October 2023"/>
    <x v="27"/>
  </r>
  <r>
    <x v="1882"/>
    <s v="Sainsbury's"/>
    <x v="2"/>
    <n v="-0.45"/>
    <s v="Revolut"/>
    <s v="Bank"/>
    <n v="0.45"/>
    <s v=""/>
    <s v=""/>
    <s v="October 2023"/>
    <x v="27"/>
  </r>
  <r>
    <x v="1883"/>
    <s v="Upwork"/>
    <x v="0"/>
    <n v="-14.85"/>
    <s v="Revolut"/>
    <s v="Bank"/>
    <n v="14.85"/>
    <s v=""/>
    <s v=""/>
    <s v="October 2023"/>
    <x v="27"/>
  </r>
  <r>
    <x v="1884"/>
    <s v="Payment from Ogude-n O S"/>
    <x v="0"/>
    <n v="15"/>
    <s v="Revolut"/>
    <s v="Bank"/>
    <s v=""/>
    <s v=""/>
    <s v=""/>
    <s v="October 2023"/>
    <x v="27"/>
  </r>
  <r>
    <x v="1885"/>
    <s v="Transport for London"/>
    <x v="1"/>
    <n v="-3.5"/>
    <s v="Revolut"/>
    <s v="Bank"/>
    <n v="3.5"/>
    <s v=""/>
    <s v=""/>
    <s v="October 2023"/>
    <x v="27"/>
  </r>
  <r>
    <x v="1886"/>
    <s v="Cash at Natwest Bank"/>
    <x v="0"/>
    <n v="-40"/>
    <s v="Revolut"/>
    <s v="Bank"/>
    <n v="40"/>
    <s v=""/>
    <s v=""/>
    <s v="November 2023"/>
    <x v="28"/>
  </r>
  <r>
    <x v="1887"/>
    <s v="Wallington Food Centre"/>
    <x v="2"/>
    <n v="-3.98"/>
    <s v="Revolut"/>
    <s v="Bank"/>
    <n v="3.98"/>
    <s v=""/>
    <s v=""/>
    <s v="November 2023"/>
    <x v="28"/>
  </r>
  <r>
    <x v="1888"/>
    <s v="Sainsbury's"/>
    <x v="2"/>
    <n v="-1.5"/>
    <s v="Revolut"/>
    <s v="Bank"/>
    <n v="1.5"/>
    <s v=""/>
    <s v=""/>
    <s v="November 2023"/>
    <x v="28"/>
  </r>
  <r>
    <x v="1889"/>
    <s v="Transport for London"/>
    <x v="1"/>
    <n v="-3.5"/>
    <s v="Revolut"/>
    <s v="Bank"/>
    <n v="3.5"/>
    <s v=""/>
    <s v=""/>
    <s v="November 2023"/>
    <x v="28"/>
  </r>
  <r>
    <x v="1890"/>
    <s v="Transport for London"/>
    <x v="1"/>
    <n v="-5.25"/>
    <s v="Revolut"/>
    <s v="Bank"/>
    <n v="5.25"/>
    <s v=""/>
    <s v=""/>
    <s v="November 2023"/>
    <x v="28"/>
  </r>
  <r>
    <x v="1891"/>
    <s v="Payment from Ogude O"/>
    <x v="0"/>
    <n v="43"/>
    <s v="Revolut"/>
    <s v="Bank"/>
    <s v=""/>
    <s v=""/>
    <s v=""/>
    <s v="November 2023"/>
    <x v="28"/>
  </r>
  <r>
    <x v="1892"/>
    <s v="National Express"/>
    <x v="0"/>
    <n v="-22.9"/>
    <s v="Revolut"/>
    <s v="Bank"/>
    <n v="22.9"/>
    <s v=""/>
    <s v=""/>
    <s v="November 2023"/>
    <x v="28"/>
  </r>
  <r>
    <x v="1893"/>
    <s v="Lidl"/>
    <x v="2"/>
    <n v="-10.06"/>
    <s v="Revolut"/>
    <s v="Bank"/>
    <n v="10.06"/>
    <s v=""/>
    <s v=""/>
    <s v="November 2023"/>
    <x v="28"/>
  </r>
  <r>
    <x v="1894"/>
    <s v="George Street Express"/>
    <x v="0"/>
    <n v="-1.59"/>
    <s v="Revolut"/>
    <s v="Bank"/>
    <n v="1.59"/>
    <s v=""/>
    <s v=""/>
    <s v="November 2023"/>
    <x v="28"/>
  </r>
  <r>
    <x v="1895"/>
    <s v="Transport for London"/>
    <x v="1"/>
    <n v="-3.5"/>
    <s v="Revolut"/>
    <s v="Bank"/>
    <n v="3.5"/>
    <s v=""/>
    <s v=""/>
    <s v="November 2023"/>
    <x v="28"/>
  </r>
  <r>
    <x v="1896"/>
    <s v="George Street Express"/>
    <x v="0"/>
    <n v="-1.59"/>
    <s v="Revolut"/>
    <s v="Bank"/>
    <n v="1.59"/>
    <s v=""/>
    <s v=""/>
    <s v="November 2023"/>
    <x v="28"/>
  </r>
  <r>
    <x v="1897"/>
    <s v="Transport for London"/>
    <x v="1"/>
    <n v="-3.5"/>
    <s v="Revolut"/>
    <s v="Bank"/>
    <n v="3.5"/>
    <s v=""/>
    <s v=""/>
    <s v="November 2023"/>
    <x v="28"/>
  </r>
  <r>
    <x v="1898"/>
    <s v="Sainsbury's"/>
    <x v="2"/>
    <n v="-2.4"/>
    <s v="Revolut"/>
    <s v="Bank"/>
    <n v="2.4"/>
    <s v=""/>
    <s v=""/>
    <s v="November 2023"/>
    <x v="28"/>
  </r>
  <r>
    <x v="1899"/>
    <s v="Transport for London"/>
    <x v="1"/>
    <n v="-3.5"/>
    <s v="Revolut"/>
    <s v="Bank"/>
    <n v="3.5"/>
    <s v=""/>
    <s v=""/>
    <s v="November 2023"/>
    <x v="28"/>
  </r>
  <r>
    <x v="1900"/>
    <s v="To GBP"/>
    <x v="0"/>
    <n v="-5"/>
    <s v="Revolut"/>
    <s v="Bank"/>
    <n v="5"/>
    <s v=""/>
    <s v=""/>
    <s v="November 2023"/>
    <x v="28"/>
  </r>
  <r>
    <x v="1900"/>
    <s v="To GBP"/>
    <x v="0"/>
    <n v="5"/>
    <s v="Revolut"/>
    <s v="Bank"/>
    <s v=""/>
    <s v=""/>
    <s v=""/>
    <s v="November 2023"/>
    <x v="28"/>
  </r>
  <r>
    <x v="1901"/>
    <s v="Transport for London"/>
    <x v="1"/>
    <n v="-5.25"/>
    <s v="Revolut"/>
    <s v="Bank"/>
    <n v="5.25"/>
    <s v=""/>
    <s v=""/>
    <s v="November 2023"/>
    <x v="28"/>
  </r>
  <r>
    <x v="1902"/>
    <s v="Transport for London"/>
    <x v="1"/>
    <n v="-3.5"/>
    <s v="Revolut"/>
    <s v="Bank"/>
    <n v="3.5"/>
    <s v=""/>
    <s v=""/>
    <s v="November 2023"/>
    <x v="28"/>
  </r>
  <r>
    <x v="1903"/>
    <s v="Transport for London"/>
    <x v="1"/>
    <n v="-1.75"/>
    <s v="Revolut"/>
    <s v="Bank"/>
    <n v="1.75"/>
    <s v=""/>
    <s v=""/>
    <s v="November 2023"/>
    <x v="28"/>
  </r>
  <r>
    <x v="1904"/>
    <s v="Payment from Ogude O"/>
    <x v="0"/>
    <n v="250"/>
    <s v="Revolut"/>
    <s v="Bank"/>
    <s v=""/>
    <s v=""/>
    <s v=""/>
    <s v="November 2023"/>
    <x v="28"/>
  </r>
  <r>
    <x v="1905"/>
    <s v="To RCCG GLORIOUS HIGH THRONE"/>
    <x v="8"/>
    <n v="-187"/>
    <s v="Revolut"/>
    <s v="Bank"/>
    <n v="187"/>
    <s v=""/>
    <s v=""/>
    <s v="November 2023"/>
    <x v="28"/>
  </r>
  <r>
    <x v="1906"/>
    <s v="Sainsbury's"/>
    <x v="2"/>
    <n v="-2.4500000000000002"/>
    <s v="Revolut"/>
    <s v="Bank"/>
    <n v="2.4500000000000002"/>
    <s v=""/>
    <s v=""/>
    <s v="November 2023"/>
    <x v="28"/>
  </r>
  <r>
    <x v="1907"/>
    <s v="Transport for London"/>
    <x v="1"/>
    <n v="-5.25"/>
    <s v="Revolut"/>
    <s v="Bank"/>
    <n v="5.25"/>
    <s v=""/>
    <s v=""/>
    <s v="November 2023"/>
    <x v="28"/>
  </r>
  <r>
    <x v="1908"/>
    <s v="Transport for London"/>
    <x v="1"/>
    <n v="-3.5"/>
    <s v="Revolut"/>
    <s v="Bank"/>
    <n v="3.5"/>
    <s v=""/>
    <s v=""/>
    <s v="November 2023"/>
    <x v="28"/>
  </r>
  <r>
    <x v="1909"/>
    <s v="Sainsbury's"/>
    <x v="2"/>
    <n v="-1.35"/>
    <s v="Revolut"/>
    <s v="Bank"/>
    <n v="1.35"/>
    <s v=""/>
    <s v=""/>
    <s v="November 2023"/>
    <x v="28"/>
  </r>
  <r>
    <x v="1910"/>
    <s v="Sainsbury's"/>
    <x v="2"/>
    <n v="-4.2"/>
    <s v="Revolut"/>
    <s v="Bank"/>
    <n v="4.2"/>
    <s v=""/>
    <s v=""/>
    <s v="November 2023"/>
    <x v="28"/>
  </r>
  <r>
    <x v="1911"/>
    <s v="Sainsbury's"/>
    <x v="2"/>
    <n v="-1.6"/>
    <s v="Revolut"/>
    <s v="Bank"/>
    <n v="1.6"/>
    <s v=""/>
    <s v=""/>
    <s v="November 2023"/>
    <x v="28"/>
  </r>
  <r>
    <x v="1912"/>
    <s v="Transport for London"/>
    <x v="1"/>
    <n v="-1.75"/>
    <s v="Revolut"/>
    <s v="Bank"/>
    <n v="1.75"/>
    <s v=""/>
    <s v=""/>
    <s v="November 2023"/>
    <x v="28"/>
  </r>
  <r>
    <x v="1912"/>
    <s v="Transport for London"/>
    <x v="1"/>
    <n v="-3.5"/>
    <s v="Revolut"/>
    <s v="Bank"/>
    <n v="3.5"/>
    <s v=""/>
    <s v=""/>
    <s v="November 2023"/>
    <x v="28"/>
  </r>
  <r>
    <x v="1913"/>
    <s v="Transport for London"/>
    <x v="1"/>
    <n v="-1.75"/>
    <s v="Revolut"/>
    <s v="Bank"/>
    <n v="1.75"/>
    <s v=""/>
    <s v=""/>
    <s v="November 2023"/>
    <x v="28"/>
  </r>
  <r>
    <x v="1913"/>
    <s v="Transport for London"/>
    <x v="1"/>
    <n v="-5.25"/>
    <s v="Revolut"/>
    <s v="Bank"/>
    <n v="5.25"/>
    <s v=""/>
    <s v=""/>
    <s v="November 2023"/>
    <x v="28"/>
  </r>
  <r>
    <x v="1914"/>
    <s v="National Express"/>
    <x v="0"/>
    <n v="-29"/>
    <s v="Revolut"/>
    <s v="Bank"/>
    <n v="29"/>
    <s v=""/>
    <s v=""/>
    <s v="November 2023"/>
    <x v="28"/>
  </r>
  <r>
    <x v="1915"/>
    <s v="Transport for London"/>
    <x v="1"/>
    <n v="-3.5"/>
    <s v="Revolut"/>
    <s v="Bank"/>
    <n v="3.5"/>
    <s v=""/>
    <s v=""/>
    <s v="November 2023"/>
    <x v="28"/>
  </r>
  <r>
    <x v="1915"/>
    <s v="Transport for London"/>
    <x v="1"/>
    <n v="-3.5"/>
    <s v="Revolut"/>
    <s v="Bank"/>
    <n v="3.5"/>
    <s v=""/>
    <s v=""/>
    <s v="November 2023"/>
    <x v="28"/>
  </r>
  <r>
    <x v="1916"/>
    <s v="Payment from Ogude O"/>
    <x v="0"/>
    <n v="50"/>
    <s v="Revolut"/>
    <s v="Bank"/>
    <s v=""/>
    <s v=""/>
    <s v=""/>
    <s v="November 2023"/>
    <x v="28"/>
  </r>
  <r>
    <x v="1917"/>
    <s v="Transport for London"/>
    <x v="1"/>
    <n v="-0.1"/>
    <s v="Revolut"/>
    <s v="Bank"/>
    <n v="0.1"/>
    <s v=""/>
    <s v=""/>
    <s v="November 2023"/>
    <x v="28"/>
  </r>
  <r>
    <x v="1918"/>
    <s v="Exchange to GBP"/>
    <x v="0"/>
    <n v="436.16"/>
    <s v="Revolut"/>
    <s v="Bank"/>
    <s v=""/>
    <s v=""/>
    <s v=""/>
    <s v="November 2023"/>
    <x v="28"/>
  </r>
  <r>
    <x v="1919"/>
    <s v="To Okeoghene Ogude-Nyerhovwo"/>
    <x v="0"/>
    <n v="-431"/>
    <s v="Revolut"/>
    <s v="Bank"/>
    <n v="431"/>
    <s v=""/>
    <s v=""/>
    <s v="November 2023"/>
    <x v="28"/>
  </r>
  <r>
    <x v="1920"/>
    <s v="Transport for London"/>
    <x v="1"/>
    <n v="-1.95"/>
    <s v="Revolut"/>
    <s v="Bank"/>
    <n v="1.95"/>
    <s v=""/>
    <s v=""/>
    <s v="November 2023"/>
    <x v="28"/>
  </r>
  <r>
    <x v="1921"/>
    <s v="Transport for London"/>
    <x v="1"/>
    <n v="-15"/>
    <s v="Revolut"/>
    <s v="Bank"/>
    <n v="15"/>
    <s v=""/>
    <s v=""/>
    <s v="November 2023"/>
    <x v="28"/>
  </r>
  <r>
    <x v="1922"/>
    <s v="Payment from Ogude O"/>
    <x v="0"/>
    <n v="50"/>
    <s v="Revolut"/>
    <s v="Bank"/>
    <s v=""/>
    <s v=""/>
    <s v=""/>
    <s v="November 2023"/>
    <x v="28"/>
  </r>
  <r>
    <x v="1923"/>
    <s v="To RCCG GLORIOUS HIGH THRONE"/>
    <x v="8"/>
    <n v="-3"/>
    <s v="Revolut"/>
    <s v="Bank"/>
    <n v="3"/>
    <s v=""/>
    <s v=""/>
    <s v="November 2023"/>
    <x v="28"/>
  </r>
  <r>
    <x v="1924"/>
    <s v="To Michael Buba"/>
    <x v="0"/>
    <n v="-27"/>
    <s v="Revolut"/>
    <s v="Bank"/>
    <n v="27"/>
    <s v=""/>
    <s v=""/>
    <s v="November 2023"/>
    <x v="28"/>
  </r>
  <r>
    <x v="1925"/>
    <s v="To GBP Savings"/>
    <x v="10"/>
    <n v="5"/>
    <s v="Revolut"/>
    <s v="Bank"/>
    <s v=""/>
    <s v=""/>
    <s v=""/>
    <s v="November 2023"/>
    <x v="28"/>
  </r>
  <r>
    <x v="1925"/>
    <s v="To GBP Savings"/>
    <x v="10"/>
    <n v="-5"/>
    <s v="Revolut"/>
    <s v="Bank"/>
    <n v="5"/>
    <s v=""/>
    <s v=""/>
    <s v="November 2023"/>
    <x v="28"/>
  </r>
  <r>
    <x v="1926"/>
    <s v="Transport for London"/>
    <x v="1"/>
    <n v="-5.25"/>
    <s v="Revolut"/>
    <s v="Bank"/>
    <n v="5.25"/>
    <s v=""/>
    <s v=""/>
    <s v="November 2023"/>
    <x v="28"/>
  </r>
  <r>
    <x v="1927"/>
    <s v="Sainsbury's"/>
    <x v="2"/>
    <n v="-1.65"/>
    <s v="Revolut"/>
    <s v="Bank"/>
    <n v="1.65"/>
    <s v=""/>
    <s v=""/>
    <s v="November 2023"/>
    <x v="28"/>
  </r>
  <r>
    <x v="1928"/>
    <s v="British Heart Foundation"/>
    <x v="0"/>
    <n v="16.5"/>
    <s v="Revolut"/>
    <s v="Bank"/>
    <s v=""/>
    <s v=""/>
    <s v=""/>
    <s v="November 2023"/>
    <x v="28"/>
  </r>
  <r>
    <x v="1929"/>
    <s v="Transport for London"/>
    <x v="1"/>
    <n v="-3.5"/>
    <s v="Revolut"/>
    <s v="Bank"/>
    <n v="3.5"/>
    <s v=""/>
    <s v=""/>
    <s v="November 2023"/>
    <x v="28"/>
  </r>
  <r>
    <x v="1930"/>
    <s v="Payment from Ogude-n O S"/>
    <x v="0"/>
    <n v="400"/>
    <s v="Revolut"/>
    <s v="Bank"/>
    <s v=""/>
    <s v=""/>
    <s v=""/>
    <s v="November 2023"/>
    <x v="28"/>
  </r>
  <r>
    <x v="1931"/>
    <s v="To Okeoghene Ogude-Nyerhovwo"/>
    <x v="0"/>
    <n v="-50"/>
    <s v="Revolut"/>
    <s v="Bank"/>
    <n v="50"/>
    <s v=""/>
    <s v=""/>
    <s v="November 2023"/>
    <x v="28"/>
  </r>
  <r>
    <x v="1932"/>
    <s v="Payment from M Talabi"/>
    <x v="0"/>
    <n v="200"/>
    <s v="Revolut"/>
    <s v="Bank"/>
    <s v=""/>
    <s v=""/>
    <s v=""/>
    <s v="November 2023"/>
    <x v="28"/>
  </r>
  <r>
    <x v="1933"/>
    <s v="Sainsbury's"/>
    <x v="2"/>
    <n v="-4.1500000000000004"/>
    <s v="Revolut"/>
    <s v="Bank"/>
    <n v="4.1500000000000004"/>
    <s v=""/>
    <s v=""/>
    <s v="November 2023"/>
    <x v="28"/>
  </r>
  <r>
    <x v="1934"/>
    <s v="Lemonade Finance"/>
    <x v="0"/>
    <n v="-28"/>
    <s v="Revolut"/>
    <s v="Bank"/>
    <n v="28"/>
    <s v=""/>
    <s v=""/>
    <s v="November 2023"/>
    <x v="28"/>
  </r>
  <r>
    <x v="1935"/>
    <s v="Trading 212"/>
    <x v="10"/>
    <n v="-400"/>
    <s v="Revolut"/>
    <s v="Bank"/>
    <n v="400"/>
    <s v=""/>
    <s v=""/>
    <s v="November 2023"/>
    <x v="28"/>
  </r>
  <r>
    <x v="1936"/>
    <s v="Oyster Mobile App"/>
    <x v="0"/>
    <n v="-20"/>
    <s v="Revolut"/>
    <s v="Bank"/>
    <n v="20"/>
    <s v=""/>
    <s v=""/>
    <s v="November 2023"/>
    <x v="28"/>
  </r>
  <r>
    <x v="1937"/>
    <s v="Transport for London"/>
    <x v="1"/>
    <n v="-20"/>
    <s v="Revolut"/>
    <s v="Bank"/>
    <n v="20"/>
    <s v=""/>
    <s v=""/>
    <s v="November 2023"/>
    <x v="28"/>
  </r>
  <r>
    <x v="1938"/>
    <s v="Payment from Ogude O"/>
    <x v="0"/>
    <n v="800"/>
    <s v="Revolut"/>
    <s v="Bank"/>
    <s v=""/>
    <s v=""/>
    <s v=""/>
    <s v="November 2023"/>
    <x v="28"/>
  </r>
  <r>
    <x v="1939"/>
    <s v="Lemonade Finance"/>
    <x v="0"/>
    <n v="-800"/>
    <s v="Revolut"/>
    <s v="Bank"/>
    <n v="800"/>
    <s v=""/>
    <s v=""/>
    <s v="November 2023"/>
    <x v="28"/>
  </r>
  <r>
    <x v="1940"/>
    <s v="Sainsbury's"/>
    <x v="2"/>
    <n v="-4.7"/>
    <s v="Revolut"/>
    <s v="Bank"/>
    <n v="4.7"/>
    <s v=""/>
    <s v=""/>
    <s v="November 2023"/>
    <x v="28"/>
  </r>
  <r>
    <x v="1941"/>
    <s v="Transport for London"/>
    <x v="1"/>
    <n v="-1.75"/>
    <s v="Revolut"/>
    <s v="Bank"/>
    <n v="1.75"/>
    <s v=""/>
    <s v=""/>
    <s v="November 2023"/>
    <x v="28"/>
  </r>
  <r>
    <x v="1941"/>
    <s v="Transport for London"/>
    <x v="1"/>
    <n v="-3.5"/>
    <s v="Revolut"/>
    <s v="Bank"/>
    <n v="3.5"/>
    <s v=""/>
    <s v=""/>
    <s v="November 2023"/>
    <x v="28"/>
  </r>
  <r>
    <x v="1942"/>
    <s v="Sainsbury's"/>
    <x v="2"/>
    <n v="-7.95"/>
    <s v="Revolut"/>
    <s v="Bank"/>
    <n v="7.95"/>
    <s v=""/>
    <s v=""/>
    <s v="November 2023"/>
    <x v="28"/>
  </r>
  <r>
    <x v="1943"/>
    <s v="Sainsbury's"/>
    <x v="2"/>
    <n v="-1.7"/>
    <s v="Revolut"/>
    <s v="Bank"/>
    <n v="1.7"/>
    <s v=""/>
    <s v=""/>
    <s v="November 2023"/>
    <x v="28"/>
  </r>
  <r>
    <x v="1944"/>
    <s v="Sainsbury's"/>
    <x v="2"/>
    <n v="-1.55"/>
    <s v="Revolut"/>
    <s v="Bank"/>
    <n v="1.55"/>
    <s v=""/>
    <s v=""/>
    <s v="November 2023"/>
    <x v="28"/>
  </r>
  <r>
    <x v="1945"/>
    <s v="To RCCG GLORIOUS HIGH THRONE"/>
    <x v="8"/>
    <n v="-3"/>
    <s v="Revolut"/>
    <s v="Bank"/>
    <n v="3"/>
    <s v=""/>
    <s v=""/>
    <s v="November 2023"/>
    <x v="28"/>
  </r>
  <r>
    <x v="1946"/>
    <s v="Payment from Otunola Bankole"/>
    <x v="0"/>
    <n v="6"/>
    <s v="Revolut"/>
    <s v="Bank"/>
    <s v=""/>
    <s v=""/>
    <s v=""/>
    <s v="November 2023"/>
    <x v="28"/>
  </r>
  <r>
    <x v="1947"/>
    <s v="Transport for London"/>
    <x v="1"/>
    <n v="-1.75"/>
    <s v="Revolut"/>
    <s v="Bank"/>
    <n v="1.75"/>
    <s v=""/>
    <s v=""/>
    <s v="November 2023"/>
    <x v="28"/>
  </r>
  <r>
    <x v="1948"/>
    <s v="To GBP Savings"/>
    <x v="10"/>
    <n v="5"/>
    <s v="Revolut"/>
    <s v="Bank"/>
    <s v=""/>
    <s v=""/>
    <s v=""/>
    <s v="November 2023"/>
    <x v="28"/>
  </r>
  <r>
    <x v="1948"/>
    <s v="To GBP Savings"/>
    <x v="10"/>
    <n v="-5"/>
    <s v="Revolut"/>
    <s v="Bank"/>
    <n v="5"/>
    <s v=""/>
    <s v=""/>
    <s v="November 2023"/>
    <x v="28"/>
  </r>
  <r>
    <x v="1949"/>
    <s v="Sainsbury's"/>
    <x v="2"/>
    <n v="-3.9"/>
    <s v="Revolut"/>
    <s v="Bank"/>
    <n v="3.9"/>
    <s v=""/>
    <s v=""/>
    <s v="November 2023"/>
    <x v="28"/>
  </r>
  <r>
    <x v="1950"/>
    <s v="Sainsbury's"/>
    <x v="2"/>
    <n v="-4.2"/>
    <s v="Revolut"/>
    <s v="Bank"/>
    <n v="4.2"/>
    <s v=""/>
    <s v=""/>
    <s v="November 2023"/>
    <x v="28"/>
  </r>
  <r>
    <x v="1951"/>
    <s v="Add To Bal"/>
    <x v="0"/>
    <n v="-6.76"/>
    <s v="Revolut"/>
    <s v="Bank"/>
    <n v="6.76"/>
    <s v=""/>
    <s v=""/>
    <s v="November 2023"/>
    <x v="28"/>
  </r>
  <r>
    <x v="1952"/>
    <s v="eBay"/>
    <x v="9"/>
    <n v="-0.81"/>
    <s v="Revolut"/>
    <s v="Bank"/>
    <n v="0.81"/>
    <s v=""/>
    <s v=""/>
    <s v="November 2023"/>
    <x v="28"/>
  </r>
  <r>
    <x v="1953"/>
    <s v="eBay"/>
    <x v="9"/>
    <n v="-3.29"/>
    <s v="Revolut"/>
    <s v="Bank"/>
    <n v="3.29"/>
    <s v=""/>
    <s v=""/>
    <s v="November 2023"/>
    <x v="28"/>
  </r>
  <r>
    <x v="1954"/>
    <s v="Companies House"/>
    <x v="0"/>
    <n v="-13"/>
    <s v="Revolut"/>
    <s v="Bank"/>
    <n v="13"/>
    <s v=""/>
    <s v=""/>
    <s v="November 2023"/>
    <x v="28"/>
  </r>
  <r>
    <x v="1955"/>
    <s v="To GBP"/>
    <x v="0"/>
    <n v="-10"/>
    <s v="Revolut"/>
    <s v="Bank"/>
    <n v="10"/>
    <s v=""/>
    <s v=""/>
    <s v="November 2023"/>
    <x v="28"/>
  </r>
  <r>
    <x v="1955"/>
    <s v="To GBP"/>
    <x v="0"/>
    <n v="10"/>
    <s v="Revolut"/>
    <s v="Bank"/>
    <s v=""/>
    <s v=""/>
    <s v=""/>
    <s v="November 2023"/>
    <x v="28"/>
  </r>
  <r>
    <x v="1956"/>
    <s v="Transport for London"/>
    <x v="1"/>
    <n v="-1.75"/>
    <s v="Revolut"/>
    <s v="Bank"/>
    <n v="1.75"/>
    <s v=""/>
    <s v=""/>
    <s v="November 2023"/>
    <x v="28"/>
  </r>
  <r>
    <x v="1957"/>
    <s v="Transport for London"/>
    <x v="1"/>
    <n v="-20"/>
    <s v="Revolut"/>
    <s v="Bank"/>
    <n v="20"/>
    <s v=""/>
    <s v=""/>
    <s v="November 2023"/>
    <x v="28"/>
  </r>
  <r>
    <x v="1958"/>
    <s v="Transport for London"/>
    <x v="1"/>
    <n v="-3.5"/>
    <s v="Revolut"/>
    <s v="Bank"/>
    <n v="3.5"/>
    <s v=""/>
    <s v=""/>
    <s v="November 2023"/>
    <x v="28"/>
  </r>
  <r>
    <x v="1959"/>
    <s v="Transport for London"/>
    <x v="1"/>
    <n v="-3.5"/>
    <s v="Revolut"/>
    <s v="Bank"/>
    <n v="3.5"/>
    <s v=""/>
    <s v=""/>
    <s v="November 2023"/>
    <x v="28"/>
  </r>
  <r>
    <x v="1960"/>
    <s v="TikTok"/>
    <x v="0"/>
    <n v="-18.07"/>
    <s v="Revolut"/>
    <s v="Bank"/>
    <n v="18.07"/>
    <s v=""/>
    <s v=""/>
    <s v="November 2023"/>
    <x v="28"/>
  </r>
  <r>
    <x v="1961"/>
    <s v="Sainsbury's"/>
    <x v="2"/>
    <n v="-1.6"/>
    <s v="Revolut"/>
    <s v="Bank"/>
    <n v="1.6"/>
    <s v=""/>
    <s v=""/>
    <s v="November 2023"/>
    <x v="28"/>
  </r>
  <r>
    <x v="1962"/>
    <s v="Udemyuk"/>
    <x v="0"/>
    <n v="-11.44"/>
    <s v="Revolut"/>
    <s v="Bank"/>
    <n v="11.44"/>
    <s v=""/>
    <s v=""/>
    <s v="November 2023"/>
    <x v="28"/>
  </r>
  <r>
    <x v="1963"/>
    <s v="Transport for London"/>
    <x v="1"/>
    <n v="-3.5"/>
    <s v="Revolut"/>
    <s v="Bank"/>
    <n v="3.5"/>
    <s v=""/>
    <s v=""/>
    <s v="November 2023"/>
    <x v="28"/>
  </r>
  <r>
    <x v="1964"/>
    <s v="Payment from Ogude O"/>
    <x v="0"/>
    <n v="100"/>
    <s v="Revolut"/>
    <s v="Bank"/>
    <s v=""/>
    <s v=""/>
    <s v=""/>
    <s v="November 2023"/>
    <x v="28"/>
  </r>
  <r>
    <x v="1965"/>
    <s v="Lemonade Finance"/>
    <x v="0"/>
    <n v="-108"/>
    <s v="Revolut"/>
    <s v="Bank"/>
    <n v="108"/>
    <s v=""/>
    <s v=""/>
    <s v="November 2023"/>
    <x v="28"/>
  </r>
  <r>
    <x v="1966"/>
    <s v="Transport for London"/>
    <x v="1"/>
    <n v="-3.5"/>
    <s v="Revolut"/>
    <s v="Bank"/>
    <n v="3.5"/>
    <s v=""/>
    <s v=""/>
    <s v="November 2023"/>
    <x v="28"/>
  </r>
  <r>
    <x v="1967"/>
    <s v="Payment from Ogude O"/>
    <x v="0"/>
    <n v="200"/>
    <s v="Revolut"/>
    <s v="Bank"/>
    <s v=""/>
    <s v=""/>
    <s v=""/>
    <s v="November 2023"/>
    <x v="28"/>
  </r>
  <r>
    <x v="1968"/>
    <s v="To RCCG GLORIOUS HIGH THRONE"/>
    <x v="8"/>
    <n v="-200"/>
    <s v="Revolut"/>
    <s v="Bank"/>
    <n v="200"/>
    <s v=""/>
    <s v=""/>
    <s v="November 2023"/>
    <x v="28"/>
  </r>
  <r>
    <x v="1969"/>
    <s v="Transport for London"/>
    <x v="1"/>
    <n v="-5.25"/>
    <s v="Revolut"/>
    <s v="Bank"/>
    <n v="5.25"/>
    <s v=""/>
    <s v=""/>
    <s v="November 2023"/>
    <x v="28"/>
  </r>
  <r>
    <x v="1970"/>
    <s v="To GBP Savings"/>
    <x v="10"/>
    <n v="5"/>
    <s v="Revolut"/>
    <s v="Bank"/>
    <s v=""/>
    <s v=""/>
    <s v=""/>
    <s v="November 2023"/>
    <x v="28"/>
  </r>
  <r>
    <x v="1970"/>
    <s v="To GBP Savings"/>
    <x v="10"/>
    <n v="-5"/>
    <s v="Revolut"/>
    <s v="Bank"/>
    <n v="5"/>
    <s v=""/>
    <s v=""/>
    <s v="November 2023"/>
    <x v="28"/>
  </r>
  <r>
    <x v="1971"/>
    <s v="Lidl"/>
    <x v="2"/>
    <n v="-5.63"/>
    <s v="Revolut"/>
    <s v="Bank"/>
    <n v="5.63"/>
    <s v=""/>
    <s v=""/>
    <s v="November 2023"/>
    <x v="28"/>
  </r>
  <r>
    <x v="1972"/>
    <s v="Kings Corner"/>
    <x v="5"/>
    <n v="-1.99"/>
    <s v="Revolut"/>
    <s v="Bank"/>
    <n v="1.99"/>
    <s v=""/>
    <s v=""/>
    <s v="November 2023"/>
    <x v="28"/>
  </r>
  <r>
    <x v="1973"/>
    <s v="Kings Corner"/>
    <x v="5"/>
    <n v="-1.99"/>
    <s v="Revolut"/>
    <s v="Bank"/>
    <n v="1.99"/>
    <s v=""/>
    <s v=""/>
    <s v="November 2023"/>
    <x v="28"/>
  </r>
  <r>
    <x v="1974"/>
    <s v="To GBP"/>
    <x v="0"/>
    <n v="-5"/>
    <s v="Revolut"/>
    <s v="Bank"/>
    <n v="5"/>
    <s v=""/>
    <s v=""/>
    <s v="November 2023"/>
    <x v="28"/>
  </r>
  <r>
    <x v="1974"/>
    <s v="To GBP"/>
    <x v="0"/>
    <n v="5"/>
    <s v="Revolut"/>
    <s v="Bank"/>
    <s v=""/>
    <s v=""/>
    <s v=""/>
    <s v="November 2023"/>
    <x v="28"/>
  </r>
  <r>
    <x v="1975"/>
    <s v="Payment from Ogude O"/>
    <x v="0"/>
    <n v="80"/>
    <s v="Revolut"/>
    <s v="Bank"/>
    <s v=""/>
    <s v=""/>
    <s v=""/>
    <s v="November 2023"/>
    <x v="28"/>
  </r>
  <r>
    <x v="1976"/>
    <s v="Transport for London"/>
    <x v="1"/>
    <n v="-30"/>
    <s v="Revolut"/>
    <s v="Bank"/>
    <n v="30"/>
    <s v=""/>
    <s v=""/>
    <s v="November 2023"/>
    <x v="28"/>
  </r>
  <r>
    <x v="1977"/>
    <s v="Transport for London"/>
    <x v="1"/>
    <n v="-3.5"/>
    <s v="Revolut"/>
    <s v="Bank"/>
    <n v="3.5"/>
    <s v=""/>
    <s v=""/>
    <s v="November 2023"/>
    <x v="28"/>
  </r>
  <r>
    <x v="1978"/>
    <s v="Price Buster"/>
    <x v="0"/>
    <n v="-5.48"/>
    <s v="Revolut"/>
    <s v="Bank"/>
    <n v="5.48"/>
    <s v=""/>
    <s v=""/>
    <s v="November 2023"/>
    <x v="28"/>
  </r>
  <r>
    <x v="1979"/>
    <s v="Transport for London"/>
    <x v="1"/>
    <n v="-1.75"/>
    <s v="Revolut"/>
    <s v="Bank"/>
    <n v="1.75"/>
    <s v=""/>
    <s v=""/>
    <s v="November 2023"/>
    <x v="28"/>
  </r>
  <r>
    <x v="1980"/>
    <s v="Wallington Food Centre"/>
    <x v="2"/>
    <n v="-5.52"/>
    <s v="Revolut"/>
    <s v="Bank"/>
    <n v="5.52"/>
    <s v=""/>
    <s v=""/>
    <s v="November 2023"/>
    <x v="28"/>
  </r>
  <r>
    <x v="1981"/>
    <s v="Transport for London"/>
    <x v="1"/>
    <n v="-3.5"/>
    <s v="Revolut"/>
    <s v="Bank"/>
    <n v="3.5"/>
    <s v=""/>
    <s v=""/>
    <s v="November 2023"/>
    <x v="28"/>
  </r>
  <r>
    <x v="1982"/>
    <s v="TikTok"/>
    <x v="0"/>
    <n v="-35.83"/>
    <s v="Revolut"/>
    <s v="Bank"/>
    <n v="35.83"/>
    <s v=""/>
    <s v=""/>
    <s v="November 2023"/>
    <x v="28"/>
  </r>
  <r>
    <x v="1983"/>
    <s v="Transport for London"/>
    <x v="1"/>
    <n v="-3.5"/>
    <s v="Revolut"/>
    <s v="Bank"/>
    <n v="3.5"/>
    <s v=""/>
    <s v=""/>
    <s v="November 2023"/>
    <x v="28"/>
  </r>
  <r>
    <x v="1984"/>
    <s v="Payment from Ogude O"/>
    <x v="0"/>
    <n v="28"/>
    <s v="Revolut"/>
    <s v="Bank"/>
    <s v=""/>
    <s v=""/>
    <s v=""/>
    <s v="December 2023"/>
    <x v="29"/>
  </r>
  <r>
    <x v="1985"/>
    <s v="Lemonade Finance"/>
    <x v="0"/>
    <n v="-10"/>
    <s v="Revolut"/>
    <s v="Bank"/>
    <n v="10"/>
    <s v=""/>
    <s v=""/>
    <s v="December 2023"/>
    <x v="29"/>
  </r>
  <r>
    <x v="1986"/>
    <s v="Transport for London"/>
    <x v="1"/>
    <n v="-3.5"/>
    <s v="Revolut"/>
    <s v="Bank"/>
    <n v="3.5"/>
    <s v=""/>
    <s v=""/>
    <s v="December 2023"/>
    <x v="29"/>
  </r>
  <r>
    <x v="1987"/>
    <s v="Payment from Ogude O"/>
    <x v="0"/>
    <n v="150"/>
    <s v="Revolut"/>
    <s v="Bank"/>
    <s v=""/>
    <s v=""/>
    <s v=""/>
    <s v="December 2023"/>
    <x v="29"/>
  </r>
  <r>
    <x v="1988"/>
    <s v="Marks &amp; Spencer"/>
    <x v="7"/>
    <n v="-63.1"/>
    <s v="Revolut"/>
    <s v="Bank"/>
    <n v="63.1"/>
    <s v=""/>
    <s v=""/>
    <s v="December 2023"/>
    <x v="29"/>
  </r>
  <r>
    <x v="1989"/>
    <s v="Poundland"/>
    <x v="5"/>
    <n v="-16.25"/>
    <s v="Revolut"/>
    <s v="Bank"/>
    <n v="16.25"/>
    <s v=""/>
    <s v=""/>
    <s v="December 2023"/>
    <x v="29"/>
  </r>
  <r>
    <x v="1990"/>
    <s v="Transport for London"/>
    <x v="1"/>
    <n v="-5.25"/>
    <s v="Revolut"/>
    <s v="Bank"/>
    <n v="5.25"/>
    <s v=""/>
    <s v=""/>
    <s v="December 2023"/>
    <x v="29"/>
  </r>
  <r>
    <x v="1991"/>
    <s v="Cash at 93 Manor Road Wallingt"/>
    <x v="0"/>
    <n v="-20"/>
    <s v="Revolut"/>
    <s v="Bank"/>
    <n v="20"/>
    <s v=""/>
    <s v=""/>
    <s v="December 2023"/>
    <x v="29"/>
  </r>
  <r>
    <x v="1992"/>
    <s v="Transport for London"/>
    <x v="1"/>
    <n v="-3.5"/>
    <s v="Revolut"/>
    <s v="Bank"/>
    <n v="3.5"/>
    <s v=""/>
    <s v=""/>
    <s v="December 2023"/>
    <x v="29"/>
  </r>
  <r>
    <x v="1993"/>
    <s v="To GBP Savings"/>
    <x v="10"/>
    <n v="5"/>
    <s v="Revolut"/>
    <s v="Bank"/>
    <s v=""/>
    <s v=""/>
    <s v=""/>
    <s v="December 2023"/>
    <x v="29"/>
  </r>
  <r>
    <x v="1993"/>
    <s v="To GBP Savings"/>
    <x v="10"/>
    <n v="-5"/>
    <s v="Revolut"/>
    <s v="Bank"/>
    <n v="5"/>
    <s v=""/>
    <s v=""/>
    <s v="December 2023"/>
    <x v="29"/>
  </r>
  <r>
    <x v="1994"/>
    <s v="Sainsbury's"/>
    <x v="2"/>
    <n v="-1.3"/>
    <s v="Revolut"/>
    <s v="Bank"/>
    <n v="1.3"/>
    <s v=""/>
    <s v=""/>
    <s v="December 2023"/>
    <x v="29"/>
  </r>
  <r>
    <x v="1995"/>
    <s v="Transport for London"/>
    <x v="1"/>
    <n v="-5.25"/>
    <s v="Revolut"/>
    <s v="Bank"/>
    <n v="5.25"/>
    <s v=""/>
    <s v=""/>
    <s v="December 2023"/>
    <x v="29"/>
  </r>
  <r>
    <x v="1996"/>
    <s v="Payment from Ogude O"/>
    <x v="0"/>
    <n v="300"/>
    <s v="Revolut"/>
    <s v="Bank"/>
    <s v=""/>
    <s v=""/>
    <s v=""/>
    <s v="December 2023"/>
    <x v="29"/>
  </r>
  <r>
    <x v="1997"/>
    <s v="Oghenenyerhovwo Ogude"/>
    <x v="0"/>
    <n v="-300"/>
    <s v="Revolut"/>
    <s v="Bank"/>
    <n v="300"/>
    <s v=""/>
    <s v=""/>
    <s v="December 2023"/>
    <x v="29"/>
  </r>
  <r>
    <x v="1998"/>
    <s v="To RCCG GLORIOUS HIGH THRONE"/>
    <x v="8"/>
    <n v="-6"/>
    <s v="Revolut"/>
    <s v="Bank"/>
    <n v="6"/>
    <s v=""/>
    <s v=""/>
    <s v="December 2023"/>
    <x v="29"/>
  </r>
  <r>
    <x v="1999"/>
    <s v="Oghenenyerhovwo Ogude"/>
    <x v="0"/>
    <n v="300"/>
    <s v="Revolut"/>
    <s v="Bank"/>
    <s v=""/>
    <s v=""/>
    <s v=""/>
    <s v="December 2023"/>
    <x v="29"/>
  </r>
  <r>
    <x v="2000"/>
    <s v="Oghenenyerhovwo Ogude"/>
    <x v="0"/>
    <n v="-300"/>
    <s v="Revolut"/>
    <s v="Bank"/>
    <n v="300"/>
    <s v=""/>
    <s v=""/>
    <s v="December 2023"/>
    <x v="29"/>
  </r>
  <r>
    <x v="2001"/>
    <s v="Payment from Ogude O"/>
    <x v="0"/>
    <n v="156"/>
    <s v="Revolut"/>
    <s v="Bank"/>
    <s v=""/>
    <s v=""/>
    <s v=""/>
    <s v="December 2023"/>
    <x v="29"/>
  </r>
  <r>
    <x v="2002"/>
    <s v="Lemonade Finance"/>
    <x v="0"/>
    <n v="-80"/>
    <s v="Revolut"/>
    <s v="Bank"/>
    <n v="80"/>
    <s v=""/>
    <s v=""/>
    <s v="December 2023"/>
    <x v="29"/>
  </r>
  <r>
    <x v="2003"/>
    <s v="Lemonade Finance"/>
    <x v="0"/>
    <n v="-37"/>
    <s v="Revolut"/>
    <s v="Bank"/>
    <n v="37"/>
    <s v=""/>
    <s v=""/>
    <s v="December 2023"/>
    <x v="29"/>
  </r>
  <r>
    <x v="2004"/>
    <s v="To GBP"/>
    <x v="0"/>
    <n v="-5"/>
    <s v="Revolut"/>
    <s v="Bank"/>
    <n v="5"/>
    <s v=""/>
    <s v=""/>
    <s v="December 2023"/>
    <x v="29"/>
  </r>
  <r>
    <x v="2004"/>
    <s v="To GBP"/>
    <x v="0"/>
    <n v="5"/>
    <s v="Revolut"/>
    <s v="Bank"/>
    <s v=""/>
    <s v=""/>
    <s v=""/>
    <s v="December 2023"/>
    <x v="29"/>
  </r>
  <r>
    <x v="2005"/>
    <s v="Transport for London"/>
    <x v="1"/>
    <n v="-1.75"/>
    <s v="Revolut"/>
    <s v="Bank"/>
    <n v="1.75"/>
    <s v=""/>
    <s v=""/>
    <s v="December 2023"/>
    <x v="29"/>
  </r>
  <r>
    <x v="2006"/>
    <s v="Oghenenyerhovwo Ogude"/>
    <x v="0"/>
    <n v="-50"/>
    <s v="Revolut"/>
    <s v="Bank"/>
    <n v="50"/>
    <s v=""/>
    <s v=""/>
    <s v="December 2023"/>
    <x v="29"/>
  </r>
  <r>
    <x v="2007"/>
    <s v="Transport for London"/>
    <x v="1"/>
    <n v="-20"/>
    <s v="Revolut"/>
    <s v="Bank"/>
    <n v="20"/>
    <s v=""/>
    <s v=""/>
    <s v="December 2023"/>
    <x v="29"/>
  </r>
  <r>
    <x v="2008"/>
    <s v="Payment from Ogude O"/>
    <x v="0"/>
    <n v="50"/>
    <s v="Revolut"/>
    <s v="Bank"/>
    <s v=""/>
    <s v=""/>
    <s v=""/>
    <s v="December 2023"/>
    <x v="29"/>
  </r>
  <r>
    <x v="2009"/>
    <s v="Cash at 93 Manor Road Wallingt"/>
    <x v="0"/>
    <n v="-50"/>
    <s v="Revolut"/>
    <s v="Bank"/>
    <n v="50"/>
    <s v=""/>
    <s v=""/>
    <s v="December 2023"/>
    <x v="29"/>
  </r>
  <r>
    <x v="2010"/>
    <s v="Transport for London"/>
    <x v="1"/>
    <n v="-1.75"/>
    <s v="Revolut"/>
    <s v="Bank"/>
    <n v="1.75"/>
    <s v=""/>
    <s v=""/>
    <s v="December 2023"/>
    <x v="29"/>
  </r>
  <r>
    <x v="2011"/>
    <s v="Payment from Ogude O"/>
    <x v="0"/>
    <n v="40"/>
    <s v="Revolut"/>
    <s v="Bank"/>
    <s v=""/>
    <s v=""/>
    <s v=""/>
    <s v="December 2023"/>
    <x v="29"/>
  </r>
  <r>
    <x v="2012"/>
    <s v="Lidl"/>
    <x v="2"/>
    <n v="-29.3"/>
    <s v="Revolut"/>
    <s v="Bank"/>
    <n v="29.3"/>
    <s v=""/>
    <s v=""/>
    <s v="December 2023"/>
    <x v="29"/>
  </r>
  <r>
    <x v="2013"/>
    <s v="Payment from Ogude O"/>
    <x v="0"/>
    <n v="100"/>
    <s v="Revolut"/>
    <s v="Bank"/>
    <s v=""/>
    <s v=""/>
    <s v=""/>
    <s v="December 2023"/>
    <x v="29"/>
  </r>
  <r>
    <x v="2014"/>
    <s v="Payment from Ogude O"/>
    <x v="0"/>
    <n v="20"/>
    <s v="Revolut"/>
    <s v="Bank"/>
    <s v=""/>
    <s v=""/>
    <s v=""/>
    <s v="December 2023"/>
    <x v="29"/>
  </r>
  <r>
    <x v="2015"/>
    <s v="Payment from Ogude-n O S"/>
    <x v="0"/>
    <n v="50"/>
    <s v="Revolut"/>
    <s v="Bank"/>
    <s v=""/>
    <s v=""/>
    <s v=""/>
    <s v="December 2023"/>
    <x v="29"/>
  </r>
  <r>
    <x v="2016"/>
    <s v="Specsavers"/>
    <x v="3"/>
    <n v="-150.99"/>
    <s v="Revolut"/>
    <s v="Bank"/>
    <n v="150.99"/>
    <s v=""/>
    <s v=""/>
    <s v="December 2023"/>
    <x v="29"/>
  </r>
  <r>
    <x v="2017"/>
    <s v="Oghenenyerhovwo Ogude"/>
    <x v="0"/>
    <n v="-25"/>
    <s v="Revolut"/>
    <s v="Bank"/>
    <n v="25"/>
    <s v=""/>
    <s v=""/>
    <s v="December 2023"/>
    <x v="29"/>
  </r>
  <r>
    <x v="2018"/>
    <s v="Transport for London"/>
    <x v="1"/>
    <n v="-3.5"/>
    <s v="Revolut"/>
    <s v="Bank"/>
    <n v="3.5"/>
    <s v=""/>
    <s v=""/>
    <s v="December 2023"/>
    <x v="29"/>
  </r>
  <r>
    <x v="2019"/>
    <s v="Payment from Ogude-n O S"/>
    <x v="0"/>
    <n v="100"/>
    <s v="Revolut"/>
    <s v="Bank"/>
    <s v=""/>
    <s v=""/>
    <s v=""/>
    <s v="December 2023"/>
    <x v="29"/>
  </r>
  <r>
    <x v="2020"/>
    <s v="To Michael Talabi"/>
    <x v="0"/>
    <n v="-80"/>
    <s v="Revolut"/>
    <s v="Bank"/>
    <n v="80"/>
    <s v=""/>
    <s v=""/>
    <s v="December 2023"/>
    <x v="29"/>
  </r>
  <r>
    <x v="2021"/>
    <s v="Transport for London"/>
    <x v="1"/>
    <n v="-3.5"/>
    <s v="Revolut"/>
    <s v="Bank"/>
    <n v="3.5"/>
    <s v=""/>
    <s v=""/>
    <s v="December 2023"/>
    <x v="29"/>
  </r>
  <r>
    <x v="2022"/>
    <s v="Sainsbury's"/>
    <x v="2"/>
    <n v="-1.55"/>
    <s v="Revolut"/>
    <s v="Bank"/>
    <n v="1.55"/>
    <s v=""/>
    <s v=""/>
    <s v="December 2023"/>
    <x v="29"/>
  </r>
  <r>
    <x v="2023"/>
    <s v="Transport for London"/>
    <x v="1"/>
    <n v="-3.5"/>
    <s v="Revolut"/>
    <s v="Bank"/>
    <n v="3.5"/>
    <s v=""/>
    <s v=""/>
    <s v="December 2023"/>
    <x v="29"/>
  </r>
  <r>
    <x v="2024"/>
    <s v="To RCCG GLORIOUS HIGH THRONE"/>
    <x v="8"/>
    <n v="-3"/>
    <s v="Revolut"/>
    <s v="Bank"/>
    <n v="3"/>
    <s v=""/>
    <s v=""/>
    <s v="December 2023"/>
    <x v="29"/>
  </r>
  <r>
    <x v="2025"/>
    <s v="Transport for London"/>
    <x v="1"/>
    <n v="-5.25"/>
    <s v="Revolut"/>
    <s v="Bank"/>
    <n v="5.25"/>
    <s v=""/>
    <s v=""/>
    <s v="December 2023"/>
    <x v="29"/>
  </r>
  <r>
    <x v="2026"/>
    <s v="To GBP Savings"/>
    <x v="10"/>
    <n v="5"/>
    <s v="Revolut"/>
    <s v="Bank"/>
    <s v=""/>
    <s v=""/>
    <s v=""/>
    <s v="December 2023"/>
    <x v="29"/>
  </r>
  <r>
    <x v="2026"/>
    <s v="To GBP Savings"/>
    <x v="10"/>
    <n v="-5"/>
    <s v="Revolut"/>
    <s v="Bank"/>
    <n v="5"/>
    <s v=""/>
    <s v=""/>
    <s v="December 2023"/>
    <x v="29"/>
  </r>
  <r>
    <x v="2027"/>
    <s v="To GBP"/>
    <x v="0"/>
    <n v="-5"/>
    <s v="Revolut"/>
    <s v="Bank"/>
    <n v="5"/>
    <s v=""/>
    <s v=""/>
    <s v="December 2023"/>
    <x v="29"/>
  </r>
  <r>
    <x v="2027"/>
    <s v="To GBP"/>
    <x v="0"/>
    <n v="5"/>
    <s v="Revolut"/>
    <s v="Bank"/>
    <s v=""/>
    <s v=""/>
    <s v=""/>
    <s v="December 2023"/>
    <x v="29"/>
  </r>
  <r>
    <x v="2028"/>
    <s v="Noahs Health Food Stor"/>
    <x v="3"/>
    <n v="-4.99"/>
    <s v="Revolut"/>
    <s v="Bank"/>
    <n v="4.99"/>
    <s v=""/>
    <s v=""/>
    <s v="December 2023"/>
    <x v="29"/>
  </r>
  <r>
    <x v="2029"/>
    <s v="Noahs Health Food Stor"/>
    <x v="3"/>
    <n v="-4.29"/>
    <s v="Revolut"/>
    <s v="Bank"/>
    <n v="4.29"/>
    <s v=""/>
    <s v=""/>
    <s v="December 2023"/>
    <x v="29"/>
  </r>
  <r>
    <x v="2030"/>
    <s v="Transport for London"/>
    <x v="1"/>
    <n v="-1.75"/>
    <s v="Revolut"/>
    <s v="Bank"/>
    <n v="1.75"/>
    <s v=""/>
    <s v=""/>
    <s v="December 2023"/>
    <x v="29"/>
  </r>
  <r>
    <x v="2031"/>
    <s v="Sainsbury's"/>
    <x v="2"/>
    <n v="-1.55"/>
    <s v="Revolut"/>
    <s v="Bank"/>
    <n v="1.55"/>
    <s v=""/>
    <s v=""/>
    <s v="December 2023"/>
    <x v="29"/>
  </r>
  <r>
    <x v="2032"/>
    <s v="Payment from Ogude O"/>
    <x v="0"/>
    <n v="5"/>
    <s v="Revolut"/>
    <s v="Bank"/>
    <s v=""/>
    <s v=""/>
    <s v=""/>
    <s v="December 2023"/>
    <x v="29"/>
  </r>
  <r>
    <x v="2033"/>
    <s v="Transport for London"/>
    <x v="1"/>
    <n v="-1.75"/>
    <s v="Revolut"/>
    <s v="Bank"/>
    <n v="1.75"/>
    <s v=""/>
    <s v=""/>
    <s v="December 2023"/>
    <x v="29"/>
  </r>
  <r>
    <x v="2034"/>
    <s v="Payment from Ogude-n O S"/>
    <x v="0"/>
    <n v="200"/>
    <s v="Revolut"/>
    <s v="Bank"/>
    <s v=""/>
    <s v=""/>
    <s v=""/>
    <s v="December 2023"/>
    <x v="29"/>
  </r>
  <r>
    <x v="2035"/>
    <s v="Payment from Ogude-n O S"/>
    <x v="0"/>
    <n v="50"/>
    <s v="Revolut"/>
    <s v="Bank"/>
    <s v=""/>
    <s v=""/>
    <s v=""/>
    <s v="December 2023"/>
    <x v="29"/>
  </r>
  <r>
    <x v="2036"/>
    <s v="Transport for London"/>
    <x v="1"/>
    <n v="-20"/>
    <s v="Revolut"/>
    <s v="Bank"/>
    <n v="20"/>
    <s v=""/>
    <s v=""/>
    <s v="December 2023"/>
    <x v="29"/>
  </r>
  <r>
    <x v="2037"/>
    <s v="Transport for London"/>
    <x v="1"/>
    <n v="-3.5"/>
    <s v="Revolut"/>
    <s v="Bank"/>
    <n v="3.5"/>
    <s v=""/>
    <s v=""/>
    <s v="December 2023"/>
    <x v="29"/>
  </r>
  <r>
    <x v="2038"/>
    <s v="eBay"/>
    <x v="9"/>
    <n v="-0.8"/>
    <s v="Revolut"/>
    <s v="Bank"/>
    <n v="0.8"/>
    <s v=""/>
    <s v=""/>
    <s v="December 2023"/>
    <x v="29"/>
  </r>
  <r>
    <x v="2039"/>
    <s v="eBay"/>
    <x v="9"/>
    <n v="-52.09"/>
    <s v="Revolut"/>
    <s v="Bank"/>
    <n v="52.09"/>
    <s v=""/>
    <s v=""/>
    <s v="December 2023"/>
    <x v="29"/>
  </r>
  <r>
    <x v="2040"/>
    <s v="Lemonade Finance"/>
    <x v="0"/>
    <n v="-92"/>
    <s v="Revolut"/>
    <s v="Bank"/>
    <n v="92"/>
    <s v=""/>
    <s v=""/>
    <s v="December 2023"/>
    <x v="29"/>
  </r>
  <r>
    <x v="2041"/>
    <s v="Oghenenyerhovwo Ogude"/>
    <x v="0"/>
    <n v="-52"/>
    <s v="Revolut"/>
    <s v="Bank"/>
    <n v="52"/>
    <s v=""/>
    <s v=""/>
    <s v="December 2023"/>
    <x v="29"/>
  </r>
  <r>
    <x v="2042"/>
    <s v="Transport for London"/>
    <x v="1"/>
    <n v="-3.5"/>
    <s v="Revolut"/>
    <s v="Bank"/>
    <n v="3.5"/>
    <s v=""/>
    <s v=""/>
    <s v="December 2023"/>
    <x v="29"/>
  </r>
  <r>
    <x v="2043"/>
    <s v="Sainsbury's"/>
    <x v="2"/>
    <n v="-3.15"/>
    <s v="Revolut"/>
    <s v="Bank"/>
    <n v="3.15"/>
    <s v=""/>
    <s v=""/>
    <s v="December 2023"/>
    <x v="29"/>
  </r>
  <r>
    <x v="2044"/>
    <s v="Sainsbury's"/>
    <x v="2"/>
    <n v="-1.9"/>
    <s v="Revolut"/>
    <s v="Bank"/>
    <n v="1.9"/>
    <s v=""/>
    <s v=""/>
    <s v="December 2023"/>
    <x v="29"/>
  </r>
  <r>
    <x v="2045"/>
    <s v="Boots"/>
    <x v="3"/>
    <n v="-6.29"/>
    <s v="Revolut"/>
    <s v="Bank"/>
    <n v="6.29"/>
    <s v=""/>
    <s v=""/>
    <s v="December 2023"/>
    <x v="29"/>
  </r>
  <r>
    <x v="2046"/>
    <s v="Transport for London"/>
    <x v="1"/>
    <n v="-3.5"/>
    <s v="Revolut"/>
    <s v="Bank"/>
    <n v="3.5"/>
    <s v=""/>
    <s v=""/>
    <s v="December 2023"/>
    <x v="29"/>
  </r>
  <r>
    <x v="2047"/>
    <s v="Boots"/>
    <x v="3"/>
    <n v="6.29"/>
    <s v="Revolut"/>
    <s v="Bank"/>
    <s v=""/>
    <s v=""/>
    <s v=""/>
    <s v="December 2023"/>
    <x v="29"/>
  </r>
  <r>
    <x v="2048"/>
    <s v="Card Factory"/>
    <x v="0"/>
    <n v="-0.49"/>
    <s v="Revolut"/>
    <s v="Bank"/>
    <n v="0.49"/>
    <s v=""/>
    <s v=""/>
    <s v="December 2023"/>
    <x v="29"/>
  </r>
  <r>
    <x v="2049"/>
    <s v="Kings Corner"/>
    <x v="5"/>
    <n v="-7.95"/>
    <s v="Revolut"/>
    <s v="Bank"/>
    <n v="7.95"/>
    <s v=""/>
    <s v=""/>
    <s v="December 2023"/>
    <x v="29"/>
  </r>
  <r>
    <x v="2050"/>
    <s v="Transport for London"/>
    <x v="1"/>
    <n v="-3.5"/>
    <s v="Revolut"/>
    <s v="Bank"/>
    <n v="3.5"/>
    <s v=""/>
    <s v=""/>
    <s v="December 2023"/>
    <x v="29"/>
  </r>
  <r>
    <x v="2051"/>
    <s v="Payment from Ogude O"/>
    <x v="0"/>
    <n v="200"/>
    <s v="Revolut"/>
    <s v="Bank"/>
    <s v=""/>
    <s v=""/>
    <s v=""/>
    <s v="December 2023"/>
    <x v="29"/>
  </r>
  <r>
    <x v="2052"/>
    <s v="To RCCG GLORIOUS HIGH THRONE"/>
    <x v="8"/>
    <n v="-147"/>
    <s v="Revolut"/>
    <s v="Bank"/>
    <n v="147"/>
    <s v=""/>
    <s v=""/>
    <s v="December 2023"/>
    <x v="29"/>
  </r>
  <r>
    <x v="2053"/>
    <s v="Robins Food &amp; Wine"/>
    <x v="0"/>
    <n v="-2.29"/>
    <s v="Revolut"/>
    <s v="Bank"/>
    <n v="2.29"/>
    <s v=""/>
    <s v=""/>
    <s v="December 2023"/>
    <x v="29"/>
  </r>
  <r>
    <x v="2054"/>
    <s v="Transport for London"/>
    <x v="1"/>
    <n v="-3.5"/>
    <s v="Revolut"/>
    <s v="Bank"/>
    <n v="3.5"/>
    <s v=""/>
    <s v=""/>
    <s v="December 2023"/>
    <x v="29"/>
  </r>
  <r>
    <x v="2055"/>
    <s v="eBay"/>
    <x v="9"/>
    <n v="-6.99"/>
    <s v="Revolut"/>
    <s v="Bank"/>
    <n v="6.99"/>
    <s v=""/>
    <s v=""/>
    <s v="December 2023"/>
    <x v="29"/>
  </r>
  <r>
    <x v="2056"/>
    <s v="To GBP Savings"/>
    <x v="10"/>
    <n v="5"/>
    <s v="Revolut"/>
    <s v="Bank"/>
    <s v=""/>
    <s v=""/>
    <s v=""/>
    <s v="December 2023"/>
    <x v="29"/>
  </r>
  <r>
    <x v="2056"/>
    <s v="To GBP Savings"/>
    <x v="10"/>
    <n v="-5"/>
    <s v="Revolut"/>
    <s v="Bank"/>
    <n v="5"/>
    <s v=""/>
    <s v=""/>
    <s v="December 2023"/>
    <x v="29"/>
  </r>
  <r>
    <x v="2057"/>
    <s v="Poundland"/>
    <x v="5"/>
    <n v="-8.25"/>
    <s v="Revolut"/>
    <s v="Bank"/>
    <n v="8.25"/>
    <s v=""/>
    <s v=""/>
    <s v="December 2023"/>
    <x v="29"/>
  </r>
  <r>
    <x v="2058"/>
    <s v="Sainsbury's"/>
    <x v="2"/>
    <n v="-5.6"/>
    <s v="Revolut"/>
    <s v="Bank"/>
    <n v="5.6"/>
    <s v=""/>
    <s v=""/>
    <s v="December 2023"/>
    <x v="29"/>
  </r>
  <r>
    <x v="2059"/>
    <s v="Transport for London"/>
    <x v="1"/>
    <n v="-1.75"/>
    <s v="Revolut"/>
    <s v="Bank"/>
    <n v="1.75"/>
    <s v=""/>
    <s v=""/>
    <s v="December 2023"/>
    <x v="29"/>
  </r>
  <r>
    <x v="2060"/>
    <s v="Transport for London"/>
    <x v="1"/>
    <n v="-20"/>
    <s v="Revolut"/>
    <s v="Bank"/>
    <n v="20"/>
    <s v=""/>
    <s v=""/>
    <s v="December 2023"/>
    <x v="29"/>
  </r>
  <r>
    <x v="2061"/>
    <s v="Wallington Food Centre"/>
    <x v="2"/>
    <n v="-2.98"/>
    <s v="Revolut"/>
    <s v="Bank"/>
    <n v="2.98"/>
    <s v=""/>
    <s v=""/>
    <s v="December 2023"/>
    <x v="29"/>
  </r>
  <r>
    <x v="2062"/>
    <s v="Transport for London"/>
    <x v="1"/>
    <n v="-1.75"/>
    <s v="Revolut"/>
    <s v="Bank"/>
    <n v="1.75"/>
    <s v=""/>
    <s v=""/>
    <s v="December 2023"/>
    <x v="29"/>
  </r>
  <r>
    <x v="2063"/>
    <s v="Payment from Ogude O"/>
    <x v="0"/>
    <n v="70"/>
    <s v="Revolut"/>
    <s v="Bank"/>
    <s v=""/>
    <s v=""/>
    <s v=""/>
    <s v="December 2023"/>
    <x v="29"/>
  </r>
  <r>
    <x v="2064"/>
    <s v="Sainsbury's"/>
    <x v="2"/>
    <n v="-1.55"/>
    <s v="Revolut"/>
    <s v="Bank"/>
    <n v="1.55"/>
    <s v=""/>
    <s v=""/>
    <s v="December 2023"/>
    <x v="29"/>
  </r>
  <r>
    <x v="2065"/>
    <s v="Boots"/>
    <x v="3"/>
    <n v="-27"/>
    <s v="Revolut"/>
    <s v="Bank"/>
    <n v="27"/>
    <s v=""/>
    <s v=""/>
    <s v="December 2023"/>
    <x v="29"/>
  </r>
  <r>
    <x v="2066"/>
    <s v="Transport for London"/>
    <x v="1"/>
    <n v="-3.5"/>
    <s v="Revolut"/>
    <s v="Bank"/>
    <n v="3.5"/>
    <s v=""/>
    <s v=""/>
    <s v="December 2023"/>
    <x v="29"/>
  </r>
  <r>
    <x v="2067"/>
    <s v="Transport for London"/>
    <x v="1"/>
    <n v="-1.75"/>
    <s v="Revolut"/>
    <s v="Bank"/>
    <n v="1.75"/>
    <s v=""/>
    <s v=""/>
    <s v="December 2023"/>
    <x v="29"/>
  </r>
  <r>
    <x v="2068"/>
    <s v="Boots"/>
    <x v="3"/>
    <n v="27"/>
    <s v="Revolut"/>
    <s v="Bank"/>
    <s v=""/>
    <s v=""/>
    <s v=""/>
    <s v="December 2023"/>
    <x v="29"/>
  </r>
  <r>
    <x v="2069"/>
    <s v="Transport for London"/>
    <x v="1"/>
    <n v="-5.25"/>
    <s v="Revolut"/>
    <s v="Bank"/>
    <n v="5.25"/>
    <s v=""/>
    <s v=""/>
    <s v="December 2023"/>
    <x v="29"/>
  </r>
  <r>
    <x v="2070"/>
    <s v="Boots"/>
    <x v="3"/>
    <n v="27"/>
    <s v="Revolut"/>
    <s v="Bank"/>
    <s v=""/>
    <s v=""/>
    <s v=""/>
    <s v="December 2023"/>
    <x v="29"/>
  </r>
  <r>
    <x v="2071"/>
    <s v="Sainsbury's"/>
    <x v="2"/>
    <n v="-1.55"/>
    <s v="Revolut"/>
    <s v="Bank"/>
    <n v="1.55"/>
    <s v=""/>
    <s v=""/>
    <s v="December 2023"/>
    <x v="29"/>
  </r>
  <r>
    <x v="2072"/>
    <s v="Transport for London"/>
    <x v="1"/>
    <n v="-1.75"/>
    <s v="Revolut"/>
    <s v="Bank"/>
    <n v="1.75"/>
    <s v=""/>
    <s v=""/>
    <s v="December 2023"/>
    <x v="29"/>
  </r>
  <r>
    <x v="2073"/>
    <s v="Sainsbury's"/>
    <x v="2"/>
    <n v="-1.55"/>
    <s v="Revolut"/>
    <s v="Bank"/>
    <n v="1.55"/>
    <s v=""/>
    <s v=""/>
    <s v="December 2023"/>
    <x v="29"/>
  </r>
  <r>
    <x v="2074"/>
    <s v="Payment from Ogude O"/>
    <x v="0"/>
    <n v="100"/>
    <s v="Revolut"/>
    <s v="Bank"/>
    <s v=""/>
    <s v=""/>
    <s v=""/>
    <s v="December 2023"/>
    <x v="29"/>
  </r>
  <r>
    <x v="2075"/>
    <s v="To RCCG GLORIOUS HIGH THRONE"/>
    <x v="8"/>
    <n v="-3"/>
    <s v="Revolut"/>
    <s v="Bank"/>
    <n v="3"/>
    <s v=""/>
    <s v=""/>
    <s v="December 2023"/>
    <x v="29"/>
  </r>
  <r>
    <x v="2076"/>
    <s v="Transport for London"/>
    <x v="1"/>
    <n v="-3.5"/>
    <s v="Revolut"/>
    <s v="Bank"/>
    <n v="3.5"/>
    <s v=""/>
    <s v=""/>
    <s v="December 2023"/>
    <x v="29"/>
  </r>
  <r>
    <x v="2077"/>
    <s v="To GBP Savings"/>
    <x v="10"/>
    <n v="5"/>
    <s v="Revolut"/>
    <s v="Bank"/>
    <s v=""/>
    <s v=""/>
    <s v=""/>
    <s v="December 2023"/>
    <x v="29"/>
  </r>
  <r>
    <x v="2077"/>
    <s v="To GBP Savings"/>
    <x v="10"/>
    <n v="-5"/>
    <s v="Revolut"/>
    <s v="Bank"/>
    <n v="5"/>
    <s v=""/>
    <s v=""/>
    <s v="December 2023"/>
    <x v="29"/>
  </r>
  <r>
    <x v="2078"/>
    <s v="Payment from Oghenetega Ogude"/>
    <x v="0"/>
    <n v="20"/>
    <s v="Revolut"/>
    <s v="Bank"/>
    <s v=""/>
    <s v=""/>
    <s v=""/>
    <s v="December 2023"/>
    <x v="29"/>
  </r>
  <r>
    <x v="2079"/>
    <s v="Lemonade Finance"/>
    <x v="0"/>
    <n v="-16"/>
    <s v="Revolut"/>
    <s v="Bank"/>
    <n v="16"/>
    <s v=""/>
    <s v=""/>
    <s v="December 2023"/>
    <x v="29"/>
  </r>
  <r>
    <x v="2080"/>
    <s v="Sainsbury's"/>
    <x v="2"/>
    <n v="-1.55"/>
    <s v="Revolut"/>
    <s v="Bank"/>
    <n v="1.55"/>
    <s v=""/>
    <s v=""/>
    <s v="December 2023"/>
    <x v="29"/>
  </r>
  <r>
    <x v="2081"/>
    <s v="Transport for London"/>
    <x v="1"/>
    <n v="-1.75"/>
    <s v="Revolut"/>
    <s v="Bank"/>
    <n v="1.75"/>
    <s v=""/>
    <s v=""/>
    <s v="December 2023"/>
    <x v="29"/>
  </r>
  <r>
    <x v="2082"/>
    <s v="Sainsbury's"/>
    <x v="2"/>
    <n v="-1.55"/>
    <s v="Revolut"/>
    <s v="Bank"/>
    <n v="1.55"/>
    <s v=""/>
    <s v=""/>
    <s v="December 2023"/>
    <x v="29"/>
  </r>
  <r>
    <x v="2083"/>
    <s v="Exchange to GBP"/>
    <x v="0"/>
    <n v="15.46"/>
    <s v="Revolut"/>
    <s v="Bank"/>
    <s v=""/>
    <s v=""/>
    <s v=""/>
    <s v="December 2023"/>
    <x v="29"/>
  </r>
  <r>
    <x v="2084"/>
    <s v="Transport for London"/>
    <x v="1"/>
    <n v="-10"/>
    <s v="Revolut"/>
    <s v="Bank"/>
    <n v="10"/>
    <s v=""/>
    <s v=""/>
    <s v="December 2023"/>
    <x v="29"/>
  </r>
  <r>
    <x v="2085"/>
    <s v="Price Buster"/>
    <x v="0"/>
    <n v="-1.99"/>
    <s v="Revolut"/>
    <s v="Bank"/>
    <n v="1.99"/>
    <s v=""/>
    <s v=""/>
    <s v="December 2023"/>
    <x v="29"/>
  </r>
  <r>
    <x v="2086"/>
    <s v="Transport for London"/>
    <x v="1"/>
    <n v="-3.5"/>
    <s v="Revolut"/>
    <s v="Bank"/>
    <n v="3.5"/>
    <s v=""/>
    <s v=""/>
    <s v="December 2023"/>
    <x v="29"/>
  </r>
  <r>
    <x v="2087"/>
    <s v="Payment from Ogude O"/>
    <x v="0"/>
    <n v="30"/>
    <s v="Revolut"/>
    <s v="Bank"/>
    <s v=""/>
    <s v=""/>
    <s v=""/>
    <s v="December 2023"/>
    <x v="29"/>
  </r>
  <r>
    <x v="2088"/>
    <s v="Cash at 93 Manor Road Wallingt"/>
    <x v="0"/>
    <n v="-50"/>
    <s v="Revolut"/>
    <s v="Bank"/>
    <n v="50"/>
    <s v=""/>
    <s v=""/>
    <s v="December 2023"/>
    <x v="29"/>
  </r>
  <r>
    <x v="2089"/>
    <s v="Sainsbury's"/>
    <x v="2"/>
    <n v="-5.5"/>
    <s v="Revolut"/>
    <s v="Bank"/>
    <n v="5.5"/>
    <s v=""/>
    <s v=""/>
    <s v="December 2023"/>
    <x v="29"/>
  </r>
  <r>
    <x v="2090"/>
    <s v="Payment from Ogude-n O S"/>
    <x v="0"/>
    <n v="100"/>
    <s v="Revolut"/>
    <s v="Bank"/>
    <s v=""/>
    <s v=""/>
    <s v=""/>
    <s v="December 2023"/>
    <x v="29"/>
  </r>
  <r>
    <x v="2091"/>
    <s v="Transport for London"/>
    <x v="1"/>
    <n v="-3.5"/>
    <s v="Revolut"/>
    <s v="Bank"/>
    <n v="3.5"/>
    <s v=""/>
    <s v=""/>
    <s v="December 2023"/>
    <x v="29"/>
  </r>
  <r>
    <x v="2092"/>
    <s v="Lemonade Finance"/>
    <x v="0"/>
    <n v="-159"/>
    <s v="Revolut"/>
    <s v="Bank"/>
    <n v="159"/>
    <s v=""/>
    <s v=""/>
    <s v="December 2023"/>
    <x v="29"/>
  </r>
  <r>
    <x v="2093"/>
    <s v="Sainsbury's"/>
    <x v="2"/>
    <n v="-3.25"/>
    <s v="Revolut"/>
    <s v="Bank"/>
    <n v="3.25"/>
    <s v=""/>
    <s v=""/>
    <s v="December 2023"/>
    <x v="29"/>
  </r>
  <r>
    <x v="2094"/>
    <s v="Transport for London"/>
    <x v="1"/>
    <n v="-3.5"/>
    <s v="Revolut"/>
    <s v="Bank"/>
    <n v="3.5"/>
    <s v=""/>
    <s v=""/>
    <s v="December 2023"/>
    <x v="29"/>
  </r>
  <r>
    <x v="2095"/>
    <s v="Robins Food &amp; Wine"/>
    <x v="0"/>
    <n v="-1.99"/>
    <s v="Revolut"/>
    <s v="Bank"/>
    <n v="1.99"/>
    <s v=""/>
    <s v=""/>
    <s v="December 2023"/>
    <x v="29"/>
  </r>
  <r>
    <x v="2096"/>
    <s v="To RCCG GLORIOUS HIGH THRONE"/>
    <x v="8"/>
    <n v="-3"/>
    <s v="Revolut"/>
    <s v="Bank"/>
    <n v="3"/>
    <s v=""/>
    <s v=""/>
    <s v="December 2023"/>
    <x v="29"/>
  </r>
  <r>
    <x v="2097"/>
    <s v="Transport for London"/>
    <x v="1"/>
    <n v="-5.25"/>
    <s v="Revolut"/>
    <s v="Bank"/>
    <n v="5.25"/>
    <s v=""/>
    <s v=""/>
    <s v="January 2024"/>
    <x v="30"/>
  </r>
  <r>
    <x v="2098"/>
    <s v="To GBP Savings"/>
    <x v="10"/>
    <n v="5"/>
    <s v="Revolut"/>
    <s v="Bank"/>
    <s v=""/>
    <s v=""/>
    <s v=""/>
    <s v="January 2024"/>
    <x v="30"/>
  </r>
  <r>
    <x v="2098"/>
    <s v="To GBP Savings"/>
    <x v="10"/>
    <n v="-5"/>
    <s v="Revolut"/>
    <s v="Bank"/>
    <n v="5"/>
    <s v=""/>
    <s v=""/>
    <s v="January 2024"/>
    <x v="30"/>
  </r>
  <r>
    <x v="2099"/>
    <s v="Lemonade Finance"/>
    <x v="0"/>
    <n v="-10"/>
    <s v="Revolut"/>
    <s v="Bank"/>
    <n v="10"/>
    <s v=""/>
    <s v=""/>
    <s v="January 2024"/>
    <x v="30"/>
  </r>
  <r>
    <x v="2100"/>
    <s v="Payment from Ogude-n O S"/>
    <x v="0"/>
    <n v="500"/>
    <s v="Revolut"/>
    <s v="Bank"/>
    <s v=""/>
    <s v=""/>
    <s v=""/>
    <s v="January 2024"/>
    <x v="30"/>
  </r>
  <r>
    <x v="2101"/>
    <s v="Transport for London"/>
    <x v="1"/>
    <n v="-1.75"/>
    <s v="Revolut"/>
    <s v="Bank"/>
    <n v="1.75"/>
    <s v=""/>
    <s v=""/>
    <s v="January 2024"/>
    <x v="30"/>
  </r>
  <r>
    <x v="2102"/>
    <s v="Transport for London"/>
    <x v="1"/>
    <n v="-1.75"/>
    <s v="Revolut"/>
    <s v="Bank"/>
    <n v="1.75"/>
    <s v=""/>
    <s v=""/>
    <s v="January 2024"/>
    <x v="30"/>
  </r>
  <r>
    <x v="2103"/>
    <s v="Oghenenyerhovwo Ogude"/>
    <x v="0"/>
    <n v="-500"/>
    <s v="Revolut"/>
    <s v="Bank"/>
    <n v="500"/>
    <s v=""/>
    <s v=""/>
    <s v="January 2024"/>
    <x v="30"/>
  </r>
  <r>
    <x v="2104"/>
    <s v="eBay"/>
    <x v="9"/>
    <n v="-12.64"/>
    <s v="Revolut"/>
    <s v="Bank"/>
    <n v="12.64"/>
    <s v=""/>
    <s v=""/>
    <s v="January 2024"/>
    <x v="30"/>
  </r>
  <r>
    <x v="2105"/>
    <s v="Payment from A Onakade"/>
    <x v="0"/>
    <n v="20"/>
    <s v="Revolut"/>
    <s v="Bank"/>
    <s v=""/>
    <s v=""/>
    <s v=""/>
    <s v="January 2024"/>
    <x v="30"/>
  </r>
  <r>
    <x v="2106"/>
    <s v="Transport for London"/>
    <x v="1"/>
    <n v="-3.5"/>
    <s v="Revolut"/>
    <s v="Bank"/>
    <n v="3.5"/>
    <s v=""/>
    <s v=""/>
    <s v="January 2024"/>
    <x v="30"/>
  </r>
  <r>
    <x v="2107"/>
    <s v="Transport for London"/>
    <x v="1"/>
    <n v="-3.5"/>
    <s v="Revolut"/>
    <s v="Bank"/>
    <n v="3.5"/>
    <s v=""/>
    <s v=""/>
    <s v="January 2024"/>
    <x v="30"/>
  </r>
  <r>
    <x v="2108"/>
    <s v="eBay"/>
    <x v="9"/>
    <n v="-3.67"/>
    <s v="Revolut"/>
    <s v="Bank"/>
    <n v="3.67"/>
    <s v=""/>
    <s v=""/>
    <s v="January 2024"/>
    <x v="30"/>
  </r>
  <r>
    <x v="2109"/>
    <s v="Transport for London"/>
    <x v="1"/>
    <n v="-3.5"/>
    <s v="Revolut"/>
    <s v="Bank"/>
    <n v="3.5"/>
    <s v=""/>
    <s v=""/>
    <s v="January 2024"/>
    <x v="30"/>
  </r>
  <r>
    <x v="2110"/>
    <s v="Payment from Ogude O"/>
    <x v="0"/>
    <n v="70"/>
    <s v="Revolut"/>
    <s v="Bank"/>
    <s v=""/>
    <s v=""/>
    <s v=""/>
    <s v="January 2024"/>
    <x v="30"/>
  </r>
  <r>
    <x v="2111"/>
    <s v="Cash at 93 Manor Road Wallingt"/>
    <x v="0"/>
    <n v="-30"/>
    <s v="Revolut"/>
    <s v="Bank"/>
    <n v="30"/>
    <s v=""/>
    <s v=""/>
    <s v="January 2024"/>
    <x v="30"/>
  </r>
  <r>
    <x v="2112"/>
    <s v="Cash at Natwest Bank"/>
    <x v="0"/>
    <n v="-10"/>
    <s v="Revolut"/>
    <s v="Bank"/>
    <n v="10"/>
    <s v=""/>
    <s v=""/>
    <s v="January 2024"/>
    <x v="30"/>
  </r>
  <r>
    <x v="2113"/>
    <s v="Payment from Ugwuegbulem"/>
    <x v="0"/>
    <n v="20"/>
    <s v="Revolut"/>
    <s v="Bank"/>
    <s v=""/>
    <s v=""/>
    <s v=""/>
    <s v="January 2024"/>
    <x v="30"/>
  </r>
  <r>
    <x v="2114"/>
    <s v="Transport for London"/>
    <x v="1"/>
    <n v="-3.5"/>
    <s v="Revolut"/>
    <s v="Bank"/>
    <n v="3.5"/>
    <s v=""/>
    <s v=""/>
    <s v="January 2024"/>
    <x v="30"/>
  </r>
  <r>
    <x v="2115"/>
    <s v="To RCCG GLORIOUS HIGH THRONE"/>
    <x v="8"/>
    <n v="-3"/>
    <s v="Revolut"/>
    <s v="Bank"/>
    <n v="3"/>
    <s v=""/>
    <s v=""/>
    <s v="January 2024"/>
    <x v="30"/>
  </r>
  <r>
    <x v="2116"/>
    <s v="To RCCG GLORIOUS HIGH THRONE"/>
    <x v="8"/>
    <n v="-3"/>
    <s v="Revolut"/>
    <s v="Bank"/>
    <n v="3"/>
    <s v=""/>
    <s v=""/>
    <s v="January 2024"/>
    <x v="30"/>
  </r>
  <r>
    <x v="2117"/>
    <s v="To GBP Tovy Treats"/>
    <x v="0"/>
    <n v="40"/>
    <s v="Revolut"/>
    <s v="Bank"/>
    <s v=""/>
    <s v=""/>
    <s v=""/>
    <s v="January 2024"/>
    <x v="30"/>
  </r>
  <r>
    <x v="2117"/>
    <s v="To GBP Tovy Treats"/>
    <x v="0"/>
    <n v="-40"/>
    <s v="Revolut"/>
    <s v="Bank"/>
    <n v="40"/>
    <s v=""/>
    <s v=""/>
    <s v="January 2024"/>
    <x v="30"/>
  </r>
  <r>
    <x v="2118"/>
    <s v="Transport for London"/>
    <x v="1"/>
    <n v="-5.25"/>
    <s v="Revolut"/>
    <s v="Bank"/>
    <n v="5.25"/>
    <s v=""/>
    <s v=""/>
    <s v="January 2024"/>
    <x v="30"/>
  </r>
  <r>
    <x v="2119"/>
    <s v="To GBP Savings"/>
    <x v="10"/>
    <n v="5"/>
    <s v="Revolut"/>
    <s v="Bank"/>
    <s v=""/>
    <s v=""/>
    <s v=""/>
    <s v="January 2024"/>
    <x v="30"/>
  </r>
  <r>
    <x v="2119"/>
    <s v="To GBP Savings"/>
    <x v="10"/>
    <n v="-5"/>
    <s v="Revolut"/>
    <s v="Bank"/>
    <n v="5"/>
    <s v=""/>
    <s v=""/>
    <s v="January 2024"/>
    <x v="30"/>
  </r>
  <r>
    <x v="2120"/>
    <s v="Payment from Ogude O"/>
    <x v="0"/>
    <n v="20"/>
    <s v="Revolut"/>
    <s v="Bank"/>
    <s v=""/>
    <s v=""/>
    <s v=""/>
    <s v="January 2024"/>
    <x v="30"/>
  </r>
  <r>
    <x v="2121"/>
    <s v="Lemonade Finance"/>
    <x v="0"/>
    <n v="-9"/>
    <s v="Revolut"/>
    <s v="Bank"/>
    <n v="9"/>
    <s v=""/>
    <s v=""/>
    <s v="January 2024"/>
    <x v="30"/>
  </r>
  <r>
    <x v="2122"/>
    <s v="Sainsbury's"/>
    <x v="2"/>
    <n v="-2.1"/>
    <s v="Revolut"/>
    <s v="Bank"/>
    <n v="2.1"/>
    <s v=""/>
    <s v=""/>
    <s v="January 2024"/>
    <x v="30"/>
  </r>
  <r>
    <x v="2123"/>
    <s v="Transport for London"/>
    <x v="1"/>
    <n v="-5.25"/>
    <s v="Revolut"/>
    <s v="Bank"/>
    <n v="5.25"/>
    <s v=""/>
    <s v=""/>
    <s v="January 2024"/>
    <x v="30"/>
  </r>
  <r>
    <x v="2124"/>
    <s v="Sainsbury's"/>
    <x v="2"/>
    <n v="-4.1500000000000004"/>
    <s v="Revolut"/>
    <s v="Bank"/>
    <n v="4.1500000000000004"/>
    <s v=""/>
    <s v=""/>
    <s v="January 2024"/>
    <x v="30"/>
  </r>
  <r>
    <x v="2125"/>
    <s v="Payment from Ogude O"/>
    <x v="0"/>
    <n v="30"/>
    <s v="Revolut"/>
    <s v="Bank"/>
    <s v=""/>
    <s v=""/>
    <s v=""/>
    <s v="January 2024"/>
    <x v="30"/>
  </r>
  <r>
    <x v="2126"/>
    <s v="Bolt"/>
    <x v="11"/>
    <n v="-8.9"/>
    <s v="Revolut"/>
    <s v="Bank"/>
    <n v="8.9"/>
    <s v=""/>
    <s v=""/>
    <s v="January 2024"/>
    <x v="30"/>
  </r>
  <r>
    <x v="2127"/>
    <s v="Payment from Janet Nwaoshai"/>
    <x v="0"/>
    <n v="20"/>
    <s v="Revolut"/>
    <s v="Bank"/>
    <s v=""/>
    <s v=""/>
    <s v=""/>
    <s v="January 2024"/>
    <x v="30"/>
  </r>
  <r>
    <x v="2128"/>
    <s v="Sainsbury's"/>
    <x v="2"/>
    <n v="-2.7"/>
    <s v="Revolut"/>
    <s v="Bank"/>
    <n v="2.7"/>
    <s v=""/>
    <s v=""/>
    <s v="January 2024"/>
    <x v="30"/>
  </r>
  <r>
    <x v="2129"/>
    <s v="To GBP Tovy Treats"/>
    <x v="0"/>
    <n v="20"/>
    <s v="Revolut"/>
    <s v="Bank"/>
    <s v=""/>
    <s v=""/>
    <s v=""/>
    <s v="January 2024"/>
    <x v="30"/>
  </r>
  <r>
    <x v="2129"/>
    <s v="To GBP Tovy Treats"/>
    <x v="0"/>
    <n v="-20"/>
    <s v="Revolut"/>
    <s v="Bank"/>
    <n v="20"/>
    <s v=""/>
    <s v=""/>
    <s v="January 2024"/>
    <x v="30"/>
  </r>
  <r>
    <x v="2130"/>
    <s v="George Street Express"/>
    <x v="0"/>
    <n v="-0.89"/>
    <s v="Revolut"/>
    <s v="Bank"/>
    <n v="0.89"/>
    <s v=""/>
    <s v=""/>
    <s v="January 2024"/>
    <x v="30"/>
  </r>
  <r>
    <x v="2131"/>
    <s v="Transport for London"/>
    <x v="1"/>
    <n v="-5.25"/>
    <s v="Revolut"/>
    <s v="Bank"/>
    <n v="5.25"/>
    <s v=""/>
    <s v=""/>
    <s v="January 2024"/>
    <x v="30"/>
  </r>
  <r>
    <x v="2132"/>
    <s v="Sainsbury's"/>
    <x v="2"/>
    <n v="-3.3"/>
    <s v="Revolut"/>
    <s v="Bank"/>
    <n v="3.3"/>
    <s v=""/>
    <s v=""/>
    <s v="January 2024"/>
    <x v="30"/>
  </r>
  <r>
    <x v="2133"/>
    <s v="Transport for London"/>
    <x v="1"/>
    <n v="-5.25"/>
    <s v="Revolut"/>
    <s v="Bank"/>
    <n v="5.25"/>
    <s v=""/>
    <s v=""/>
    <s v="January 2024"/>
    <x v="30"/>
  </r>
  <r>
    <x v="2134"/>
    <s v="Sainsbury's"/>
    <x v="2"/>
    <n v="-3.2"/>
    <s v="Revolut"/>
    <s v="Bank"/>
    <n v="3.2"/>
    <s v=""/>
    <s v=""/>
    <s v="January 2024"/>
    <x v="30"/>
  </r>
  <r>
    <x v="2135"/>
    <s v="Payment from Ewere Ukpe"/>
    <x v="0"/>
    <n v="18.690000000000001"/>
    <s v="Revolut"/>
    <s v="Bank"/>
    <s v=""/>
    <s v=""/>
    <s v=""/>
    <s v="January 2024"/>
    <x v="30"/>
  </r>
  <r>
    <x v="2136"/>
    <s v="Transport for London"/>
    <x v="1"/>
    <n v="-5.25"/>
    <s v="Revolut"/>
    <s v="Bank"/>
    <n v="5.25"/>
    <s v=""/>
    <s v=""/>
    <s v="January 2024"/>
    <x v="30"/>
  </r>
  <r>
    <x v="2137"/>
    <s v="To GBP Tovy Treats"/>
    <x v="0"/>
    <n v="18.690000000000001"/>
    <s v="Revolut"/>
    <s v="Bank"/>
    <s v=""/>
    <s v=""/>
    <s v=""/>
    <s v="January 2024"/>
    <x v="30"/>
  </r>
  <r>
    <x v="2137"/>
    <s v="To GBP Tovy Treats"/>
    <x v="0"/>
    <n v="-18.690000000000001"/>
    <s v="Revolut"/>
    <s v="Bank"/>
    <n v="18.690000000000001"/>
    <s v=""/>
    <s v=""/>
    <s v="January 2024"/>
    <x v="30"/>
  </r>
  <r>
    <x v="2138"/>
    <s v="Payment from Ogude O"/>
    <x v="0"/>
    <n v="20"/>
    <s v="Revolut"/>
    <s v="Bank"/>
    <s v=""/>
    <s v=""/>
    <s v=""/>
    <s v="January 2024"/>
    <x v="30"/>
  </r>
  <r>
    <x v="2139"/>
    <s v="Sainsbury's"/>
    <x v="2"/>
    <n v="-2.85"/>
    <s v="Revolut"/>
    <s v="Bank"/>
    <n v="2.85"/>
    <s v=""/>
    <s v=""/>
    <s v="January 2024"/>
    <x v="30"/>
  </r>
  <r>
    <x v="2140"/>
    <s v="Transport for London"/>
    <x v="1"/>
    <n v="-3.7"/>
    <s v="Revolut"/>
    <s v="Bank"/>
    <n v="3.7"/>
    <s v=""/>
    <s v=""/>
    <s v="January 2024"/>
    <x v="30"/>
  </r>
  <r>
    <x v="2141"/>
    <s v="Payment from M Talabi"/>
    <x v="0"/>
    <n v="80"/>
    <s v="Revolut"/>
    <s v="Bank"/>
    <s v=""/>
    <s v=""/>
    <s v=""/>
    <s v="January 2024"/>
    <x v="30"/>
  </r>
  <r>
    <x v="2142"/>
    <s v="Tynker"/>
    <x v="4"/>
    <n v="-42.48"/>
    <s v="Revolut"/>
    <s v="Bank"/>
    <n v="42.48"/>
    <s v=""/>
    <s v=""/>
    <s v="January 2024"/>
    <x v="30"/>
  </r>
  <r>
    <x v="2143"/>
    <s v="Sainsbury's"/>
    <x v="2"/>
    <n v="-0.8"/>
    <s v="Revolut"/>
    <s v="Bank"/>
    <n v="0.8"/>
    <s v=""/>
    <s v=""/>
    <s v="January 2024"/>
    <x v="30"/>
  </r>
  <r>
    <x v="2144"/>
    <s v="To RCCG GLORIOUS HIGH THRONE"/>
    <x v="8"/>
    <n v="-3"/>
    <s v="Revolut"/>
    <s v="Bank"/>
    <n v="3"/>
    <s v=""/>
    <s v=""/>
    <s v="January 2024"/>
    <x v="30"/>
  </r>
  <r>
    <x v="2145"/>
    <s v="To GBP Savings"/>
    <x v="10"/>
    <n v="5"/>
    <s v="Revolut"/>
    <s v="Bank"/>
    <s v=""/>
    <s v=""/>
    <s v=""/>
    <s v="January 2024"/>
    <x v="30"/>
  </r>
  <r>
    <x v="2145"/>
    <s v="To GBP Savings"/>
    <x v="10"/>
    <n v="-5"/>
    <s v="Revolut"/>
    <s v="Bank"/>
    <n v="5"/>
    <s v=""/>
    <s v=""/>
    <s v="January 2024"/>
    <x v="30"/>
  </r>
  <r>
    <x v="2146"/>
    <s v="Sainsbury's"/>
    <x v="2"/>
    <n v="-1.55"/>
    <s v="Revolut"/>
    <s v="Bank"/>
    <n v="1.55"/>
    <s v=""/>
    <s v=""/>
    <s v="January 2024"/>
    <x v="30"/>
  </r>
  <r>
    <x v="2147"/>
    <s v="Transport for London"/>
    <x v="1"/>
    <n v="-1.75"/>
    <s v="Revolut"/>
    <s v="Bank"/>
    <n v="1.75"/>
    <s v=""/>
    <s v=""/>
    <s v="January 2024"/>
    <x v="30"/>
  </r>
  <r>
    <x v="2148"/>
    <s v="Sainsbury's"/>
    <x v="2"/>
    <n v="-6.1"/>
    <s v="Revolut"/>
    <s v="Bank"/>
    <n v="6.1"/>
    <s v=""/>
    <s v=""/>
    <s v="January 2024"/>
    <x v="30"/>
  </r>
  <r>
    <x v="2149"/>
    <s v="Transport for London"/>
    <x v="1"/>
    <n v="-5.25"/>
    <s v="Revolut"/>
    <s v="Bank"/>
    <n v="5.25"/>
    <s v=""/>
    <s v=""/>
    <s v="January 2024"/>
    <x v="30"/>
  </r>
  <r>
    <x v="2150"/>
    <s v="Payment from K Jones"/>
    <x v="0"/>
    <n v="11"/>
    <s v="Revolut"/>
    <s v="Bank"/>
    <s v=""/>
    <s v=""/>
    <s v=""/>
    <s v="January 2024"/>
    <x v="30"/>
  </r>
  <r>
    <x v="2151"/>
    <s v="To GBP Tovy Treats"/>
    <x v="0"/>
    <n v="11"/>
    <s v="Revolut"/>
    <s v="Bank"/>
    <s v=""/>
    <s v=""/>
    <s v=""/>
    <s v="January 2024"/>
    <x v="30"/>
  </r>
  <r>
    <x v="2151"/>
    <s v="To GBP Tovy Treats"/>
    <x v="0"/>
    <n v="-11"/>
    <s v="Revolut"/>
    <s v="Bank"/>
    <n v="11"/>
    <s v=""/>
    <s v=""/>
    <s v="January 2024"/>
    <x v="30"/>
  </r>
  <r>
    <x v="2152"/>
    <s v="Transport for London"/>
    <x v="1"/>
    <n v="-5.25"/>
    <s v="Revolut"/>
    <s v="Bank"/>
    <n v="5.25"/>
    <s v=""/>
    <s v=""/>
    <s v="January 2024"/>
    <x v="30"/>
  </r>
  <r>
    <x v="2153"/>
    <s v="Sainsbury's"/>
    <x v="2"/>
    <n v="-4.8"/>
    <s v="Revolut"/>
    <s v="Bank"/>
    <n v="4.8"/>
    <s v=""/>
    <s v=""/>
    <s v="January 2024"/>
    <x v="30"/>
  </r>
  <r>
    <x v="2154"/>
    <s v="Transport for London"/>
    <x v="1"/>
    <n v="-5.25"/>
    <s v="Revolut"/>
    <s v="Bank"/>
    <n v="5.25"/>
    <s v=""/>
    <s v=""/>
    <s v="January 2024"/>
    <x v="30"/>
  </r>
  <r>
    <x v="2155"/>
    <s v="Wallington Food Centre"/>
    <x v="2"/>
    <n v="-3.08"/>
    <s v="Revolut"/>
    <s v="Bank"/>
    <n v="3.08"/>
    <s v=""/>
    <s v=""/>
    <s v="January 2024"/>
    <x v="30"/>
  </r>
  <r>
    <x v="2156"/>
    <s v="Transport for London"/>
    <x v="1"/>
    <n v="-5.25"/>
    <s v="Revolut"/>
    <s v="Bank"/>
    <n v="5.25"/>
    <s v=""/>
    <s v=""/>
    <s v="January 2024"/>
    <x v="30"/>
  </r>
  <r>
    <x v="2157"/>
    <s v="Payment from S Odukomaiya"/>
    <x v="0"/>
    <n v="5"/>
    <s v="Revolut"/>
    <s v="Bank"/>
    <s v=""/>
    <s v=""/>
    <s v=""/>
    <s v="January 2024"/>
    <x v="30"/>
  </r>
  <r>
    <x v="2158"/>
    <s v="Payment from Ogude O"/>
    <x v="0"/>
    <n v="20"/>
    <s v="Revolut"/>
    <s v="Bank"/>
    <s v=""/>
    <s v=""/>
    <s v=""/>
    <s v="January 2024"/>
    <x v="30"/>
  </r>
  <r>
    <x v="2159"/>
    <s v="To GBP Tovy Treats"/>
    <x v="0"/>
    <n v="5.5"/>
    <s v="Revolut"/>
    <s v="Bank"/>
    <s v=""/>
    <s v=""/>
    <s v=""/>
    <s v="January 2024"/>
    <x v="30"/>
  </r>
  <r>
    <x v="2159"/>
    <s v="To GBP Tovy Treats"/>
    <x v="0"/>
    <n v="-5.5"/>
    <s v="Revolut"/>
    <s v="Bank"/>
    <n v="5.5"/>
    <s v=""/>
    <s v=""/>
    <s v="January 2024"/>
    <x v="30"/>
  </r>
  <r>
    <x v="2160"/>
    <s v="Transport for London"/>
    <x v="1"/>
    <n v="-1.95"/>
    <s v="Revolut"/>
    <s v="Bank"/>
    <n v="1.95"/>
    <s v=""/>
    <s v=""/>
    <s v="January 2024"/>
    <x v="30"/>
  </r>
  <r>
    <x v="2161"/>
    <s v="Sainsbury's"/>
    <x v="2"/>
    <n v="-2.7"/>
    <s v="Revolut"/>
    <s v="Bank"/>
    <n v="2.7"/>
    <s v=""/>
    <s v=""/>
    <s v="January 2024"/>
    <x v="30"/>
  </r>
  <r>
    <x v="2162"/>
    <s v="Payment from Ogude O"/>
    <x v="0"/>
    <n v="230"/>
    <s v="Revolut"/>
    <s v="Bank"/>
    <s v=""/>
    <s v=""/>
    <s v=""/>
    <s v="January 2024"/>
    <x v="30"/>
  </r>
  <r>
    <x v="2163"/>
    <s v="To RCCG GLORIOUS HIGH THRONE"/>
    <x v="8"/>
    <n v="-233"/>
    <s v="Revolut"/>
    <s v="Bank"/>
    <n v="233"/>
    <s v=""/>
    <s v=""/>
    <s v="January 2024"/>
    <x v="30"/>
  </r>
  <r>
    <x v="2164"/>
    <s v="Payment from O Afolayan Olorunf"/>
    <x v="0"/>
    <n v="6"/>
    <s v="Revolut"/>
    <s v="Bank"/>
    <s v=""/>
    <s v=""/>
    <s v=""/>
    <s v="January 2024"/>
    <x v="30"/>
  </r>
  <r>
    <x v="2165"/>
    <s v="To GBP Tovy Treats"/>
    <x v="0"/>
    <n v="6"/>
    <s v="Revolut"/>
    <s v="Bank"/>
    <s v=""/>
    <s v=""/>
    <s v=""/>
    <s v="January 2024"/>
    <x v="30"/>
  </r>
  <r>
    <x v="2165"/>
    <s v="To GBP Tovy Treats"/>
    <x v="0"/>
    <n v="-6"/>
    <s v="Revolut"/>
    <s v="Bank"/>
    <n v="6"/>
    <s v=""/>
    <s v=""/>
    <s v="January 2024"/>
    <x v="30"/>
  </r>
  <r>
    <x v="2166"/>
    <s v="Payment from Olusegun Ologunleko"/>
    <x v="0"/>
    <n v="5.5"/>
    <s v="Revolut"/>
    <s v="Bank"/>
    <s v=""/>
    <s v=""/>
    <s v=""/>
    <s v="January 2024"/>
    <x v="30"/>
  </r>
  <r>
    <x v="2167"/>
    <s v="To GBP Tovy Treats"/>
    <x v="0"/>
    <n v="5.5"/>
    <s v="Revolut"/>
    <s v="Bank"/>
    <s v=""/>
    <s v=""/>
    <s v=""/>
    <s v="January 2024"/>
    <x v="30"/>
  </r>
  <r>
    <x v="2167"/>
    <s v="To GBP Tovy Treats"/>
    <x v="0"/>
    <n v="-5.5"/>
    <s v="Revolut"/>
    <s v="Bank"/>
    <n v="5.5"/>
    <s v=""/>
    <s v=""/>
    <s v="January 2024"/>
    <x v="30"/>
  </r>
  <r>
    <x v="2168"/>
    <s v="To GBP Savings"/>
    <x v="10"/>
    <n v="5"/>
    <s v="Revolut"/>
    <s v="Bank"/>
    <s v=""/>
    <s v=""/>
    <s v=""/>
    <s v="January 2024"/>
    <x v="30"/>
  </r>
  <r>
    <x v="2168"/>
    <s v="To GBP Savings"/>
    <x v="10"/>
    <n v="-5"/>
    <s v="Revolut"/>
    <s v="Bank"/>
    <n v="5"/>
    <s v=""/>
    <s v=""/>
    <s v="January 2024"/>
    <x v="30"/>
  </r>
  <r>
    <x v="2169"/>
    <s v="Sainsbury's"/>
    <x v="2"/>
    <n v="-1.55"/>
    <s v="Revolut"/>
    <s v="Bank"/>
    <n v="1.55"/>
    <s v=""/>
    <s v=""/>
    <s v="January 2024"/>
    <x v="30"/>
  </r>
  <r>
    <x v="2170"/>
    <s v="Transport for London"/>
    <x v="1"/>
    <n v="-5.25"/>
    <s v="Revolut"/>
    <s v="Bank"/>
    <n v="5.25"/>
    <s v=""/>
    <s v=""/>
    <s v="January 2024"/>
    <x v="30"/>
  </r>
  <r>
    <x v="2171"/>
    <s v="Payment from Ogude O"/>
    <x v="0"/>
    <n v="30"/>
    <s v="Revolut"/>
    <s v="Bank"/>
    <s v=""/>
    <s v=""/>
    <s v=""/>
    <s v="January 2024"/>
    <x v="30"/>
  </r>
  <r>
    <x v="2172"/>
    <s v="Transport for London"/>
    <x v="1"/>
    <n v="-5.25"/>
    <s v="Revolut"/>
    <s v="Bank"/>
    <n v="5.25"/>
    <s v=""/>
    <s v=""/>
    <s v="January 2024"/>
    <x v="30"/>
  </r>
  <r>
    <x v="2173"/>
    <s v="Payment from Ogude O"/>
    <x v="0"/>
    <n v="200"/>
    <s v="Revolut"/>
    <s v="Bank"/>
    <s v=""/>
    <s v=""/>
    <s v=""/>
    <s v="January 2024"/>
    <x v="30"/>
  </r>
  <r>
    <x v="2174"/>
    <s v="Transport for London"/>
    <x v="1"/>
    <n v="-5.25"/>
    <s v="Revolut"/>
    <s v="Bank"/>
    <n v="5.25"/>
    <s v=""/>
    <s v=""/>
    <s v="January 2024"/>
    <x v="30"/>
  </r>
  <r>
    <x v="2175"/>
    <s v="Oghenenyerhovwo Ogude"/>
    <x v="0"/>
    <n v="-200"/>
    <s v="Revolut"/>
    <s v="Bank"/>
    <n v="200"/>
    <s v=""/>
    <s v=""/>
    <s v="January 2024"/>
    <x v="30"/>
  </r>
  <r>
    <x v="2176"/>
    <s v="Amazon Prime"/>
    <x v="0"/>
    <n v="-0.95"/>
    <s v="Revolut"/>
    <s v="Bank"/>
    <n v="0.95"/>
    <s v=""/>
    <s v=""/>
    <s v="January 2024"/>
    <x v="30"/>
  </r>
  <r>
    <x v="2177"/>
    <s v="Amazon"/>
    <x v="9"/>
    <n v="-14.68"/>
    <s v="Revolut"/>
    <s v="Bank"/>
    <n v="14.68"/>
    <s v=""/>
    <s v=""/>
    <s v="January 2024"/>
    <x v="30"/>
  </r>
  <r>
    <x v="2178"/>
    <s v="Sainsbury's"/>
    <x v="2"/>
    <n v="-1.6"/>
    <s v="Revolut"/>
    <s v="Bank"/>
    <n v="1.6"/>
    <s v=""/>
    <s v=""/>
    <s v="January 2024"/>
    <x v="30"/>
  </r>
  <r>
    <x v="2179"/>
    <s v="Transport for London"/>
    <x v="1"/>
    <n v="-5.25"/>
    <s v="Revolut"/>
    <s v="Bank"/>
    <n v="5.25"/>
    <s v=""/>
    <s v=""/>
    <s v="January 2024"/>
    <x v="30"/>
  </r>
  <r>
    <x v="2180"/>
    <s v="Payment from Ogude O"/>
    <x v="0"/>
    <n v="50"/>
    <s v="Revolut"/>
    <s v="Bank"/>
    <s v=""/>
    <s v=""/>
    <s v=""/>
    <s v="January 2024"/>
    <x v="30"/>
  </r>
  <r>
    <x v="2181"/>
    <s v="George Street Express"/>
    <x v="0"/>
    <n v="-1.59"/>
    <s v="Revolut"/>
    <s v="Bank"/>
    <n v="1.59"/>
    <s v=""/>
    <s v=""/>
    <s v="January 2024"/>
    <x v="30"/>
  </r>
  <r>
    <x v="2182"/>
    <s v="Transport for London"/>
    <x v="1"/>
    <n v="-3.7"/>
    <s v="Revolut"/>
    <s v="Bank"/>
    <n v="3.7"/>
    <s v=""/>
    <s v=""/>
    <s v="January 2024"/>
    <x v="30"/>
  </r>
  <r>
    <x v="2183"/>
    <s v="Payment from L Kalume"/>
    <x v="0"/>
    <n v="8.5"/>
    <s v="Revolut"/>
    <s v="Bank"/>
    <s v=""/>
    <s v=""/>
    <s v=""/>
    <s v="January 2024"/>
    <x v="30"/>
  </r>
  <r>
    <x v="2184"/>
    <s v="Sainsbury's"/>
    <x v="2"/>
    <n v="-6.1"/>
    <s v="Revolut"/>
    <s v="Bank"/>
    <n v="6.1"/>
    <s v=""/>
    <s v=""/>
    <s v="January 2024"/>
    <x v="30"/>
  </r>
  <r>
    <x v="2185"/>
    <s v="Apple"/>
    <x v="0"/>
    <n v="-3.99"/>
    <s v="Revolut"/>
    <s v="Bank"/>
    <n v="3.99"/>
    <s v=""/>
    <s v=""/>
    <s v="January 2024"/>
    <x v="30"/>
  </r>
  <r>
    <x v="2186"/>
    <s v="To GBP Tovy Treats"/>
    <x v="0"/>
    <n v="8.5"/>
    <s v="Revolut"/>
    <s v="Bank"/>
    <s v=""/>
    <s v=""/>
    <s v=""/>
    <s v="January 2024"/>
    <x v="30"/>
  </r>
  <r>
    <x v="2186"/>
    <s v="To GBP Tovy Treats"/>
    <x v="0"/>
    <n v="-8.5"/>
    <s v="Revolut"/>
    <s v="Bank"/>
    <n v="8.5"/>
    <s v=""/>
    <s v=""/>
    <s v="January 2024"/>
    <x v="30"/>
  </r>
  <r>
    <x v="2187"/>
    <s v="Sainsbury's"/>
    <x v="2"/>
    <n v="-3.05"/>
    <s v="Revolut"/>
    <s v="Bank"/>
    <n v="3.05"/>
    <s v=""/>
    <s v=""/>
    <s v="January 2024"/>
    <x v="30"/>
  </r>
  <r>
    <x v="2188"/>
    <s v="To RCCG GLORIOUS HIGH THRONE"/>
    <x v="8"/>
    <n v="-3"/>
    <s v="Revolut"/>
    <s v="Bank"/>
    <n v="3"/>
    <s v=""/>
    <s v=""/>
    <s v="January 2024"/>
    <x v="30"/>
  </r>
  <r>
    <x v="2189"/>
    <s v="Payment from Orejupe F"/>
    <x v="0"/>
    <n v="13.5"/>
    <s v="Revolut"/>
    <s v="Bank"/>
    <s v=""/>
    <s v=""/>
    <s v=""/>
    <s v="January 2024"/>
    <x v="30"/>
  </r>
  <r>
    <x v="2190"/>
    <s v="To GBP Tovy Treats"/>
    <x v="0"/>
    <n v="18.5"/>
    <s v="Revolut"/>
    <s v="Bank"/>
    <s v=""/>
    <s v=""/>
    <s v=""/>
    <s v="January 2024"/>
    <x v="30"/>
  </r>
  <r>
    <x v="2190"/>
    <s v="To GBP Tovy Treats"/>
    <x v="0"/>
    <n v="-18.5"/>
    <s v="Revolut"/>
    <s v="Bank"/>
    <n v="18.5"/>
    <s v=""/>
    <s v=""/>
    <s v="January 2024"/>
    <x v="30"/>
  </r>
  <r>
    <x v="2191"/>
    <s v="To GBP Savings"/>
    <x v="10"/>
    <n v="5"/>
    <s v="Revolut"/>
    <s v="Bank"/>
    <s v=""/>
    <s v=""/>
    <s v=""/>
    <s v="January 2024"/>
    <x v="30"/>
  </r>
  <r>
    <x v="2191"/>
    <s v="To GBP Savings"/>
    <x v="10"/>
    <n v="-5"/>
    <s v="Revolut"/>
    <s v="Bank"/>
    <n v="5"/>
    <s v=""/>
    <s v=""/>
    <s v="January 2024"/>
    <x v="30"/>
  </r>
  <r>
    <x v="2192"/>
    <s v="Companies House"/>
    <x v="0"/>
    <n v="-12"/>
    <s v="Revolut"/>
    <s v="Bank"/>
    <n v="12"/>
    <s v=""/>
    <s v=""/>
    <s v="January 2024"/>
    <x v="30"/>
  </r>
  <r>
    <x v="2193"/>
    <s v="Payment from Ogar R A C"/>
    <x v="0"/>
    <n v="9"/>
    <s v="Revolut"/>
    <s v="Bank"/>
    <s v=""/>
    <s v=""/>
    <s v=""/>
    <s v="January 2024"/>
    <x v="30"/>
  </r>
  <r>
    <x v="2194"/>
    <s v="To GBP Tovy Treats"/>
    <x v="0"/>
    <n v="9"/>
    <s v="Revolut"/>
    <s v="Bank"/>
    <s v=""/>
    <s v=""/>
    <s v=""/>
    <s v="January 2024"/>
    <x v="30"/>
  </r>
  <r>
    <x v="2194"/>
    <s v="To GBP Tovy Treats"/>
    <x v="0"/>
    <n v="-9"/>
    <s v="Revolut"/>
    <s v="Bank"/>
    <n v="9"/>
    <s v=""/>
    <s v=""/>
    <s v="January 2024"/>
    <x v="30"/>
  </r>
  <r>
    <x v="2195"/>
    <s v="Transport for London"/>
    <x v="1"/>
    <n v="-3.5"/>
    <s v="Revolut"/>
    <s v="Bank"/>
    <n v="3.5"/>
    <s v=""/>
    <s v=""/>
    <s v="January 2024"/>
    <x v="30"/>
  </r>
  <r>
    <x v="2196"/>
    <s v="Transport for London"/>
    <x v="1"/>
    <n v="-0.1"/>
    <s v="Revolut"/>
    <s v="Bank"/>
    <n v="0.1"/>
    <s v=""/>
    <s v=""/>
    <s v="January 2024"/>
    <x v="30"/>
  </r>
  <r>
    <x v="2197"/>
    <s v="Transport for London"/>
    <x v="1"/>
    <n v="-5.25"/>
    <s v="Revolut"/>
    <s v="Bank"/>
    <n v="5.25"/>
    <s v=""/>
    <s v=""/>
    <s v="January 2024"/>
    <x v="30"/>
  </r>
  <r>
    <x v="2198"/>
    <s v="Payment from Ogude O"/>
    <x v="0"/>
    <n v="50"/>
    <s v="Revolut"/>
    <s v="Bank"/>
    <s v=""/>
    <s v=""/>
    <s v=""/>
    <s v="January 2024"/>
    <x v="30"/>
  </r>
  <r>
    <x v="2199"/>
    <s v="Sainsbury's"/>
    <x v="2"/>
    <n v="-3.45"/>
    <s v="Revolut"/>
    <s v="Bank"/>
    <n v="3.45"/>
    <s v=""/>
    <s v=""/>
    <s v="January 2024"/>
    <x v="30"/>
  </r>
  <r>
    <x v="2200"/>
    <s v="Mellows Pavilion Cafe"/>
    <x v="0"/>
    <n v="-2"/>
    <s v="Revolut"/>
    <s v="Bank"/>
    <n v="2"/>
    <s v=""/>
    <s v=""/>
    <s v="January 2024"/>
    <x v="30"/>
  </r>
  <r>
    <x v="2201"/>
    <s v="Payment from Loveth Emecho"/>
    <x v="0"/>
    <n v="15.69"/>
    <s v="Revolut"/>
    <s v="Bank"/>
    <s v=""/>
    <s v=""/>
    <s v=""/>
    <s v="January 2024"/>
    <x v="30"/>
  </r>
  <r>
    <x v="2202"/>
    <s v="To GBP Tovy Treats"/>
    <x v="0"/>
    <n v="15.69"/>
    <s v="Revolut"/>
    <s v="Bank"/>
    <s v=""/>
    <s v=""/>
    <s v=""/>
    <s v="January 2024"/>
    <x v="30"/>
  </r>
  <r>
    <x v="2202"/>
    <s v="To GBP Tovy Treats"/>
    <x v="0"/>
    <n v="-15.69"/>
    <s v="Revolut"/>
    <s v="Bank"/>
    <n v="15.69"/>
    <s v=""/>
    <s v=""/>
    <s v="January 2024"/>
    <x v="30"/>
  </r>
  <r>
    <x v="2203"/>
    <s v="Transport for London"/>
    <x v="1"/>
    <n v="-5.25"/>
    <s v="Revolut"/>
    <s v="Bank"/>
    <n v="5.25"/>
    <s v=""/>
    <s v=""/>
    <s v="January 2024"/>
    <x v="30"/>
  </r>
  <r>
    <x v="2204"/>
    <s v="Payment from K Jones"/>
    <x v="0"/>
    <n v="5.5"/>
    <s v="Revolut"/>
    <s v="Bank"/>
    <s v=""/>
    <s v=""/>
    <s v=""/>
    <s v="February 2024"/>
    <x v="31"/>
  </r>
  <r>
    <x v="2205"/>
    <s v="To GBP Tovy Treats"/>
    <x v="0"/>
    <n v="5.5"/>
    <s v="Revolut"/>
    <s v="Bank"/>
    <s v=""/>
    <s v=""/>
    <s v=""/>
    <s v="February 2024"/>
    <x v="31"/>
  </r>
  <r>
    <x v="2205"/>
    <s v="To GBP Tovy Treats"/>
    <x v="0"/>
    <n v="-5.5"/>
    <s v="Revolut"/>
    <s v="Bank"/>
    <n v="5.5"/>
    <s v=""/>
    <s v=""/>
    <s v="February 2024"/>
    <x v="31"/>
  </r>
  <r>
    <x v="2206"/>
    <s v="LOQBOX"/>
    <x v="0"/>
    <n v="-2.5"/>
    <s v="Revolut"/>
    <s v="Bank"/>
    <n v="2.5"/>
    <s v=""/>
    <s v=""/>
    <s v="February 2024"/>
    <x v="31"/>
  </r>
  <r>
    <x v="2207"/>
    <s v="Payment from Ogude-n O S"/>
    <x v="0"/>
    <n v="670"/>
    <s v="Revolut"/>
    <s v="Bank"/>
    <s v=""/>
    <s v=""/>
    <s v=""/>
    <s v="February 2024"/>
    <x v="31"/>
  </r>
  <r>
    <x v="2208"/>
    <s v="Payment from Ogude-n O S"/>
    <x v="0"/>
    <n v="15.5"/>
    <s v="Revolut"/>
    <s v="Bank"/>
    <s v=""/>
    <s v=""/>
    <s v=""/>
    <s v="February 2024"/>
    <x v="31"/>
  </r>
  <r>
    <x v="2209"/>
    <s v="Oghenenyerhovwo Ogude"/>
    <x v="0"/>
    <n v="-670"/>
    <s v="Revolut"/>
    <s v="Bank"/>
    <n v="670"/>
    <s v=""/>
    <s v=""/>
    <s v="February 2024"/>
    <x v="31"/>
  </r>
  <r>
    <x v="2210"/>
    <s v="High speed training"/>
    <x v="0"/>
    <n v="-24"/>
    <s v="Revolut"/>
    <s v="Bank"/>
    <n v="24"/>
    <s v=""/>
    <s v=""/>
    <s v="February 2024"/>
    <x v="31"/>
  </r>
  <r>
    <x v="2211"/>
    <s v="To GBP Tovy Treats"/>
    <x v="0"/>
    <n v="15.5"/>
    <s v="Revolut"/>
    <s v="Bank"/>
    <s v=""/>
    <s v=""/>
    <s v=""/>
    <s v="February 2024"/>
    <x v="31"/>
  </r>
  <r>
    <x v="2211"/>
    <s v="To GBP Tovy Treats"/>
    <x v="0"/>
    <n v="-15.5"/>
    <s v="Revolut"/>
    <s v="Bank"/>
    <n v="15.5"/>
    <s v=""/>
    <s v=""/>
    <s v="February 2024"/>
    <x v="31"/>
  </r>
  <r>
    <x v="2212"/>
    <s v="Payment from Ogude O"/>
    <x v="0"/>
    <n v="230"/>
    <s v="Revolut"/>
    <s v="Bank"/>
    <s v=""/>
    <s v=""/>
    <s v=""/>
    <s v="February 2024"/>
    <x v="31"/>
  </r>
  <r>
    <x v="2213"/>
    <s v="Lemonade Finance"/>
    <x v="0"/>
    <n v="-200"/>
    <s v="Revolut"/>
    <s v="Bank"/>
    <n v="200"/>
    <s v=""/>
    <s v=""/>
    <s v="February 2024"/>
    <x v="31"/>
  </r>
  <r>
    <x v="2214"/>
    <s v="Transport for London"/>
    <x v="1"/>
    <n v="-5.25"/>
    <s v="Revolut"/>
    <s v="Bank"/>
    <n v="5.25"/>
    <s v=""/>
    <s v=""/>
    <s v="February 2024"/>
    <x v="31"/>
  </r>
  <r>
    <x v="2215"/>
    <s v="Payment from Kaur P"/>
    <x v="0"/>
    <n v="9"/>
    <s v="Revolut"/>
    <s v="Bank"/>
    <s v=""/>
    <s v=""/>
    <s v=""/>
    <s v="February 2024"/>
    <x v="31"/>
  </r>
  <r>
    <x v="2216"/>
    <s v="Payment from Calayag Eb"/>
    <x v="0"/>
    <n v="7.5"/>
    <s v="Revolut"/>
    <s v="Bank"/>
    <s v=""/>
    <s v=""/>
    <s v=""/>
    <s v="February 2024"/>
    <x v="31"/>
  </r>
  <r>
    <x v="2217"/>
    <s v="To GBP Tovy Treats"/>
    <x v="0"/>
    <n v="16.5"/>
    <s v="Revolut"/>
    <s v="Bank"/>
    <s v=""/>
    <s v=""/>
    <s v=""/>
    <s v="February 2024"/>
    <x v="31"/>
  </r>
  <r>
    <x v="2217"/>
    <s v="To GBP Tovy Treats"/>
    <x v="0"/>
    <n v="-16.5"/>
    <s v="Revolut"/>
    <s v="Bank"/>
    <n v="16.5"/>
    <s v=""/>
    <s v=""/>
    <s v="February 2024"/>
    <x v="31"/>
  </r>
  <r>
    <x v="2218"/>
    <s v="Sainsbury's"/>
    <x v="2"/>
    <n v="-1.95"/>
    <s v="Revolut"/>
    <s v="Bank"/>
    <n v="1.95"/>
    <s v=""/>
    <s v=""/>
    <s v="February 2024"/>
    <x v="31"/>
  </r>
  <r>
    <x v="2219"/>
    <s v="Transport for London"/>
    <x v="1"/>
    <n v="-5.25"/>
    <s v="Revolut"/>
    <s v="Bank"/>
    <n v="5.25"/>
    <s v=""/>
    <s v=""/>
    <s v="February 2024"/>
    <x v="31"/>
  </r>
  <r>
    <x v="2220"/>
    <s v="To Kaneh Amin"/>
    <x v="12"/>
    <n v="-15"/>
    <s v="Revolut"/>
    <s v="Bank"/>
    <n v="15"/>
    <s v=""/>
    <s v=""/>
    <s v="February 2024"/>
    <x v="31"/>
  </r>
  <r>
    <x v="2221"/>
    <s v="Transport for London"/>
    <x v="1"/>
    <n v="-0.2"/>
    <s v="Revolut"/>
    <s v="Bank"/>
    <n v="0.2"/>
    <s v=""/>
    <s v=""/>
    <s v="February 2024"/>
    <x v="31"/>
  </r>
  <r>
    <x v="2222"/>
    <s v="To RCCG GLORIOUS HIGH THRONE"/>
    <x v="8"/>
    <n v="-6"/>
    <s v="Revolut"/>
    <s v="Bank"/>
    <n v="6"/>
    <s v=""/>
    <s v=""/>
    <s v="February 2024"/>
    <x v="31"/>
  </r>
  <r>
    <x v="2223"/>
    <s v="Sainsbury's"/>
    <x v="2"/>
    <n v="-1.6"/>
    <s v="Revolut"/>
    <s v="Bank"/>
    <n v="1.6"/>
    <s v=""/>
    <s v=""/>
    <s v="February 2024"/>
    <x v="31"/>
  </r>
  <r>
    <x v="2224"/>
    <s v="Payment from Ogude O"/>
    <x v="0"/>
    <n v="28"/>
    <s v="Revolut"/>
    <s v="Bank"/>
    <s v=""/>
    <s v=""/>
    <s v=""/>
    <s v="February 2024"/>
    <x v="31"/>
  </r>
  <r>
    <x v="2225"/>
    <s v="To GBP Savings"/>
    <x v="10"/>
    <n v="5"/>
    <s v="Revolut"/>
    <s v="Bank"/>
    <s v=""/>
    <s v=""/>
    <s v=""/>
    <s v="February 2024"/>
    <x v="31"/>
  </r>
  <r>
    <x v="2225"/>
    <s v="To GBP Savings"/>
    <x v="10"/>
    <n v="-5"/>
    <s v="Revolut"/>
    <s v="Bank"/>
    <n v="5"/>
    <s v=""/>
    <s v=""/>
    <s v="February 2024"/>
    <x v="31"/>
  </r>
  <r>
    <x v="2226"/>
    <s v="Transport for London"/>
    <x v="1"/>
    <n v="-1.75"/>
    <s v="Revolut"/>
    <s v="Bank"/>
    <n v="1.75"/>
    <s v=""/>
    <s v=""/>
    <s v="February 2024"/>
    <x v="31"/>
  </r>
  <r>
    <x v="2227"/>
    <s v="Sainsbury's"/>
    <x v="2"/>
    <n v="-4.1500000000000004"/>
    <s v="Revolut"/>
    <s v="Bank"/>
    <n v="4.1500000000000004"/>
    <s v=""/>
    <s v=""/>
    <s v="February 2024"/>
    <x v="31"/>
  </r>
  <r>
    <x v="2228"/>
    <s v="George Street Express"/>
    <x v="0"/>
    <n v="-1.59"/>
    <s v="Revolut"/>
    <s v="Bank"/>
    <n v="1.59"/>
    <s v=""/>
    <s v=""/>
    <s v="February 2024"/>
    <x v="31"/>
  </r>
  <r>
    <x v="2229"/>
    <s v="Transport for London"/>
    <x v="1"/>
    <n v="-1.75"/>
    <s v="Revolut"/>
    <s v="Bank"/>
    <n v="1.75"/>
    <s v=""/>
    <s v=""/>
    <s v="February 2024"/>
    <x v="31"/>
  </r>
  <r>
    <x v="2230"/>
    <s v="To Vivian Ego"/>
    <x v="0"/>
    <n v="-10"/>
    <s v="Revolut"/>
    <s v="Bank"/>
    <n v="10"/>
    <s v=""/>
    <s v=""/>
    <s v="February 2024"/>
    <x v="31"/>
  </r>
  <r>
    <x v="2231"/>
    <s v="Transport for London"/>
    <x v="1"/>
    <n v="-5.25"/>
    <s v="Revolut"/>
    <s v="Bank"/>
    <n v="5.25"/>
    <s v=""/>
    <s v=""/>
    <s v="February 2024"/>
    <x v="31"/>
  </r>
  <r>
    <x v="2232"/>
    <s v="Transport for London"/>
    <x v="1"/>
    <n v="-5.25"/>
    <s v="Revolut"/>
    <s v="Bank"/>
    <n v="5.25"/>
    <s v=""/>
    <s v=""/>
    <s v="February 2024"/>
    <x v="31"/>
  </r>
  <r>
    <x v="2233"/>
    <s v="Payment from Ogude O"/>
    <x v="0"/>
    <n v="50"/>
    <s v="Revolut"/>
    <s v="Bank"/>
    <s v=""/>
    <s v=""/>
    <s v=""/>
    <s v="February 2024"/>
    <x v="31"/>
  </r>
  <r>
    <x v="2234"/>
    <s v="Transport for London"/>
    <x v="1"/>
    <n v="-0.1"/>
    <s v="Revolut"/>
    <s v="Bank"/>
    <n v="0.1"/>
    <s v=""/>
    <s v=""/>
    <s v="February 2024"/>
    <x v="31"/>
  </r>
  <r>
    <x v="2235"/>
    <s v="Transfer to Revolut user"/>
    <x v="0"/>
    <n v="-17.2"/>
    <s v="Revolut"/>
    <s v="Bank"/>
    <n v="17.2"/>
    <s v=""/>
    <s v=""/>
    <s v="February 2024"/>
    <x v="31"/>
  </r>
  <r>
    <x v="2236"/>
    <s v="Transport for London"/>
    <x v="1"/>
    <n v="-1.75"/>
    <s v="Revolut"/>
    <s v="Bank"/>
    <n v="1.75"/>
    <s v=""/>
    <s v=""/>
    <s v="February 2024"/>
    <x v="31"/>
  </r>
  <r>
    <x v="2237"/>
    <s v="To RCCG GLORIOUS HIGH THRONE"/>
    <x v="8"/>
    <n v="-3"/>
    <s v="Revolut"/>
    <s v="Bank"/>
    <n v="3"/>
    <s v=""/>
    <s v=""/>
    <s v="February 2024"/>
    <x v="31"/>
  </r>
  <r>
    <x v="2238"/>
    <s v="Robins Food &amp; Wine"/>
    <x v="0"/>
    <n v="-9.99"/>
    <s v="Revolut"/>
    <s v="Bank"/>
    <n v="9.99"/>
    <s v=""/>
    <s v=""/>
    <s v="February 2024"/>
    <x v="31"/>
  </r>
  <r>
    <x v="2239"/>
    <s v="Sainsbury's"/>
    <x v="2"/>
    <n v="-3.5"/>
    <s v="Revolut"/>
    <s v="Bank"/>
    <n v="3.5"/>
    <s v=""/>
    <s v=""/>
    <s v="February 2024"/>
    <x v="31"/>
  </r>
  <r>
    <x v="2240"/>
    <s v="Transport for London"/>
    <x v="1"/>
    <n v="-3.5"/>
    <s v="Revolut"/>
    <s v="Bank"/>
    <n v="3.5"/>
    <s v=""/>
    <s v=""/>
    <s v="February 2024"/>
    <x v="31"/>
  </r>
  <r>
    <x v="2241"/>
    <s v="To GBP Savings"/>
    <x v="10"/>
    <n v="5"/>
    <s v="Revolut"/>
    <s v="Bank"/>
    <s v=""/>
    <s v=""/>
    <s v=""/>
    <s v="February 2024"/>
    <x v="31"/>
  </r>
  <r>
    <x v="2241"/>
    <s v="To GBP Savings"/>
    <x v="10"/>
    <n v="-5"/>
    <s v="Revolut"/>
    <s v="Bank"/>
    <n v="5"/>
    <s v=""/>
    <s v=""/>
    <s v="February 2024"/>
    <x v="31"/>
  </r>
  <r>
    <x v="2242"/>
    <s v="Transport for London"/>
    <x v="1"/>
    <n v="-5.25"/>
    <s v="Revolut"/>
    <s v="Bank"/>
    <n v="5.25"/>
    <s v=""/>
    <s v=""/>
    <s v="February 2024"/>
    <x v="31"/>
  </r>
  <r>
    <x v="2243"/>
    <s v="Transport for London"/>
    <x v="1"/>
    <n v="-5.25"/>
    <s v="Revolut"/>
    <s v="Bank"/>
    <n v="5.25"/>
    <s v=""/>
    <s v=""/>
    <s v="February 2024"/>
    <x v="31"/>
  </r>
  <r>
    <x v="2244"/>
    <s v="Payment from Ogude O"/>
    <x v="0"/>
    <n v="10"/>
    <s v="Revolut"/>
    <s v="Bank"/>
    <s v=""/>
    <s v=""/>
    <s v=""/>
    <s v="February 2024"/>
    <x v="31"/>
  </r>
  <r>
    <x v="2245"/>
    <s v="To GBP"/>
    <x v="0"/>
    <n v="-10"/>
    <s v="Revolut"/>
    <s v="Bank"/>
    <n v="10"/>
    <s v=""/>
    <s v=""/>
    <s v="February 2024"/>
    <x v="31"/>
  </r>
  <r>
    <x v="2245"/>
    <s v="To GBP"/>
    <x v="0"/>
    <n v="10"/>
    <s v="Revolut"/>
    <s v="Bank"/>
    <s v=""/>
    <s v=""/>
    <s v=""/>
    <s v="February 2024"/>
    <x v="31"/>
  </r>
  <r>
    <x v="2246"/>
    <s v="Transport for London"/>
    <x v="1"/>
    <n v="-1.5"/>
    <s v="Revolut"/>
    <s v="Bank"/>
    <n v="1.5"/>
    <s v=""/>
    <s v=""/>
    <s v="February 2024"/>
    <x v="31"/>
  </r>
  <r>
    <x v="2247"/>
    <s v="Transport for London"/>
    <x v="1"/>
    <n v="-1.75"/>
    <s v="Revolut"/>
    <s v="Bank"/>
    <n v="1.75"/>
    <s v=""/>
    <s v=""/>
    <s v="February 2024"/>
    <x v="31"/>
  </r>
  <r>
    <x v="2248"/>
    <s v="Transport for London"/>
    <x v="1"/>
    <n v="-3.5"/>
    <s v="Revolut"/>
    <s v="Bank"/>
    <n v="3.5"/>
    <s v=""/>
    <s v=""/>
    <s v="February 2024"/>
    <x v="31"/>
  </r>
  <r>
    <x v="2249"/>
    <s v="eBay"/>
    <x v="9"/>
    <n v="-7.06"/>
    <s v="Revolut"/>
    <s v="Bank"/>
    <n v="7.06"/>
    <s v=""/>
    <s v=""/>
    <s v="February 2024"/>
    <x v="31"/>
  </r>
  <r>
    <x v="2249"/>
    <s v="eBay"/>
    <x v="9"/>
    <n v="-3.38"/>
    <s v="Revolut"/>
    <s v="Bank"/>
    <n v="3.38"/>
    <s v=""/>
    <s v=""/>
    <s v="February 2024"/>
    <x v="31"/>
  </r>
  <r>
    <x v="2249"/>
    <s v="eBay"/>
    <x v="9"/>
    <n v="-2.5"/>
    <s v="Revolut"/>
    <s v="Bank"/>
    <n v="2.5"/>
    <s v=""/>
    <s v=""/>
    <s v="February 2024"/>
    <x v="31"/>
  </r>
  <r>
    <x v="2250"/>
    <s v="To GBP"/>
    <x v="0"/>
    <n v="-25"/>
    <s v="Revolut"/>
    <s v="Bank"/>
    <n v="25"/>
    <s v=""/>
    <s v=""/>
    <s v="February 2024"/>
    <x v="31"/>
  </r>
  <r>
    <x v="2250"/>
    <s v="To GBP"/>
    <x v="0"/>
    <n v="25"/>
    <s v="Revolut"/>
    <s v="Bank"/>
    <s v=""/>
    <s v=""/>
    <s v=""/>
    <s v="February 2024"/>
    <x v="31"/>
  </r>
  <r>
    <x v="2251"/>
    <s v="eBay"/>
    <x v="9"/>
    <n v="-6.26"/>
    <s v="Revolut"/>
    <s v="Bank"/>
    <n v="6.26"/>
    <s v=""/>
    <s v=""/>
    <s v="February 2024"/>
    <x v="31"/>
  </r>
  <r>
    <x v="2252"/>
    <s v="Lidl"/>
    <x v="2"/>
    <n v="-3.9"/>
    <s v="Revolut"/>
    <s v="Bank"/>
    <n v="3.9"/>
    <s v=""/>
    <s v=""/>
    <s v="February 2024"/>
    <x v="31"/>
  </r>
  <r>
    <x v="2253"/>
    <s v="Price Buster"/>
    <x v="0"/>
    <n v="-1.99"/>
    <s v="Revolut"/>
    <s v="Bank"/>
    <n v="1.99"/>
    <s v=""/>
    <s v=""/>
    <s v="February 2024"/>
    <x v="31"/>
  </r>
  <r>
    <x v="2254"/>
    <s v="Transport for London"/>
    <x v="1"/>
    <n v="-3.5"/>
    <s v="Revolut"/>
    <s v="Bank"/>
    <n v="3.5"/>
    <s v=""/>
    <s v=""/>
    <s v="February 2024"/>
    <x v="31"/>
  </r>
  <r>
    <x v="2255"/>
    <s v="Talk360"/>
    <x v="0"/>
    <n v="-5"/>
    <s v="Revolut"/>
    <s v="Bank"/>
    <n v="5"/>
    <s v=""/>
    <s v=""/>
    <s v="February 2024"/>
    <x v="31"/>
  </r>
  <r>
    <x v="2256"/>
    <s v="Payment from Ogude-n O S"/>
    <x v="0"/>
    <n v="50"/>
    <s v="Revolut"/>
    <s v="Bank"/>
    <s v=""/>
    <s v=""/>
    <s v=""/>
    <s v="February 2024"/>
    <x v="31"/>
  </r>
  <r>
    <x v="2257"/>
    <s v="Sainsbury's"/>
    <x v="2"/>
    <n v="-1.1000000000000001"/>
    <s v="Revolut"/>
    <s v="Bank"/>
    <n v="1.1000000000000001"/>
    <s v=""/>
    <s v=""/>
    <s v="February 2024"/>
    <x v="31"/>
  </r>
  <r>
    <x v="2258"/>
    <s v="Transport for London"/>
    <x v="1"/>
    <n v="-5.25"/>
    <s v="Revolut"/>
    <s v="Bank"/>
    <n v="5.25"/>
    <s v=""/>
    <s v=""/>
    <s v="February 2024"/>
    <x v="31"/>
  </r>
  <r>
    <x v="2259"/>
    <s v="To GBP Savings"/>
    <x v="10"/>
    <n v="25"/>
    <s v="Revolut"/>
    <s v="Bank"/>
    <s v=""/>
    <s v=""/>
    <s v=""/>
    <s v="February 2024"/>
    <x v="31"/>
  </r>
  <r>
    <x v="2259"/>
    <s v="To GBP Savings"/>
    <x v="10"/>
    <n v="-25"/>
    <s v="Revolut"/>
    <s v="Bank"/>
    <n v="25"/>
    <s v=""/>
    <s v=""/>
    <s v="February 2024"/>
    <x v="31"/>
  </r>
  <r>
    <x v="2260"/>
    <s v="To RCCG GLORIOUS HIGH THRONE"/>
    <x v="8"/>
    <n v="-3"/>
    <s v="Revolut"/>
    <s v="Bank"/>
    <n v="3"/>
    <s v=""/>
    <s v=""/>
    <s v="February 2024"/>
    <x v="31"/>
  </r>
  <r>
    <x v="2261"/>
    <s v="George Street Express"/>
    <x v="0"/>
    <n v="-1.59"/>
    <s v="Revolut"/>
    <s v="Bank"/>
    <n v="1.59"/>
    <s v=""/>
    <s v=""/>
    <s v="February 2024"/>
    <x v="31"/>
  </r>
  <r>
    <x v="2262"/>
    <s v="Transport for London"/>
    <x v="1"/>
    <n v="-0.2"/>
    <s v="Revolut"/>
    <s v="Bank"/>
    <n v="0.2"/>
    <s v=""/>
    <s v=""/>
    <s v="February 2024"/>
    <x v="31"/>
  </r>
  <r>
    <x v="2263"/>
    <s v="To GBP Savings"/>
    <x v="10"/>
    <n v="5"/>
    <s v="Revolut"/>
    <s v="Bank"/>
    <s v=""/>
    <s v=""/>
    <s v=""/>
    <s v="February 2024"/>
    <x v="31"/>
  </r>
  <r>
    <x v="2263"/>
    <s v="To GBP Savings"/>
    <x v="10"/>
    <n v="-5"/>
    <s v="Revolut"/>
    <s v="Bank"/>
    <n v="5"/>
    <s v=""/>
    <s v=""/>
    <s v="February 2024"/>
    <x v="31"/>
  </r>
  <r>
    <x v="2264"/>
    <s v="Mellows Pavilion Cafe"/>
    <x v="0"/>
    <n v="-1"/>
    <s v="Revolut"/>
    <s v="Bank"/>
    <n v="1"/>
    <s v=""/>
    <s v=""/>
    <s v="February 2024"/>
    <x v="31"/>
  </r>
  <r>
    <x v="2265"/>
    <s v="Transport for London"/>
    <x v="1"/>
    <n v="-1.75"/>
    <s v="Revolut"/>
    <s v="Bank"/>
    <n v="1.75"/>
    <s v=""/>
    <s v=""/>
    <s v="February 2024"/>
    <x v="31"/>
  </r>
  <r>
    <x v="2266"/>
    <s v="To GBP"/>
    <x v="0"/>
    <n v="-5"/>
    <s v="Revolut"/>
    <s v="Bank"/>
    <n v="5"/>
    <s v=""/>
    <s v=""/>
    <s v="February 2024"/>
    <x v="31"/>
  </r>
  <r>
    <x v="2266"/>
    <s v="To GBP"/>
    <x v="0"/>
    <n v="5"/>
    <s v="Revolut"/>
    <s v="Bank"/>
    <s v=""/>
    <s v=""/>
    <s v=""/>
    <s v="February 2024"/>
    <x v="31"/>
  </r>
  <r>
    <x v="2267"/>
    <s v="Price Buster"/>
    <x v="0"/>
    <n v="-5"/>
    <s v="Revolut"/>
    <s v="Bank"/>
    <n v="5"/>
    <s v=""/>
    <s v=""/>
    <s v="February 2024"/>
    <x v="31"/>
  </r>
  <r>
    <x v="2268"/>
    <s v="Transport for London"/>
    <x v="1"/>
    <n v="-1.75"/>
    <s v="Revolut"/>
    <s v="Bank"/>
    <n v="1.75"/>
    <s v=""/>
    <s v=""/>
    <s v="February 2024"/>
    <x v="31"/>
  </r>
  <r>
    <x v="2269"/>
    <s v="To GBP"/>
    <x v="0"/>
    <n v="-10"/>
    <s v="Revolut"/>
    <s v="Bank"/>
    <n v="10"/>
    <s v=""/>
    <s v=""/>
    <s v="February 2024"/>
    <x v="31"/>
  </r>
  <r>
    <x v="2269"/>
    <s v="To GBP"/>
    <x v="0"/>
    <n v="10"/>
    <s v="Revolut"/>
    <s v="Bank"/>
    <s v=""/>
    <s v=""/>
    <s v=""/>
    <s v="February 2024"/>
    <x v="31"/>
  </r>
  <r>
    <x v="2270"/>
    <s v="Sainsbury's"/>
    <x v="2"/>
    <n v="-4.4000000000000004"/>
    <s v="Revolut"/>
    <s v="Bank"/>
    <n v="4.4000000000000004"/>
    <s v=""/>
    <s v=""/>
    <s v="February 2024"/>
    <x v="31"/>
  </r>
  <r>
    <x v="2271"/>
    <s v="To GBP"/>
    <x v="0"/>
    <n v="-5"/>
    <s v="Revolut"/>
    <s v="Bank"/>
    <n v="5"/>
    <s v=""/>
    <s v=""/>
    <s v="February 2024"/>
    <x v="31"/>
  </r>
  <r>
    <x v="2271"/>
    <s v="To GBP"/>
    <x v="0"/>
    <n v="5"/>
    <s v="Revolut"/>
    <s v="Bank"/>
    <s v=""/>
    <s v=""/>
    <s v=""/>
    <s v="February 2024"/>
    <x v="31"/>
  </r>
  <r>
    <x v="2272"/>
    <s v="Bolt"/>
    <x v="11"/>
    <n v="-9"/>
    <s v="Revolut"/>
    <s v="Bank"/>
    <n v="9"/>
    <s v=""/>
    <s v=""/>
    <s v="February 2024"/>
    <x v="31"/>
  </r>
  <r>
    <x v="2273"/>
    <s v="To GBP"/>
    <x v="0"/>
    <n v="-20"/>
    <s v="Revolut"/>
    <s v="Bank"/>
    <n v="20"/>
    <s v=""/>
    <s v=""/>
    <s v="February 2024"/>
    <x v="31"/>
  </r>
  <r>
    <x v="2273"/>
    <s v="To GBP"/>
    <x v="0"/>
    <n v="20"/>
    <s v="Revolut"/>
    <s v="Bank"/>
    <s v=""/>
    <s v=""/>
    <s v=""/>
    <s v="February 2024"/>
    <x v="31"/>
  </r>
  <r>
    <x v="2274"/>
    <s v="Bolt"/>
    <x v="11"/>
    <n v="-9"/>
    <s v="Revolut"/>
    <s v="Bank"/>
    <n v="9"/>
    <s v=""/>
    <s v=""/>
    <s v="February 2024"/>
    <x v="31"/>
  </r>
  <r>
    <x v="2275"/>
    <s v="Wallington Food Centre"/>
    <x v="2"/>
    <n v="-4.29"/>
    <s v="Revolut"/>
    <s v="Bank"/>
    <n v="4.29"/>
    <s v=""/>
    <s v=""/>
    <s v="February 2024"/>
    <x v="31"/>
  </r>
  <r>
    <x v="2276"/>
    <s v="Transport for London"/>
    <x v="1"/>
    <n v="-5.25"/>
    <s v="Revolut"/>
    <s v="Bank"/>
    <n v="5.25"/>
    <s v=""/>
    <s v=""/>
    <s v="February 2024"/>
    <x v="31"/>
  </r>
  <r>
    <x v="2277"/>
    <s v="Sainsbury's"/>
    <x v="2"/>
    <n v="-1.1000000000000001"/>
    <s v="Revolut"/>
    <s v="Bank"/>
    <n v="1.1000000000000001"/>
    <s v=""/>
    <s v=""/>
    <s v="February 2024"/>
    <x v="31"/>
  </r>
  <r>
    <x v="2278"/>
    <s v="Transport for London"/>
    <x v="1"/>
    <n v="-5.25"/>
    <s v="Revolut"/>
    <s v="Bank"/>
    <n v="5.25"/>
    <s v=""/>
    <s v=""/>
    <s v="February 2024"/>
    <x v="31"/>
  </r>
  <r>
    <x v="2279"/>
    <s v="Payment from Ogude O"/>
    <x v="0"/>
    <n v="100"/>
    <s v="Revolut"/>
    <s v="Bank"/>
    <s v=""/>
    <s v=""/>
    <s v=""/>
    <s v="February 2024"/>
    <x v="31"/>
  </r>
  <r>
    <x v="2280"/>
    <s v="To GBP Savings"/>
    <x v="10"/>
    <n v="45"/>
    <s v="Revolut"/>
    <s v="Bank"/>
    <s v=""/>
    <s v=""/>
    <s v=""/>
    <s v="February 2024"/>
    <x v="31"/>
  </r>
  <r>
    <x v="2280"/>
    <s v="To GBP Savings"/>
    <x v="10"/>
    <n v="-45"/>
    <s v="Revolut"/>
    <s v="Bank"/>
    <n v="45"/>
    <s v=""/>
    <s v=""/>
    <s v="February 2024"/>
    <x v="31"/>
  </r>
  <r>
    <x v="2281"/>
    <s v="George Street Express"/>
    <x v="0"/>
    <n v="-1.59"/>
    <s v="Revolut"/>
    <s v="Bank"/>
    <n v="1.59"/>
    <s v=""/>
    <s v=""/>
    <s v="February 2024"/>
    <x v="31"/>
  </r>
  <r>
    <x v="2282"/>
    <s v="Transport for London"/>
    <x v="1"/>
    <n v="-5.25"/>
    <s v="Revolut"/>
    <s v="Bank"/>
    <n v="5.25"/>
    <s v=""/>
    <s v=""/>
    <s v="February 2024"/>
    <x v="31"/>
  </r>
  <r>
    <x v="2283"/>
    <s v="Sainsbury's"/>
    <x v="2"/>
    <n v="-8.0500000000000007"/>
    <s v="Revolut"/>
    <s v="Bank"/>
    <n v="8.0500000000000007"/>
    <s v=""/>
    <s v=""/>
    <s v="February 2024"/>
    <x v="31"/>
  </r>
  <r>
    <x v="2284"/>
    <s v="Sainsbury's"/>
    <x v="2"/>
    <n v="-4.55"/>
    <s v="Revolut"/>
    <s v="Bank"/>
    <n v="4.55"/>
    <s v=""/>
    <s v=""/>
    <s v="February 2024"/>
    <x v="31"/>
  </r>
  <r>
    <x v="2285"/>
    <s v="George Street Express"/>
    <x v="0"/>
    <n v="-1.59"/>
    <s v="Revolut"/>
    <s v="Bank"/>
    <n v="1.59"/>
    <s v=""/>
    <s v=""/>
    <s v="February 2024"/>
    <x v="31"/>
  </r>
  <r>
    <x v="2286"/>
    <s v="Transport for London"/>
    <x v="1"/>
    <n v="-5.25"/>
    <s v="Revolut"/>
    <s v="Bank"/>
    <n v="5.25"/>
    <s v=""/>
    <s v=""/>
    <s v="February 2024"/>
    <x v="31"/>
  </r>
  <r>
    <x v="2287"/>
    <s v="Sainsbury's"/>
    <x v="2"/>
    <n v="5.4"/>
    <s v="Revolut"/>
    <s v="Bank"/>
    <s v=""/>
    <s v=""/>
    <s v=""/>
    <s v="February 2024"/>
    <x v="31"/>
  </r>
  <r>
    <x v="2288"/>
    <s v="Payment from Ogude O"/>
    <x v="0"/>
    <n v="183"/>
    <s v="Revolut"/>
    <s v="Bank"/>
    <s v=""/>
    <s v=""/>
    <s v=""/>
    <s v="February 2024"/>
    <x v="31"/>
  </r>
  <r>
    <x v="2289"/>
    <s v="To RCCG GLORIOUS HIGH THRONE"/>
    <x v="8"/>
    <n v="-183"/>
    <s v="Revolut"/>
    <s v="Bank"/>
    <n v="183"/>
    <s v=""/>
    <s v=""/>
    <s v="February 2024"/>
    <x v="31"/>
  </r>
  <r>
    <x v="2290"/>
    <s v="Payment from Okeoghene Ogude-nyerhovwo"/>
    <x v="0"/>
    <n v="1000"/>
    <s v="Revolut"/>
    <s v="Bank"/>
    <s v=""/>
    <s v=""/>
    <s v=""/>
    <s v="February 2024"/>
    <x v="31"/>
  </r>
  <r>
    <x v="2291"/>
    <s v="George Street Express"/>
    <x v="0"/>
    <n v="-1.59"/>
    <s v="Revolut"/>
    <s v="Bank"/>
    <n v="1.59"/>
    <s v=""/>
    <s v=""/>
    <s v="February 2024"/>
    <x v="31"/>
  </r>
  <r>
    <x v="2292"/>
    <s v="Transport for London"/>
    <x v="1"/>
    <n v="-0.2"/>
    <s v="Revolut"/>
    <s v="Bank"/>
    <n v="0.2"/>
    <s v=""/>
    <s v=""/>
    <s v="February 2024"/>
    <x v="31"/>
  </r>
  <r>
    <x v="2293"/>
    <s v="To GBP Savings"/>
    <x v="10"/>
    <n v="5"/>
    <s v="Revolut"/>
    <s v="Bank"/>
    <s v=""/>
    <s v=""/>
    <s v=""/>
    <s v="February 2024"/>
    <x v="31"/>
  </r>
  <r>
    <x v="2293"/>
    <s v="To GBP Savings"/>
    <x v="10"/>
    <n v="-5"/>
    <s v="Revolut"/>
    <s v="Bank"/>
    <n v="5"/>
    <s v=""/>
    <s v=""/>
    <s v="February 2024"/>
    <x v="31"/>
  </r>
  <r>
    <x v="2294"/>
    <s v="To GBP"/>
    <x v="0"/>
    <n v="-5"/>
    <s v="Revolut"/>
    <s v="Bank"/>
    <n v="5"/>
    <s v=""/>
    <s v=""/>
    <s v="February 2024"/>
    <x v="31"/>
  </r>
  <r>
    <x v="2294"/>
    <s v="To GBP"/>
    <x v="0"/>
    <n v="5"/>
    <s v="Revolut"/>
    <s v="Bank"/>
    <s v=""/>
    <s v=""/>
    <s v=""/>
    <s v="February 2024"/>
    <x v="31"/>
  </r>
  <r>
    <x v="2295"/>
    <s v="To GBP"/>
    <x v="0"/>
    <n v="-7.5"/>
    <s v="Revolut"/>
    <s v="Bank"/>
    <n v="7.5"/>
    <s v=""/>
    <s v=""/>
    <s v="February 2024"/>
    <x v="31"/>
  </r>
  <r>
    <x v="2295"/>
    <s v="To GBP"/>
    <x v="0"/>
    <n v="7.5"/>
    <s v="Revolut"/>
    <s v="Bank"/>
    <s v=""/>
    <s v=""/>
    <s v=""/>
    <s v="February 2024"/>
    <x v="31"/>
  </r>
  <r>
    <x v="2296"/>
    <s v="To Steven Gyamera Amoako"/>
    <x v="0"/>
    <n v="-7.5"/>
    <s v="Revolut"/>
    <s v="Bank"/>
    <n v="7.5"/>
    <s v=""/>
    <s v=""/>
    <s v="February 2024"/>
    <x v="31"/>
  </r>
  <r>
    <x v="2297"/>
    <s v="Transport for London"/>
    <x v="1"/>
    <n v="-3.5"/>
    <s v="Revolut"/>
    <s v="Bank"/>
    <n v="3.5"/>
    <s v=""/>
    <s v=""/>
    <s v="February 2024"/>
    <x v="31"/>
  </r>
  <r>
    <x v="2298"/>
    <s v="To Tovy Treats"/>
    <x v="0"/>
    <n v="-1000"/>
    <s v="Revolut"/>
    <s v="Bank"/>
    <n v="1000"/>
    <s v=""/>
    <s v=""/>
    <s v="February 2024"/>
    <x v="31"/>
  </r>
  <r>
    <x v="2299"/>
    <s v="To GBP Savings"/>
    <x v="10"/>
    <n v="15"/>
    <s v="Revolut"/>
    <s v="Bank"/>
    <s v=""/>
    <s v=""/>
    <s v=""/>
    <s v="February 2024"/>
    <x v="31"/>
  </r>
  <r>
    <x v="2299"/>
    <s v="To GBP Savings"/>
    <x v="10"/>
    <n v="-15"/>
    <s v="Revolut"/>
    <s v="Bank"/>
    <n v="15"/>
    <s v=""/>
    <s v=""/>
    <s v="February 2024"/>
    <x v="31"/>
  </r>
  <r>
    <x v="2300"/>
    <s v="Sainsbury's"/>
    <x v="2"/>
    <n v="-6.15"/>
    <s v="Revolut"/>
    <s v="Bank"/>
    <n v="6.15"/>
    <s v=""/>
    <s v=""/>
    <s v="February 2024"/>
    <x v="31"/>
  </r>
  <r>
    <x v="2301"/>
    <s v="eBay"/>
    <x v="9"/>
    <n v="-3.21"/>
    <s v="Revolut"/>
    <s v="Bank"/>
    <n v="3.21"/>
    <s v=""/>
    <s v=""/>
    <s v="February 2024"/>
    <x v="31"/>
  </r>
  <r>
    <x v="2302"/>
    <s v="To GBP"/>
    <x v="0"/>
    <n v="-15"/>
    <s v="Revolut"/>
    <s v="Bank"/>
    <n v="15"/>
    <s v=""/>
    <s v=""/>
    <s v="February 2024"/>
    <x v="31"/>
  </r>
  <r>
    <x v="2302"/>
    <s v="To GBP"/>
    <x v="0"/>
    <n v="15"/>
    <s v="Revolut"/>
    <s v="Bank"/>
    <s v=""/>
    <s v=""/>
    <s v=""/>
    <s v="February 2024"/>
    <x v="31"/>
  </r>
  <r>
    <x v="2303"/>
    <s v="Wallington Food Centre"/>
    <x v="2"/>
    <n v="-8.9700000000000006"/>
    <s v="Revolut"/>
    <s v="Bank"/>
    <n v="8.9700000000000006"/>
    <s v=""/>
    <s v=""/>
    <s v="February 2024"/>
    <x v="31"/>
  </r>
  <r>
    <x v="2304"/>
    <s v="Transport for London"/>
    <x v="1"/>
    <n v="-1.75"/>
    <s v="Revolut"/>
    <s v="Bank"/>
    <n v="1.75"/>
    <s v=""/>
    <s v=""/>
    <s v="February 2024"/>
    <x v="31"/>
  </r>
  <r>
    <x v="2305"/>
    <s v="Payment from Janet Nwaoshai"/>
    <x v="0"/>
    <n v="20"/>
    <s v="Revolut"/>
    <s v="Bank"/>
    <s v=""/>
    <s v=""/>
    <s v=""/>
    <s v="February 2024"/>
    <x v="31"/>
  </r>
  <r>
    <x v="2306"/>
    <s v="To GBP Tovy Treats"/>
    <x v="0"/>
    <n v="20"/>
    <s v="Revolut"/>
    <s v="Bank"/>
    <s v=""/>
    <s v=""/>
    <s v=""/>
    <s v="February 2024"/>
    <x v="31"/>
  </r>
  <r>
    <x v="2306"/>
    <s v="To GBP Tovy Treats"/>
    <x v="0"/>
    <n v="-20"/>
    <s v="Revolut"/>
    <s v="Bank"/>
    <n v="20"/>
    <s v=""/>
    <s v=""/>
    <s v="February 2024"/>
    <x v="31"/>
  </r>
  <r>
    <x v="2307"/>
    <s v="Payment from Ogude O"/>
    <x v="0"/>
    <n v="90"/>
    <s v="Revolut"/>
    <s v="Bank"/>
    <s v=""/>
    <s v=""/>
    <s v=""/>
    <s v="February 2024"/>
    <x v="31"/>
  </r>
  <r>
    <x v="2308"/>
    <s v="Lemonade Finance"/>
    <x v="0"/>
    <n v="-40"/>
    <s v="Revolut"/>
    <s v="Bank"/>
    <n v="40"/>
    <s v=""/>
    <s v=""/>
    <s v="February 2024"/>
    <x v="31"/>
  </r>
  <r>
    <x v="2309"/>
    <s v="Transport for London"/>
    <x v="1"/>
    <n v="-1.75"/>
    <s v="Revolut"/>
    <s v="Bank"/>
    <n v="1.75"/>
    <s v=""/>
    <s v=""/>
    <s v="February 2024"/>
    <x v="31"/>
  </r>
  <r>
    <x v="2310"/>
    <s v="George Street Express"/>
    <x v="0"/>
    <n v="-1.59"/>
    <s v="Revolut"/>
    <s v="Bank"/>
    <n v="1.59"/>
    <s v=""/>
    <s v=""/>
    <s v="February 2024"/>
    <x v="31"/>
  </r>
  <r>
    <x v="2311"/>
    <s v="Transport for London"/>
    <x v="1"/>
    <n v="-5.25"/>
    <s v="Revolut"/>
    <s v="Bank"/>
    <n v="5.25"/>
    <s v=""/>
    <s v=""/>
    <s v="March 2024"/>
    <x v="32"/>
  </r>
  <r>
    <x v="2312"/>
    <s v="LOQBOX"/>
    <x v="0"/>
    <n v="-12.5"/>
    <s v="Revolut"/>
    <s v="Bank"/>
    <n v="12.5"/>
    <s v=""/>
    <s v=""/>
    <s v="March 2024"/>
    <x v="32"/>
  </r>
  <r>
    <x v="2313"/>
    <s v="Sainsbury's"/>
    <x v="2"/>
    <n v="-1.55"/>
    <s v="Revolut"/>
    <s v="Bank"/>
    <n v="1.55"/>
    <s v=""/>
    <s v=""/>
    <s v="March 2024"/>
    <x v="32"/>
  </r>
  <r>
    <x v="2314"/>
    <s v="Bolt"/>
    <x v="11"/>
    <n v="-5.8"/>
    <s v="Revolut"/>
    <s v="Bank"/>
    <n v="5.8"/>
    <s v=""/>
    <s v=""/>
    <s v="March 2024"/>
    <x v="32"/>
  </r>
  <r>
    <x v="2315"/>
    <s v="Sainsbury's"/>
    <x v="2"/>
    <n v="-4.2"/>
    <s v="Revolut"/>
    <s v="Bank"/>
    <n v="4.2"/>
    <s v=""/>
    <s v=""/>
    <s v="March 2024"/>
    <x v="32"/>
  </r>
  <r>
    <x v="2316"/>
    <s v="Transport for London"/>
    <x v="1"/>
    <n v="-3.5"/>
    <s v="Revolut"/>
    <s v="Bank"/>
    <n v="3.5"/>
    <s v=""/>
    <s v=""/>
    <s v="March 2024"/>
    <x v="32"/>
  </r>
  <r>
    <x v="2317"/>
    <s v="Sainsbury's"/>
    <x v="2"/>
    <n v="-5.6"/>
    <s v="Revolut"/>
    <s v="Bank"/>
    <n v="5.6"/>
    <s v=""/>
    <s v=""/>
    <s v="March 2024"/>
    <x v="32"/>
  </r>
  <r>
    <x v="2318"/>
    <s v="Payment from Ogude O"/>
    <x v="0"/>
    <n v="100"/>
    <s v="Revolut"/>
    <s v="Bank"/>
    <s v=""/>
    <s v=""/>
    <s v=""/>
    <s v="March 2024"/>
    <x v="32"/>
  </r>
  <r>
    <x v="2319"/>
    <s v="Cash at 93 Manor Road Wallingt"/>
    <x v="0"/>
    <n v="-50"/>
    <s v="Revolut"/>
    <s v="Bank"/>
    <n v="50"/>
    <s v=""/>
    <s v=""/>
    <s v="March 2024"/>
    <x v="32"/>
  </r>
  <r>
    <x v="2320"/>
    <s v="To GBP"/>
    <x v="0"/>
    <n v="-11"/>
    <s v="Revolut"/>
    <s v="Bank"/>
    <n v="11"/>
    <s v=""/>
    <s v=""/>
    <s v="March 2024"/>
    <x v="32"/>
  </r>
  <r>
    <x v="2320"/>
    <s v="To GBP"/>
    <x v="0"/>
    <n v="11"/>
    <s v="Revolut"/>
    <s v="Bank"/>
    <s v=""/>
    <s v=""/>
    <s v=""/>
    <s v="March 2024"/>
    <x v="32"/>
  </r>
  <r>
    <x v="2321"/>
    <s v="Transport for London"/>
    <x v="1"/>
    <n v="-5.25"/>
    <s v="Revolut"/>
    <s v="Bank"/>
    <n v="5.25"/>
    <s v=""/>
    <s v=""/>
    <s v="March 2024"/>
    <x v="32"/>
  </r>
  <r>
    <x v="2322"/>
    <s v="To RCCG GLORIOUS HIGH THRONE"/>
    <x v="8"/>
    <n v="-3"/>
    <s v="Revolut"/>
    <s v="Bank"/>
    <n v="3"/>
    <s v=""/>
    <s v=""/>
    <s v="March 2024"/>
    <x v="32"/>
  </r>
  <r>
    <x v="2323"/>
    <s v="Transport for London"/>
    <x v="1"/>
    <n v="-3.7"/>
    <s v="Revolut"/>
    <s v="Bank"/>
    <n v="3.7"/>
    <s v=""/>
    <s v=""/>
    <s v="March 2024"/>
    <x v="32"/>
  </r>
  <r>
    <x v="2324"/>
    <s v="To GBP Savings"/>
    <x v="10"/>
    <n v="5"/>
    <s v="Revolut"/>
    <s v="Bank"/>
    <s v=""/>
    <s v=""/>
    <s v=""/>
    <s v="March 2024"/>
    <x v="32"/>
  </r>
  <r>
    <x v="2324"/>
    <s v="To GBP Savings"/>
    <x v="10"/>
    <n v="-5"/>
    <s v="Revolut"/>
    <s v="Bank"/>
    <n v="5"/>
    <s v=""/>
    <s v=""/>
    <s v="March 2024"/>
    <x v="32"/>
  </r>
  <r>
    <x v="2325"/>
    <s v="Transport for London"/>
    <x v="1"/>
    <n v="-1.75"/>
    <s v="Revolut"/>
    <s v="Bank"/>
    <n v="1.75"/>
    <s v=""/>
    <s v=""/>
    <s v="March 2024"/>
    <x v="32"/>
  </r>
  <r>
    <x v="2326"/>
    <s v="Transport for London"/>
    <x v="1"/>
    <n v="-1.75"/>
    <s v="Revolut"/>
    <s v="Bank"/>
    <n v="1.75"/>
    <s v=""/>
    <s v=""/>
    <s v="March 2024"/>
    <x v="32"/>
  </r>
  <r>
    <x v="2327"/>
    <s v="Transport for London"/>
    <x v="1"/>
    <n v="-1.75"/>
    <s v="Revolut"/>
    <s v="Bank"/>
    <n v="1.75"/>
    <s v=""/>
    <s v=""/>
    <s v="March 2024"/>
    <x v="32"/>
  </r>
  <r>
    <x v="2328"/>
    <s v="eBay"/>
    <x v="9"/>
    <n v="-3.18"/>
    <s v="Revolut"/>
    <s v="Bank"/>
    <n v="3.18"/>
    <s v=""/>
    <s v=""/>
    <s v="March 2024"/>
    <x v="32"/>
  </r>
  <r>
    <x v="2329"/>
    <s v="Payment from Ogude O"/>
    <x v="0"/>
    <n v="160"/>
    <s v="Revolut"/>
    <s v="Bank"/>
    <s v=""/>
    <s v=""/>
    <s v=""/>
    <s v="March 2024"/>
    <x v="32"/>
  </r>
  <r>
    <x v="2330"/>
    <s v="eBay"/>
    <x v="9"/>
    <n v="-6.59"/>
    <s v="Revolut"/>
    <s v="Bank"/>
    <n v="6.59"/>
    <s v=""/>
    <s v=""/>
    <s v="March 2024"/>
    <x v="32"/>
  </r>
  <r>
    <x v="2331"/>
    <s v="Amazon"/>
    <x v="9"/>
    <n v="-156.99"/>
    <s v="Revolut"/>
    <s v="Bank"/>
    <n v="156.99"/>
    <s v=""/>
    <s v=""/>
    <s v="March 2024"/>
    <x v="32"/>
  </r>
  <r>
    <x v="2332"/>
    <s v="Amazon"/>
    <x v="9"/>
    <n v="-3.57"/>
    <s v="Revolut"/>
    <s v="Bank"/>
    <n v="3.57"/>
    <s v=""/>
    <s v=""/>
    <s v="March 2024"/>
    <x v="32"/>
  </r>
  <r>
    <x v="2333"/>
    <s v="Sainsbury's"/>
    <x v="2"/>
    <n v="-1.65"/>
    <s v="Revolut"/>
    <s v="Bank"/>
    <n v="1.65"/>
    <s v=""/>
    <s v=""/>
    <s v="March 2024"/>
    <x v="32"/>
  </r>
  <r>
    <x v="2334"/>
    <s v="Transport for London"/>
    <x v="1"/>
    <n v="-5.25"/>
    <s v="Revolut"/>
    <s v="Bank"/>
    <n v="5.25"/>
    <s v=""/>
    <s v=""/>
    <s v="March 2024"/>
    <x v="32"/>
  </r>
  <r>
    <x v="2335"/>
    <s v="Amazon"/>
    <x v="9"/>
    <n v="-7.15"/>
    <s v="Revolut"/>
    <s v="Bank"/>
    <n v="7.15"/>
    <s v=""/>
    <s v=""/>
    <s v="March 2024"/>
    <x v="32"/>
  </r>
  <r>
    <x v="2336"/>
    <s v="Payment from Ogude-n O S"/>
    <x v="0"/>
    <n v="700"/>
    <s v="Revolut"/>
    <s v="Bank"/>
    <s v=""/>
    <s v=""/>
    <s v=""/>
    <s v="March 2024"/>
    <x v="32"/>
  </r>
  <r>
    <x v="2337"/>
    <s v="Transport for London"/>
    <x v="1"/>
    <n v="-5.25"/>
    <s v="Revolut"/>
    <s v="Bank"/>
    <n v="5.25"/>
    <s v=""/>
    <s v=""/>
    <s v="March 2024"/>
    <x v="32"/>
  </r>
  <r>
    <x v="2338"/>
    <s v="Sainsbury's"/>
    <x v="2"/>
    <n v="-2.1"/>
    <s v="Revolut"/>
    <s v="Bank"/>
    <n v="2.1"/>
    <s v=""/>
    <s v=""/>
    <s v="March 2024"/>
    <x v="32"/>
  </r>
  <r>
    <x v="2339"/>
    <s v="Transport for London"/>
    <x v="1"/>
    <n v="-3.5"/>
    <s v="Revolut"/>
    <s v="Bank"/>
    <n v="3.5"/>
    <s v=""/>
    <s v=""/>
    <s v="March 2024"/>
    <x v="32"/>
  </r>
  <r>
    <x v="2340"/>
    <s v="Oghenenyerhovwo Ogude"/>
    <x v="0"/>
    <n v="-700"/>
    <s v="Revolut"/>
    <s v="Bank"/>
    <n v="700"/>
    <s v=""/>
    <s v=""/>
    <s v="March 2024"/>
    <x v="32"/>
  </r>
  <r>
    <x v="2341"/>
    <s v="Robins Food &amp; Wine"/>
    <x v="0"/>
    <n v="-3.04"/>
    <s v="Revolut"/>
    <s v="Bank"/>
    <n v="3.04"/>
    <s v=""/>
    <s v=""/>
    <s v="March 2024"/>
    <x v="32"/>
  </r>
  <r>
    <x v="2342"/>
    <s v="Exchange to GBP"/>
    <x v="0"/>
    <n v="110.37"/>
    <s v="Revolut"/>
    <s v="Bank"/>
    <s v=""/>
    <s v=""/>
    <s v=""/>
    <s v="March 2024"/>
    <x v="32"/>
  </r>
  <r>
    <x v="2343"/>
    <s v="Sainsbury's"/>
    <x v="2"/>
    <n v="-1.4"/>
    <s v="Revolut"/>
    <s v="Bank"/>
    <n v="1.4"/>
    <s v=""/>
    <s v=""/>
    <s v="March 2024"/>
    <x v="32"/>
  </r>
  <r>
    <x v="2344"/>
    <s v="Lemonade Finance"/>
    <x v="0"/>
    <n v="-109.27"/>
    <s v="Revolut"/>
    <s v="Bank"/>
    <n v="109.27"/>
    <s v=""/>
    <s v=""/>
    <s v="March 2024"/>
    <x v="32"/>
  </r>
  <r>
    <x v="2345"/>
    <s v="Transport for London"/>
    <x v="1"/>
    <n v="-5.25"/>
    <s v="Revolut"/>
    <s v="Bank"/>
    <n v="5.25"/>
    <s v=""/>
    <s v=""/>
    <s v="March 2024"/>
    <x v="32"/>
  </r>
  <r>
    <x v="2346"/>
    <s v="To GBP Savings"/>
    <x v="10"/>
    <n v="5"/>
    <s v="Revolut"/>
    <s v="Bank"/>
    <s v=""/>
    <s v=""/>
    <s v=""/>
    <s v="March 2024"/>
    <x v="32"/>
  </r>
  <r>
    <x v="2346"/>
    <s v="To GBP Savings"/>
    <x v="10"/>
    <n v="-5"/>
    <s v="Revolut"/>
    <s v="Bank"/>
    <n v="5"/>
    <s v=""/>
    <s v=""/>
    <s v="March 2024"/>
    <x v="32"/>
  </r>
  <r>
    <x v="2347"/>
    <s v="Transport for London"/>
    <x v="1"/>
    <n v="-1.75"/>
    <s v="Revolut"/>
    <s v="Bank"/>
    <n v="1.75"/>
    <s v=""/>
    <s v=""/>
    <s v="March 2024"/>
    <x v="32"/>
  </r>
  <r>
    <x v="2348"/>
    <s v="To GBP"/>
    <x v="0"/>
    <n v="-5"/>
    <s v="Revolut"/>
    <s v="Bank"/>
    <n v="5"/>
    <s v=""/>
    <s v=""/>
    <s v="March 2024"/>
    <x v="32"/>
  </r>
  <r>
    <x v="2348"/>
    <s v="To GBP"/>
    <x v="0"/>
    <n v="5"/>
    <s v="Revolut"/>
    <s v="Bank"/>
    <s v=""/>
    <s v=""/>
    <s v=""/>
    <s v="March 2024"/>
    <x v="32"/>
  </r>
  <r>
    <x v="2349"/>
    <s v="Sainsbury's"/>
    <x v="2"/>
    <n v="-4.25"/>
    <s v="Revolut"/>
    <s v="Bank"/>
    <n v="4.25"/>
    <s v=""/>
    <s v=""/>
    <s v="March 2024"/>
    <x v="32"/>
  </r>
  <r>
    <x v="2350"/>
    <s v="Transport for London"/>
    <x v="1"/>
    <n v="-1.75"/>
    <s v="Revolut"/>
    <s v="Bank"/>
    <n v="1.75"/>
    <s v=""/>
    <s v=""/>
    <s v="March 2024"/>
    <x v="32"/>
  </r>
  <r>
    <x v="2351"/>
    <s v="Transport for London"/>
    <x v="1"/>
    <n v="-3.5"/>
    <s v="Revolut"/>
    <s v="Bank"/>
    <n v="3.5"/>
    <s v=""/>
    <s v=""/>
    <s v="March 2024"/>
    <x v="32"/>
  </r>
  <r>
    <x v="2352"/>
    <s v="To GBP"/>
    <x v="0"/>
    <n v="-5"/>
    <s v="Revolut"/>
    <s v="Bank"/>
    <n v="5"/>
    <s v=""/>
    <s v=""/>
    <s v="March 2024"/>
    <x v="32"/>
  </r>
  <r>
    <x v="2352"/>
    <s v="To GBP"/>
    <x v="0"/>
    <n v="5"/>
    <s v="Revolut"/>
    <s v="Bank"/>
    <s v=""/>
    <s v=""/>
    <s v=""/>
    <s v="March 2024"/>
    <x v="32"/>
  </r>
  <r>
    <x v="2353"/>
    <s v="To GBP"/>
    <x v="0"/>
    <n v="-45"/>
    <s v="Revolut"/>
    <s v="Bank"/>
    <n v="45"/>
    <s v=""/>
    <s v=""/>
    <s v="March 2024"/>
    <x v="32"/>
  </r>
  <r>
    <x v="2353"/>
    <s v="To GBP"/>
    <x v="0"/>
    <n v="45"/>
    <s v="Revolut"/>
    <s v="Bank"/>
    <s v=""/>
    <s v=""/>
    <s v=""/>
    <s v="March 2024"/>
    <x v="32"/>
  </r>
  <r>
    <x v="2354"/>
    <s v="Payment from Ogude O"/>
    <x v="0"/>
    <n v="44"/>
    <s v="Revolut"/>
    <s v="Bank"/>
    <s v=""/>
    <s v=""/>
    <s v=""/>
    <s v="March 2024"/>
    <x v="32"/>
  </r>
  <r>
    <x v="2355"/>
    <s v="Perfumeuk Perf"/>
    <x v="0"/>
    <n v="-81.38"/>
    <s v="Revolut"/>
    <s v="Bank"/>
    <n v="81.38"/>
    <s v=""/>
    <s v=""/>
    <s v="March 2024"/>
    <x v="32"/>
  </r>
  <r>
    <x v="2356"/>
    <s v="Payment from L Kalume"/>
    <x v="0"/>
    <n v="20"/>
    <s v="Revolut"/>
    <s v="Bank"/>
    <s v=""/>
    <s v=""/>
    <s v=""/>
    <s v="March 2024"/>
    <x v="32"/>
  </r>
  <r>
    <x v="2357"/>
    <s v="Sainsbury's"/>
    <x v="2"/>
    <n v="-1.55"/>
    <s v="Revolut"/>
    <s v="Bank"/>
    <n v="1.55"/>
    <s v=""/>
    <s v=""/>
    <s v="March 2024"/>
    <x v="32"/>
  </r>
  <r>
    <x v="2358"/>
    <s v="Transport for London"/>
    <x v="1"/>
    <n v="-1.75"/>
    <s v="Revolut"/>
    <s v="Bank"/>
    <n v="1.75"/>
    <s v=""/>
    <s v=""/>
    <s v="March 2024"/>
    <x v="32"/>
  </r>
  <r>
    <x v="2359"/>
    <s v="To GBP"/>
    <x v="0"/>
    <n v="-197.38"/>
    <s v="Revolut"/>
    <s v="Bank"/>
    <n v="197.38"/>
    <s v=""/>
    <s v=""/>
    <s v="March 2024"/>
    <x v="32"/>
  </r>
  <r>
    <x v="2359"/>
    <s v="To GBP"/>
    <x v="0"/>
    <n v="197.38"/>
    <s v="Revolut"/>
    <s v="Bank"/>
    <s v=""/>
    <s v=""/>
    <s v=""/>
    <s v="March 2024"/>
    <x v="32"/>
  </r>
  <r>
    <x v="2360"/>
    <s v="Oghenenyerhovwo Ogude"/>
    <x v="0"/>
    <n v="-197.38"/>
    <s v="Revolut"/>
    <s v="Bank"/>
    <n v="197.38"/>
    <s v=""/>
    <s v=""/>
    <s v="March 2024"/>
    <x v="32"/>
  </r>
  <r>
    <x v="2361"/>
    <s v="Payment from Ogude O"/>
    <x v="0"/>
    <n v="600"/>
    <s v="Revolut"/>
    <s v="Bank"/>
    <s v=""/>
    <s v=""/>
    <s v=""/>
    <s v="March 2024"/>
    <x v="32"/>
  </r>
  <r>
    <x v="2362"/>
    <s v="To Moneybox LISA"/>
    <x v="0"/>
    <n v="-600"/>
    <s v="Revolut"/>
    <s v="Bank"/>
    <n v="600"/>
    <s v=""/>
    <s v=""/>
    <s v="March 2024"/>
    <x v="32"/>
  </r>
  <r>
    <x v="2363"/>
    <s v="Transport for London"/>
    <x v="1"/>
    <n v="-3.5"/>
    <s v="Revolut"/>
    <s v="Bank"/>
    <n v="3.5"/>
    <s v=""/>
    <s v=""/>
    <s v="March 2024"/>
    <x v="32"/>
  </r>
  <r>
    <x v="2364"/>
    <s v="Transport for London"/>
    <x v="1"/>
    <n v="-5.25"/>
    <s v="Revolut"/>
    <s v="Bank"/>
    <n v="5.25"/>
    <s v=""/>
    <s v=""/>
    <s v="March 2024"/>
    <x v="32"/>
  </r>
  <r>
    <x v="2365"/>
    <s v="To RCCG GLORIOUS HIGH THRONE"/>
    <x v="8"/>
    <n v="-3"/>
    <s v="Revolut"/>
    <s v="Bank"/>
    <n v="3"/>
    <s v=""/>
    <s v=""/>
    <s v="March 2024"/>
    <x v="32"/>
  </r>
  <r>
    <x v="2366"/>
    <s v="Payment from Okeoghene Ogude-nyerhovwo"/>
    <x v="0"/>
    <n v="800"/>
    <s v="Revolut"/>
    <s v="Bank"/>
    <s v=""/>
    <s v=""/>
    <s v=""/>
    <s v="March 2024"/>
    <x v="32"/>
  </r>
  <r>
    <x v="2367"/>
    <s v="Transport for London"/>
    <x v="1"/>
    <n v="-5.25"/>
    <s v="Revolut"/>
    <s v="Bank"/>
    <n v="5.25"/>
    <s v=""/>
    <s v=""/>
    <s v="March 2024"/>
    <x v="32"/>
  </r>
  <r>
    <x v="2368"/>
    <s v="Trading 212"/>
    <x v="10"/>
    <n v="200"/>
    <s v="Revolut"/>
    <s v="Bank"/>
    <s v=""/>
    <s v=""/>
    <s v=""/>
    <s v="March 2024"/>
    <x v="32"/>
  </r>
  <r>
    <x v="2369"/>
    <s v="To Okeoghene Ogude-Nyerhovwo"/>
    <x v="0"/>
    <n v="-700"/>
    <s v="Revolut"/>
    <s v="Bank"/>
    <n v="700"/>
    <s v=""/>
    <s v=""/>
    <s v="March 2024"/>
    <x v="32"/>
  </r>
  <r>
    <x v="2370"/>
    <s v="To GBP Savings"/>
    <x v="10"/>
    <n v="5"/>
    <s v="Revolut"/>
    <s v="Bank"/>
    <s v=""/>
    <s v=""/>
    <s v=""/>
    <s v="March 2024"/>
    <x v="32"/>
  </r>
  <r>
    <x v="2370"/>
    <s v="To GBP Savings"/>
    <x v="10"/>
    <n v="-5"/>
    <s v="Revolut"/>
    <s v="Bank"/>
    <n v="5"/>
    <s v=""/>
    <s v=""/>
    <s v="March 2024"/>
    <x v="32"/>
  </r>
  <r>
    <x v="2371"/>
    <s v="To Victor Oguntayo"/>
    <x v="0"/>
    <n v="-100"/>
    <s v="Revolut"/>
    <s v="Bank"/>
    <n v="100"/>
    <s v=""/>
    <s v=""/>
    <s v="March 2024"/>
    <x v="32"/>
  </r>
  <r>
    <x v="2372"/>
    <s v="Price Buster"/>
    <x v="0"/>
    <n v="-4.4800000000000004"/>
    <s v="Revolut"/>
    <s v="Bank"/>
    <n v="4.4800000000000004"/>
    <s v=""/>
    <s v=""/>
    <s v="March 2024"/>
    <x v="32"/>
  </r>
  <r>
    <x v="2373"/>
    <s v="Payment from Ogude O"/>
    <x v="0"/>
    <n v="20"/>
    <s v="Revolut"/>
    <s v="Bank"/>
    <s v=""/>
    <s v=""/>
    <s v=""/>
    <s v="March 2024"/>
    <x v="32"/>
  </r>
  <r>
    <x v="2374"/>
    <s v="Lidl"/>
    <x v="2"/>
    <n v="-4.4400000000000004"/>
    <s v="Revolut"/>
    <s v="Bank"/>
    <n v="4.4400000000000004"/>
    <s v=""/>
    <s v=""/>
    <s v="March 2024"/>
    <x v="32"/>
  </r>
  <r>
    <x v="2375"/>
    <s v="Sainsbury's"/>
    <x v="2"/>
    <n v="-4.08"/>
    <s v="Revolut"/>
    <s v="Bank"/>
    <n v="4.08"/>
    <s v=""/>
    <s v=""/>
    <s v="March 2024"/>
    <x v="32"/>
  </r>
  <r>
    <x v="2376"/>
    <s v="Transport for London"/>
    <x v="1"/>
    <n v="-1.75"/>
    <s v="Revolut"/>
    <s v="Bank"/>
    <n v="1.75"/>
    <s v=""/>
    <s v=""/>
    <s v="March 2024"/>
    <x v="32"/>
  </r>
  <r>
    <x v="2377"/>
    <s v="Talk360"/>
    <x v="0"/>
    <n v="-5"/>
    <s v="Revolut"/>
    <s v="Bank"/>
    <n v="5"/>
    <s v=""/>
    <s v=""/>
    <s v="March 2024"/>
    <x v="32"/>
  </r>
  <r>
    <x v="2378"/>
    <s v="Payment from Ogude-n O S"/>
    <x v="0"/>
    <n v="50"/>
    <s v="Revolut"/>
    <s v="Bank"/>
    <s v=""/>
    <s v=""/>
    <s v=""/>
    <s v="March 2024"/>
    <x v="32"/>
  </r>
  <r>
    <x v="2379"/>
    <s v="Transport for London"/>
    <x v="1"/>
    <n v="-1.75"/>
    <s v="Revolut"/>
    <s v="Bank"/>
    <n v="1.75"/>
    <s v=""/>
    <s v=""/>
    <s v="March 2024"/>
    <x v="32"/>
  </r>
  <r>
    <x v="2380"/>
    <s v="Lemonade Finance"/>
    <x v="0"/>
    <n v="-200"/>
    <s v="Revolut"/>
    <s v="Bank"/>
    <n v="200"/>
    <s v=""/>
    <s v=""/>
    <s v="March 2024"/>
    <x v="32"/>
  </r>
  <r>
    <x v="2381"/>
    <s v="Transport for London"/>
    <x v="1"/>
    <n v="-3.5"/>
    <s v="Revolut"/>
    <s v="Bank"/>
    <n v="3.5"/>
    <s v=""/>
    <s v=""/>
    <s v="March 2024"/>
    <x v="32"/>
  </r>
  <r>
    <x v="2382"/>
    <s v="Sainsbury's"/>
    <x v="2"/>
    <n v="-3.1"/>
    <s v="Revolut"/>
    <s v="Bank"/>
    <n v="3.1"/>
    <s v=""/>
    <s v=""/>
    <s v="March 2024"/>
    <x v="32"/>
  </r>
  <r>
    <x v="2383"/>
    <s v="Transport for London"/>
    <x v="1"/>
    <n v="-3.5"/>
    <s v="Revolut"/>
    <s v="Bank"/>
    <n v="3.5"/>
    <s v=""/>
    <s v=""/>
    <s v="March 2024"/>
    <x v="32"/>
  </r>
  <r>
    <x v="2384"/>
    <s v="Apple"/>
    <x v="0"/>
    <n v="-0.99"/>
    <s v="Revolut"/>
    <s v="Bank"/>
    <n v="0.99"/>
    <s v=""/>
    <s v=""/>
    <s v="March 2024"/>
    <x v="32"/>
  </r>
  <r>
    <x v="2385"/>
    <s v="Payment from Ogude O"/>
    <x v="0"/>
    <n v="2000"/>
    <s v="Revolut"/>
    <s v="Bank"/>
    <s v=""/>
    <s v=""/>
    <s v=""/>
    <s v="March 2024"/>
    <x v="32"/>
  </r>
  <r>
    <x v="2386"/>
    <s v="To Moneybox LISA"/>
    <x v="0"/>
    <n v="-2000"/>
    <s v="Revolut"/>
    <s v="Bank"/>
    <n v="2000"/>
    <s v=""/>
    <s v=""/>
    <s v="March 2024"/>
    <x v="32"/>
  </r>
  <r>
    <x v="2387"/>
    <s v="Transport for London"/>
    <x v="1"/>
    <n v="-3.5"/>
    <s v="Revolut"/>
    <s v="Bank"/>
    <n v="3.5"/>
    <s v=""/>
    <s v=""/>
    <s v="March 2024"/>
    <x v="32"/>
  </r>
  <r>
    <x v="2388"/>
    <s v="Best Asia Supermarket"/>
    <x v="2"/>
    <n v="-1.75"/>
    <s v="Revolut"/>
    <s v="Bank"/>
    <n v="1.75"/>
    <s v=""/>
    <s v=""/>
    <s v="March 2024"/>
    <x v="32"/>
  </r>
  <r>
    <x v="2389"/>
    <s v="Sainsbury's"/>
    <x v="2"/>
    <n v="-1.55"/>
    <s v="Revolut"/>
    <s v="Bank"/>
    <n v="1.55"/>
    <s v=""/>
    <s v=""/>
    <s v="March 2024"/>
    <x v="32"/>
  </r>
  <r>
    <x v="2390"/>
    <s v="Transport for London"/>
    <x v="1"/>
    <n v="-5.25"/>
    <s v="Revolut"/>
    <s v="Bank"/>
    <n v="5.25"/>
    <s v=""/>
    <s v=""/>
    <s v="March 2024"/>
    <x v="32"/>
  </r>
  <r>
    <x v="2391"/>
    <s v="Payment from Ogude O"/>
    <x v="0"/>
    <n v="163"/>
    <s v="Revolut"/>
    <s v="Bank"/>
    <s v=""/>
    <s v=""/>
    <s v=""/>
    <s v="March 2024"/>
    <x v="32"/>
  </r>
  <r>
    <x v="2392"/>
    <s v="To RCCG GLORIOUS HIGH THRONE"/>
    <x v="8"/>
    <n v="-163"/>
    <s v="Revolut"/>
    <s v="Bank"/>
    <n v="163"/>
    <s v=""/>
    <s v=""/>
    <s v="March 2024"/>
    <x v="32"/>
  </r>
  <r>
    <x v="2393"/>
    <s v="Transport for London"/>
    <x v="1"/>
    <n v="-3.5"/>
    <s v="Revolut"/>
    <s v="Bank"/>
    <n v="3.5"/>
    <s v=""/>
    <s v=""/>
    <s v="March 2024"/>
    <x v="32"/>
  </r>
  <r>
    <x v="2394"/>
    <s v="To GBP Savings"/>
    <x v="10"/>
    <n v="5"/>
    <s v="Revolut"/>
    <s v="Bank"/>
    <s v=""/>
    <s v=""/>
    <s v=""/>
    <s v="March 2024"/>
    <x v="32"/>
  </r>
  <r>
    <x v="2394"/>
    <s v="To GBP Savings"/>
    <x v="10"/>
    <n v="-5"/>
    <s v="Revolut"/>
    <s v="Bank"/>
    <n v="5"/>
    <s v=""/>
    <s v=""/>
    <s v="March 2024"/>
    <x v="32"/>
  </r>
  <r>
    <x v="2395"/>
    <s v="Screwfix"/>
    <x v="0"/>
    <n v="-9.99"/>
    <s v="Revolut"/>
    <s v="Bank"/>
    <n v="9.99"/>
    <s v=""/>
    <s v=""/>
    <s v="March 2024"/>
    <x v="32"/>
  </r>
  <r>
    <x v="2396"/>
    <s v="Sainsbury's"/>
    <x v="2"/>
    <n v="-0.4"/>
    <s v="Revolut"/>
    <s v="Bank"/>
    <n v="0.4"/>
    <s v=""/>
    <s v=""/>
    <s v="March 2024"/>
    <x v="32"/>
  </r>
  <r>
    <x v="2397"/>
    <s v="Transport for London"/>
    <x v="1"/>
    <n v="-1.75"/>
    <s v="Revolut"/>
    <s v="Bank"/>
    <n v="1.75"/>
    <s v=""/>
    <s v=""/>
    <s v="March 2024"/>
    <x v="32"/>
  </r>
  <r>
    <x v="2398"/>
    <s v="Sainsbury's"/>
    <x v="2"/>
    <n v="-0.7"/>
    <s v="Revolut"/>
    <s v="Bank"/>
    <n v="0.7"/>
    <s v=""/>
    <s v=""/>
    <s v="March 2024"/>
    <x v="32"/>
  </r>
  <r>
    <x v="2399"/>
    <s v="Sainsbury's"/>
    <x v="2"/>
    <n v="-6"/>
    <s v="Revolut"/>
    <s v="Bank"/>
    <n v="6"/>
    <s v=""/>
    <s v=""/>
    <s v="March 2024"/>
    <x v="32"/>
  </r>
  <r>
    <x v="2400"/>
    <s v="To GBP"/>
    <x v="0"/>
    <n v="-5"/>
    <s v="Revolut"/>
    <s v="Bank"/>
    <n v="5"/>
    <s v=""/>
    <s v=""/>
    <s v="March 2024"/>
    <x v="32"/>
  </r>
  <r>
    <x v="2400"/>
    <s v="To GBP"/>
    <x v="0"/>
    <n v="5"/>
    <s v="Revolut"/>
    <s v="Bank"/>
    <s v=""/>
    <s v=""/>
    <s v=""/>
    <s v="March 2024"/>
    <x v="32"/>
  </r>
  <r>
    <x v="2401"/>
    <s v="Sainsbury's"/>
    <x v="2"/>
    <n v="-5.3"/>
    <s v="Revolut"/>
    <s v="Bank"/>
    <n v="5.3"/>
    <s v=""/>
    <s v=""/>
    <s v="March 2024"/>
    <x v="32"/>
  </r>
  <r>
    <x v="2402"/>
    <s v="Transport for London"/>
    <x v="1"/>
    <n v="-1.75"/>
    <s v="Revolut"/>
    <s v="Bank"/>
    <n v="1.75"/>
    <s v=""/>
    <s v=""/>
    <s v="March 2024"/>
    <x v="32"/>
  </r>
  <r>
    <x v="2403"/>
    <s v="Transport for London"/>
    <x v="1"/>
    <n v="-3.5"/>
    <s v="Revolut"/>
    <s v="Bank"/>
    <n v="3.5"/>
    <s v=""/>
    <s v=""/>
    <s v="March 2024"/>
    <x v="32"/>
  </r>
  <r>
    <x v="2404"/>
    <s v="Payment from Ogude O"/>
    <x v="0"/>
    <n v="49"/>
    <s v="Revolut"/>
    <s v="Bank"/>
    <s v=""/>
    <s v=""/>
    <s v=""/>
    <s v="March 2024"/>
    <x v="32"/>
  </r>
  <r>
    <x v="2405"/>
    <s v="Ttc"/>
    <x v="0"/>
    <n v="-21.43"/>
    <s v="Revolut"/>
    <s v="Bank"/>
    <n v="21.43"/>
    <s v=""/>
    <s v=""/>
    <s v="March 2024"/>
    <x v="32"/>
  </r>
  <r>
    <x v="2406"/>
    <s v="Payment from Ogude O"/>
    <x v="0"/>
    <n v="100"/>
    <s v="Revolut"/>
    <s v="Bank"/>
    <s v=""/>
    <s v=""/>
    <s v=""/>
    <s v="March 2024"/>
    <x v="32"/>
  </r>
  <r>
    <x v="2407"/>
    <s v="Lemonade Finance"/>
    <x v="0"/>
    <n v="-11"/>
    <s v="Revolut"/>
    <s v="Bank"/>
    <n v="11"/>
    <s v=""/>
    <s v=""/>
    <s v="March 2024"/>
    <x v="32"/>
  </r>
  <r>
    <x v="2408"/>
    <s v="Lemonade Finance"/>
    <x v="0"/>
    <n v="-99"/>
    <s v="Revolut"/>
    <s v="Bank"/>
    <n v="99"/>
    <s v=""/>
    <s v=""/>
    <s v="March 2024"/>
    <x v="32"/>
  </r>
  <r>
    <x v="2409"/>
    <s v="To GBP"/>
    <x v="0"/>
    <n v="-5"/>
    <s v="Revolut"/>
    <s v="Bank"/>
    <n v="5"/>
    <s v=""/>
    <s v=""/>
    <s v="March 2024"/>
    <x v="32"/>
  </r>
  <r>
    <x v="2409"/>
    <s v="To GBP"/>
    <x v="0"/>
    <n v="5"/>
    <s v="Revolut"/>
    <s v="Bank"/>
    <s v=""/>
    <s v=""/>
    <s v=""/>
    <s v="March 2024"/>
    <x v="32"/>
  </r>
  <r>
    <x v="2410"/>
    <s v="Transport for London"/>
    <x v="1"/>
    <n v="-3.5"/>
    <s v="Revolut"/>
    <s v="Bank"/>
    <n v="3.5"/>
    <s v=""/>
    <s v=""/>
    <s v="March 2024"/>
    <x v="32"/>
  </r>
  <r>
    <x v="2411"/>
    <s v="Transport for London"/>
    <x v="1"/>
    <n v="-3.5"/>
    <s v="Revolut"/>
    <s v="Bank"/>
    <n v="3.5"/>
    <s v=""/>
    <s v=""/>
    <s v="March 2024"/>
    <x v="32"/>
  </r>
  <r>
    <x v="2412"/>
    <s v="To RCCG GLORIOUS HIGH THRONE"/>
    <x v="8"/>
    <n v="-3"/>
    <s v="Revolut"/>
    <s v="Bank"/>
    <n v="3"/>
    <s v=""/>
    <s v=""/>
    <s v="March 2024"/>
    <x v="32"/>
  </r>
  <r>
    <x v="2413"/>
    <s v="George Street Express"/>
    <x v="0"/>
    <n v="-1.78"/>
    <s v="Revolut"/>
    <s v="Bank"/>
    <n v="1.78"/>
    <s v=""/>
    <s v=""/>
    <s v="March 2024"/>
    <x v="32"/>
  </r>
  <r>
    <x v="2414"/>
    <s v="Transport for London"/>
    <x v="1"/>
    <n v="-3.5"/>
    <s v="Revolut"/>
    <s v="Bank"/>
    <n v="3.5"/>
    <s v=""/>
    <s v=""/>
    <s v="April 2024"/>
    <x v="33"/>
  </r>
  <r>
    <x v="2415"/>
    <s v="Payment from Ogude O"/>
    <x v="0"/>
    <n v="50"/>
    <s v="Revolut"/>
    <s v="Bank"/>
    <s v=""/>
    <s v=""/>
    <s v=""/>
    <s v="April 2024"/>
    <x v="33"/>
  </r>
  <r>
    <x v="2416"/>
    <s v="LOQBOX"/>
    <x v="0"/>
    <n v="-10"/>
    <s v="Revolut"/>
    <s v="Bank"/>
    <n v="10"/>
    <s v=""/>
    <s v=""/>
    <s v="April 2024"/>
    <x v="33"/>
  </r>
  <r>
    <x v="2417"/>
    <s v="To GBP Savings"/>
    <x v="10"/>
    <n v="5"/>
    <s v="Revolut"/>
    <s v="Bank"/>
    <s v=""/>
    <s v=""/>
    <s v=""/>
    <s v="April 2024"/>
    <x v="33"/>
  </r>
  <r>
    <x v="2417"/>
    <s v="To GBP Savings"/>
    <x v="10"/>
    <n v="-5"/>
    <s v="Revolut"/>
    <s v="Bank"/>
    <n v="5"/>
    <s v=""/>
    <s v=""/>
    <s v="April 2024"/>
    <x v="33"/>
  </r>
  <r>
    <x v="2418"/>
    <s v="Transport for London"/>
    <x v="1"/>
    <n v="-1.75"/>
    <s v="Revolut"/>
    <s v="Bank"/>
    <n v="1.75"/>
    <s v=""/>
    <s v=""/>
    <s v="April 2024"/>
    <x v="33"/>
  </r>
  <r>
    <x v="2419"/>
    <s v="To Okeoghene Ogude-Nyerhovwo"/>
    <x v="0"/>
    <n v="-10"/>
    <s v="Revolut"/>
    <s v="Bank"/>
    <n v="10"/>
    <s v=""/>
    <s v=""/>
    <s v="April 2024"/>
    <x v="33"/>
  </r>
  <r>
    <x v="2420"/>
    <s v="To Okeoghene Sandra Ogude-Nyerhovwo"/>
    <x v="0"/>
    <n v="-10"/>
    <s v="Revolut"/>
    <s v="Bank"/>
    <n v="10"/>
    <s v=""/>
    <s v=""/>
    <s v="April 2024"/>
    <x v="33"/>
  </r>
  <r>
    <x v="2421"/>
    <s v="Sainsbury's"/>
    <x v="2"/>
    <n v="-9.1"/>
    <s v="Revolut"/>
    <s v="Bank"/>
    <n v="9.1"/>
    <s v=""/>
    <s v=""/>
    <s v="April 2024"/>
    <x v="33"/>
  </r>
  <r>
    <x v="2422"/>
    <s v="Transport for London"/>
    <x v="1"/>
    <n v="-1.75"/>
    <s v="Revolut"/>
    <s v="Bank"/>
    <n v="1.75"/>
    <s v=""/>
    <s v=""/>
    <s v="April 2024"/>
    <x v="33"/>
  </r>
  <r>
    <x v="2423"/>
    <s v="Transport for London"/>
    <x v="1"/>
    <n v="-3.5"/>
    <s v="Revolut"/>
    <s v="Bank"/>
    <n v="3.5"/>
    <s v=""/>
    <s v=""/>
    <s v="April 2024"/>
    <x v="33"/>
  </r>
  <r>
    <x v="2424"/>
    <s v="To GBP"/>
    <x v="0"/>
    <n v="-5"/>
    <s v="Revolut"/>
    <s v="Bank"/>
    <n v="5"/>
    <s v=""/>
    <s v=""/>
    <s v="April 2024"/>
    <x v="33"/>
  </r>
  <r>
    <x v="2424"/>
    <s v="To GBP"/>
    <x v="0"/>
    <n v="5"/>
    <s v="Revolut"/>
    <s v="Bank"/>
    <s v=""/>
    <s v=""/>
    <s v=""/>
    <s v="April 2024"/>
    <x v="33"/>
  </r>
  <r>
    <x v="2425"/>
    <s v="Payment from Ogude O"/>
    <x v="0"/>
    <n v="27"/>
    <s v="Revolut"/>
    <s v="Bank"/>
    <s v=""/>
    <s v=""/>
    <s v=""/>
    <s v="April 2024"/>
    <x v="33"/>
  </r>
  <r>
    <x v="2426"/>
    <s v="eBay"/>
    <x v="9"/>
    <n v="-21.91"/>
    <s v="Revolut"/>
    <s v="Bank"/>
    <n v="21.91"/>
    <s v=""/>
    <s v=""/>
    <s v="April 2024"/>
    <x v="33"/>
  </r>
  <r>
    <x v="2427"/>
    <s v="Transport for London"/>
    <x v="1"/>
    <n v="-3.5"/>
    <s v="Revolut"/>
    <s v="Bank"/>
    <n v="3.5"/>
    <s v=""/>
    <s v=""/>
    <s v="April 2024"/>
    <x v="33"/>
  </r>
  <r>
    <x v="2428"/>
    <s v="Lemonade Finance"/>
    <x v="0"/>
    <n v="-7"/>
    <s v="Revolut"/>
    <s v="Bank"/>
    <n v="7"/>
    <s v=""/>
    <s v=""/>
    <s v="April 2024"/>
    <x v="33"/>
  </r>
  <r>
    <x v="2429"/>
    <s v="Transport for London"/>
    <x v="1"/>
    <n v="-1.75"/>
    <s v="Revolut"/>
    <s v="Bank"/>
    <n v="1.75"/>
    <s v=""/>
    <s v=""/>
    <s v="April 2024"/>
    <x v="33"/>
  </r>
  <r>
    <x v="2430"/>
    <s v="Payment from Ogude O"/>
    <x v="0"/>
    <n v="50"/>
    <s v="Revolut"/>
    <s v="Bank"/>
    <s v=""/>
    <s v=""/>
    <s v=""/>
    <s v="April 2024"/>
    <x v="33"/>
  </r>
  <r>
    <x v="2431"/>
    <s v="Cash at 93 Manor Road Wallingt"/>
    <x v="0"/>
    <n v="-20"/>
    <s v="Revolut"/>
    <s v="Bank"/>
    <n v="20"/>
    <s v=""/>
    <s v=""/>
    <s v="April 2024"/>
    <x v="33"/>
  </r>
  <r>
    <x v="2432"/>
    <s v="To GBP Savings"/>
    <x v="10"/>
    <n v="5"/>
    <s v="Revolut"/>
    <s v="Bank"/>
    <s v=""/>
    <s v=""/>
    <s v=""/>
    <s v="April 2024"/>
    <x v="33"/>
  </r>
  <r>
    <x v="2432"/>
    <s v="To GBP Savings"/>
    <x v="10"/>
    <n v="-5"/>
    <s v="Revolut"/>
    <s v="Bank"/>
    <n v="5"/>
    <s v=""/>
    <s v=""/>
    <s v="April 2024"/>
    <x v="33"/>
  </r>
  <r>
    <x v="2433"/>
    <s v="Transport for London"/>
    <x v="1"/>
    <n v="-1.75"/>
    <s v="Revolut"/>
    <s v="Bank"/>
    <n v="1.75"/>
    <s v=""/>
    <s v=""/>
    <s v="April 2024"/>
    <x v="33"/>
  </r>
  <r>
    <x v="2434"/>
    <s v="eBay"/>
    <x v="9"/>
    <n v="-3.07"/>
    <s v="Revolut"/>
    <s v="Bank"/>
    <n v="3.07"/>
    <s v=""/>
    <s v=""/>
    <s v="April 2024"/>
    <x v="33"/>
  </r>
  <r>
    <x v="2435"/>
    <s v="Amazon Web Services"/>
    <x v="0"/>
    <n v="-0.86"/>
    <s v="Revolut"/>
    <s v="Bank"/>
    <n v="0.86"/>
    <s v=""/>
    <s v=""/>
    <s v="April 2024"/>
    <x v="33"/>
  </r>
  <r>
    <x v="2436"/>
    <s v="eBay"/>
    <x v="9"/>
    <n v="-5.6"/>
    <s v="Revolut"/>
    <s v="Bank"/>
    <n v="5.6"/>
    <s v=""/>
    <s v=""/>
    <s v="April 2024"/>
    <x v="33"/>
  </r>
  <r>
    <x v="2437"/>
    <s v="Transport for London"/>
    <x v="1"/>
    <n v="-3.5"/>
    <s v="Revolut"/>
    <s v="Bank"/>
    <n v="3.5"/>
    <s v=""/>
    <s v=""/>
    <s v="April 2024"/>
    <x v="33"/>
  </r>
  <r>
    <x v="2438"/>
    <s v="To GBP"/>
    <x v="0"/>
    <n v="-5"/>
    <s v="Revolut"/>
    <s v="Bank"/>
    <n v="5"/>
    <s v=""/>
    <s v=""/>
    <s v="April 2024"/>
    <x v="33"/>
  </r>
  <r>
    <x v="2438"/>
    <s v="To GBP"/>
    <x v="0"/>
    <n v="5"/>
    <s v="Revolut"/>
    <s v="Bank"/>
    <s v=""/>
    <s v=""/>
    <s v=""/>
    <s v="April 2024"/>
    <x v="33"/>
  </r>
  <r>
    <x v="2439"/>
    <s v="eBay"/>
    <x v="9"/>
    <n v="-12.58"/>
    <s v="Revolut"/>
    <s v="Bank"/>
    <n v="12.58"/>
    <s v=""/>
    <s v=""/>
    <s v="April 2024"/>
    <x v="33"/>
  </r>
  <r>
    <x v="2440"/>
    <s v="Payment from Ogude O"/>
    <x v="0"/>
    <n v="50"/>
    <s v="Revolut"/>
    <s v="Bank"/>
    <s v=""/>
    <s v=""/>
    <s v=""/>
    <s v="April 2024"/>
    <x v="33"/>
  </r>
  <r>
    <x v="2441"/>
    <s v="Transport for London"/>
    <x v="1"/>
    <n v="-3.5"/>
    <s v="Revolut"/>
    <s v="Bank"/>
    <n v="3.5"/>
    <s v=""/>
    <s v=""/>
    <s v="April 2024"/>
    <x v="33"/>
  </r>
  <r>
    <x v="2442"/>
    <s v="Transport for London"/>
    <x v="1"/>
    <n v="-5.25"/>
    <s v="Revolut"/>
    <s v="Bank"/>
    <n v="5.25"/>
    <s v=""/>
    <s v=""/>
    <s v="April 2024"/>
    <x v="33"/>
  </r>
  <r>
    <x v="2443"/>
    <s v="Transport for London"/>
    <x v="1"/>
    <n v="-3.5"/>
    <s v="Revolut"/>
    <s v="Bank"/>
    <n v="3.5"/>
    <s v=""/>
    <s v=""/>
    <s v="April 2024"/>
    <x v="33"/>
  </r>
  <r>
    <x v="2444"/>
    <s v="To GBP Savings"/>
    <x v="10"/>
    <n v="5"/>
    <s v="Revolut"/>
    <s v="Bank"/>
    <s v=""/>
    <s v=""/>
    <s v=""/>
    <s v="April 2024"/>
    <x v="33"/>
  </r>
  <r>
    <x v="2444"/>
    <s v="To GBP Savings"/>
    <x v="10"/>
    <n v="-5"/>
    <s v="Revolut"/>
    <s v="Bank"/>
    <n v="5"/>
    <s v=""/>
    <s v=""/>
    <s v="April 2024"/>
    <x v="33"/>
  </r>
  <r>
    <x v="2445"/>
    <s v="Wallington Food Centre"/>
    <x v="2"/>
    <n v="-4.29"/>
    <s v="Revolut"/>
    <s v="Bank"/>
    <n v="4.29"/>
    <s v=""/>
    <s v=""/>
    <s v="April 2024"/>
    <x v="33"/>
  </r>
  <r>
    <x v="2446"/>
    <s v="Transport for London"/>
    <x v="1"/>
    <n v="-3.5"/>
    <s v="Revolut"/>
    <s v="Bank"/>
    <n v="3.5"/>
    <s v=""/>
    <s v=""/>
    <s v="April 2024"/>
    <x v="33"/>
  </r>
  <r>
    <x v="2447"/>
    <s v="Transport for London"/>
    <x v="1"/>
    <n v="-1.75"/>
    <s v="Revolut"/>
    <s v="Bank"/>
    <n v="1.75"/>
    <s v=""/>
    <s v=""/>
    <s v="April 2024"/>
    <x v="33"/>
  </r>
  <r>
    <x v="2448"/>
    <s v="Transport for London"/>
    <x v="1"/>
    <n v="-3.5"/>
    <s v="Revolut"/>
    <s v="Bank"/>
    <n v="3.5"/>
    <s v=""/>
    <s v=""/>
    <s v="April 2024"/>
    <x v="33"/>
  </r>
  <r>
    <x v="2449"/>
    <s v="To GBP"/>
    <x v="0"/>
    <n v="-5"/>
    <s v="Revolut"/>
    <s v="Bank"/>
    <n v="5"/>
    <s v=""/>
    <s v=""/>
    <s v="April 2024"/>
    <x v="33"/>
  </r>
  <r>
    <x v="2449"/>
    <s v="To GBP"/>
    <x v="0"/>
    <n v="5"/>
    <s v="Revolut"/>
    <s v="Bank"/>
    <s v=""/>
    <s v=""/>
    <s v=""/>
    <s v="April 2024"/>
    <x v="33"/>
  </r>
  <r>
    <x v="2450"/>
    <s v="Transport for London"/>
    <x v="1"/>
    <n v="-3.5"/>
    <s v="Revolut"/>
    <s v="Bank"/>
    <n v="3.5"/>
    <s v=""/>
    <s v=""/>
    <s v="April 2024"/>
    <x v="33"/>
  </r>
  <r>
    <x v="2451"/>
    <s v="Payment from Okeoghene Ogude-nyerhovwo"/>
    <x v="0"/>
    <n v="1300"/>
    <s v="Revolut"/>
    <s v="Bank"/>
    <s v=""/>
    <s v=""/>
    <s v=""/>
    <s v="April 2024"/>
    <x v="33"/>
  </r>
  <r>
    <x v="2452"/>
    <s v="Transport for London"/>
    <x v="1"/>
    <n v="-3.5"/>
    <s v="Revolut"/>
    <s v="Bank"/>
    <n v="3.5"/>
    <s v=""/>
    <s v=""/>
    <s v="April 2024"/>
    <x v="33"/>
  </r>
  <r>
    <x v="2453"/>
    <s v="To Okeoghene Ogude-Nyerhovwo"/>
    <x v="0"/>
    <n v="-1300"/>
    <s v="Revolut"/>
    <s v="Bank"/>
    <n v="1300"/>
    <s v=""/>
    <s v=""/>
    <s v="April 2024"/>
    <x v="33"/>
  </r>
  <r>
    <x v="2454"/>
    <s v="Sainsbury's"/>
    <x v="2"/>
    <n v="-3.9"/>
    <s v="Revolut"/>
    <s v="Bank"/>
    <n v="3.9"/>
    <s v=""/>
    <s v=""/>
    <s v="April 2024"/>
    <x v="33"/>
  </r>
  <r>
    <x v="2455"/>
    <s v="Transport for London"/>
    <x v="1"/>
    <n v="-3.5"/>
    <s v="Revolut"/>
    <s v="Bank"/>
    <n v="3.5"/>
    <s v=""/>
    <s v=""/>
    <s v="April 2024"/>
    <x v="33"/>
  </r>
  <r>
    <x v="2456"/>
    <s v="To RCCG GLORIOUS HIGH THRONE"/>
    <x v="8"/>
    <n v="-3"/>
    <s v="Revolut"/>
    <s v="Bank"/>
    <n v="3"/>
    <s v=""/>
    <s v=""/>
    <s v="April 2024"/>
    <x v="33"/>
  </r>
  <r>
    <x v="2457"/>
    <s v="Transport for London"/>
    <x v="1"/>
    <n v="-3.5"/>
    <s v="Revolut"/>
    <s v="Bank"/>
    <n v="3.5"/>
    <s v=""/>
    <s v=""/>
    <s v="April 2024"/>
    <x v="33"/>
  </r>
  <r>
    <x v="2458"/>
    <s v="To GBP Savings"/>
    <x v="10"/>
    <n v="5"/>
    <s v="Revolut"/>
    <s v="Bank"/>
    <s v=""/>
    <s v=""/>
    <s v=""/>
    <s v="April 2024"/>
    <x v="33"/>
  </r>
  <r>
    <x v="2458"/>
    <s v="To GBP Savings"/>
    <x v="10"/>
    <n v="-5"/>
    <s v="Revolut"/>
    <s v="Bank"/>
    <n v="5"/>
    <s v=""/>
    <s v=""/>
    <s v="April 2024"/>
    <x v="33"/>
  </r>
  <r>
    <x v="2459"/>
    <s v="Sainsbury's"/>
    <x v="2"/>
    <n v="-1.85"/>
    <s v="Revolut"/>
    <s v="Bank"/>
    <n v="1.85"/>
    <s v=""/>
    <s v=""/>
    <s v="April 2024"/>
    <x v="33"/>
  </r>
  <r>
    <x v="2460"/>
    <s v="To GBP"/>
    <x v="0"/>
    <n v="-5"/>
    <s v="Revolut"/>
    <s v="Bank"/>
    <n v="5"/>
    <s v=""/>
    <s v=""/>
    <s v="April 2024"/>
    <x v="33"/>
  </r>
  <r>
    <x v="2460"/>
    <s v="To GBP"/>
    <x v="0"/>
    <n v="5"/>
    <s v="Revolut"/>
    <s v="Bank"/>
    <s v=""/>
    <s v=""/>
    <s v=""/>
    <s v="April 2024"/>
    <x v="33"/>
  </r>
  <r>
    <x v="2461"/>
    <s v="Sainsbury's"/>
    <x v="2"/>
    <n v="-1.55"/>
    <s v="Revolut"/>
    <s v="Bank"/>
    <n v="1.55"/>
    <s v=""/>
    <s v=""/>
    <s v="April 2024"/>
    <x v="33"/>
  </r>
  <r>
    <x v="2462"/>
    <s v="Sainsbury's"/>
    <x v="2"/>
    <n v="-4.8499999999999996"/>
    <s v="Revolut"/>
    <s v="Bank"/>
    <n v="4.8499999999999996"/>
    <s v=""/>
    <s v=""/>
    <s v="April 2024"/>
    <x v="33"/>
  </r>
  <r>
    <x v="2463"/>
    <s v="Transport for London"/>
    <x v="1"/>
    <n v="-1.75"/>
    <s v="Revolut"/>
    <s v="Bank"/>
    <n v="1.75"/>
    <s v=""/>
    <s v=""/>
    <s v="April 2024"/>
    <x v="33"/>
  </r>
  <r>
    <x v="2464"/>
    <s v="Payment from Ogude O"/>
    <x v="0"/>
    <n v="15"/>
    <s v="Revolut"/>
    <s v="Bank"/>
    <s v=""/>
    <s v=""/>
    <s v=""/>
    <s v="April 2024"/>
    <x v="33"/>
  </r>
  <r>
    <x v="2465"/>
    <s v="Best Asia Supermarket"/>
    <x v="2"/>
    <n v="-1.5"/>
    <s v="Revolut"/>
    <s v="Bank"/>
    <n v="1.5"/>
    <s v=""/>
    <s v=""/>
    <s v="April 2024"/>
    <x v="33"/>
  </r>
  <r>
    <x v="2466"/>
    <s v="Payment from Redeemed Christian"/>
    <x v="0"/>
    <n v="61.82"/>
    <s v="Revolut"/>
    <s v="Bank"/>
    <s v=""/>
    <s v=""/>
    <s v=""/>
    <s v="April 2024"/>
    <x v="33"/>
  </r>
  <r>
    <x v="2467"/>
    <s v="To Okeoghene Sandra Ogude-Nyerhovwo"/>
    <x v="0"/>
    <n v="-60"/>
    <s v="Revolut"/>
    <s v="Bank"/>
    <n v="60"/>
    <s v=""/>
    <s v=""/>
    <s v="April 2024"/>
    <x v="33"/>
  </r>
  <r>
    <x v="2468"/>
    <s v="Transport for London"/>
    <x v="1"/>
    <n v="-1.75"/>
    <s v="Revolut"/>
    <s v="Bank"/>
    <n v="1.75"/>
    <s v=""/>
    <s v=""/>
    <s v="April 2024"/>
    <x v="33"/>
  </r>
  <r>
    <x v="2469"/>
    <s v="Wallington Food Centre"/>
    <x v="2"/>
    <n v="-6.28"/>
    <s v="Revolut"/>
    <s v="Bank"/>
    <n v="6.28"/>
    <s v=""/>
    <s v=""/>
    <s v="April 2024"/>
    <x v="33"/>
  </r>
  <r>
    <x v="2470"/>
    <s v="Sainsbury's"/>
    <x v="2"/>
    <n v="-2.2000000000000002"/>
    <s v="Revolut"/>
    <s v="Bank"/>
    <n v="2.2000000000000002"/>
    <s v=""/>
    <s v=""/>
    <s v="April 2024"/>
    <x v="33"/>
  </r>
  <r>
    <x v="2471"/>
    <s v="Transport for London"/>
    <x v="1"/>
    <n v="-3.5"/>
    <s v="Revolut"/>
    <s v="Bank"/>
    <n v="3.5"/>
    <s v=""/>
    <s v=""/>
    <s v="April 2024"/>
    <x v="33"/>
  </r>
  <r>
    <x v="2472"/>
    <s v="Transport for London"/>
    <x v="1"/>
    <n v="-3.5"/>
    <s v="Revolut"/>
    <s v="Bank"/>
    <n v="3.5"/>
    <s v=""/>
    <s v=""/>
    <s v="April 2024"/>
    <x v="33"/>
  </r>
  <r>
    <x v="2473"/>
    <s v="Payment from Ogude O"/>
    <x v="0"/>
    <n v="50"/>
    <s v="Revolut"/>
    <s v="Bank"/>
    <s v=""/>
    <s v=""/>
    <s v=""/>
    <s v="April 2024"/>
    <x v="33"/>
  </r>
  <r>
    <x v="2474"/>
    <s v="Lidl"/>
    <x v="2"/>
    <n v="-2.46"/>
    <s v="Revolut"/>
    <s v="Bank"/>
    <n v="2.46"/>
    <s v=""/>
    <s v=""/>
    <s v="April 2024"/>
    <x v="33"/>
  </r>
  <r>
    <x v="2475"/>
    <s v="Sainsbury's"/>
    <x v="2"/>
    <n v="-2.9"/>
    <s v="Revolut"/>
    <s v="Bank"/>
    <n v="2.9"/>
    <s v=""/>
    <s v=""/>
    <s v="April 2024"/>
    <x v="33"/>
  </r>
  <r>
    <x v="2476"/>
    <s v="Transport for London"/>
    <x v="1"/>
    <n v="-3.5"/>
    <s v="Revolut"/>
    <s v="Bank"/>
    <n v="3.5"/>
    <s v=""/>
    <s v=""/>
    <s v="April 2024"/>
    <x v="33"/>
  </r>
  <r>
    <x v="2477"/>
    <s v="Sainsbury's"/>
    <x v="2"/>
    <n v="-1.55"/>
    <s v="Revolut"/>
    <s v="Bank"/>
    <n v="1.55"/>
    <s v=""/>
    <s v=""/>
    <s v="April 2024"/>
    <x v="33"/>
  </r>
  <r>
    <x v="2478"/>
    <s v="Sainsbury's"/>
    <x v="2"/>
    <n v="-5"/>
    <s v="Revolut"/>
    <s v="Bank"/>
    <n v="5"/>
    <s v=""/>
    <s v=""/>
    <s v="April 2024"/>
    <x v="33"/>
  </r>
  <r>
    <x v="2479"/>
    <s v="Transport for London"/>
    <x v="1"/>
    <n v="-5.25"/>
    <s v="Revolut"/>
    <s v="Bank"/>
    <n v="5.25"/>
    <s v=""/>
    <s v=""/>
    <s v="April 2024"/>
    <x v="33"/>
  </r>
  <r>
    <x v="2480"/>
    <s v="Payment from Ogude O"/>
    <x v="0"/>
    <n v="80"/>
    <s v="Revolut"/>
    <s v="Bank"/>
    <s v=""/>
    <s v=""/>
    <s v=""/>
    <s v="April 2024"/>
    <x v="33"/>
  </r>
  <r>
    <x v="2481"/>
    <s v="Lemonade Finance"/>
    <x v="0"/>
    <n v="-80"/>
    <s v="Revolut"/>
    <s v="Bank"/>
    <n v="80"/>
    <s v=""/>
    <s v=""/>
    <s v="April 2024"/>
    <x v="33"/>
  </r>
  <r>
    <x v="2482"/>
    <s v="Ttc"/>
    <x v="0"/>
    <n v="-21.68"/>
    <s v="Revolut"/>
    <s v="Bank"/>
    <n v="21.68"/>
    <s v=""/>
    <s v=""/>
    <s v="April 2024"/>
    <x v="33"/>
  </r>
  <r>
    <x v="2483"/>
    <s v="Payment from Ogude O"/>
    <x v="0"/>
    <n v="193"/>
    <s v="Revolut"/>
    <s v="Bank"/>
    <s v=""/>
    <s v=""/>
    <s v=""/>
    <s v="April 2024"/>
    <x v="33"/>
  </r>
  <r>
    <x v="2484"/>
    <s v="To RCCG GLORIOUS HIGH THRONE"/>
    <x v="8"/>
    <n v="-193"/>
    <s v="Revolut"/>
    <s v="Bank"/>
    <n v="193"/>
    <s v=""/>
    <s v=""/>
    <s v="April 2024"/>
    <x v="33"/>
  </r>
  <r>
    <x v="2485"/>
    <s v="Transport for London"/>
    <x v="1"/>
    <n v="-3.5"/>
    <s v="Revolut"/>
    <s v="Bank"/>
    <n v="3.5"/>
    <s v=""/>
    <s v=""/>
    <s v="April 2024"/>
    <x v="33"/>
  </r>
  <r>
    <x v="2486"/>
    <s v="Payment from Ogude O"/>
    <x v="0"/>
    <n v="50"/>
    <s v="Revolut"/>
    <s v="Bank"/>
    <s v=""/>
    <s v=""/>
    <s v=""/>
    <s v="April 2024"/>
    <x v="33"/>
  </r>
  <r>
    <x v="2487"/>
    <s v="To GBP Savings"/>
    <x v="10"/>
    <n v="5"/>
    <s v="Revolut"/>
    <s v="Bank"/>
    <s v=""/>
    <s v=""/>
    <s v=""/>
    <s v="April 2024"/>
    <x v="33"/>
  </r>
  <r>
    <x v="2487"/>
    <s v="To GBP Savings"/>
    <x v="10"/>
    <n v="-5"/>
    <s v="Revolut"/>
    <s v="Bank"/>
    <n v="5"/>
    <s v=""/>
    <s v=""/>
    <s v="April 2024"/>
    <x v="33"/>
  </r>
  <r>
    <x v="2488"/>
    <s v="Transport for London"/>
    <x v="1"/>
    <n v="-1.75"/>
    <s v="Revolut"/>
    <s v="Bank"/>
    <n v="1.75"/>
    <s v=""/>
    <s v=""/>
    <s v="April 2024"/>
    <x v="33"/>
  </r>
  <r>
    <x v="2489"/>
    <s v="Price Buster"/>
    <x v="0"/>
    <n v="-4.5"/>
    <s v="Revolut"/>
    <s v="Bank"/>
    <n v="4.5"/>
    <s v=""/>
    <s v=""/>
    <s v="April 2024"/>
    <x v="33"/>
  </r>
  <r>
    <x v="2490"/>
    <s v="Sainsbury's"/>
    <x v="2"/>
    <n v="-6.7"/>
    <s v="Revolut"/>
    <s v="Bank"/>
    <n v="6.7"/>
    <s v=""/>
    <s v=""/>
    <s v="April 2024"/>
    <x v="33"/>
  </r>
  <r>
    <x v="2491"/>
    <s v="Transport for London"/>
    <x v="1"/>
    <n v="-1.75"/>
    <s v="Revolut"/>
    <s v="Bank"/>
    <n v="1.75"/>
    <s v=""/>
    <s v=""/>
    <s v="May 2024"/>
    <x v="34"/>
  </r>
  <r>
    <x v="2492"/>
    <s v="LOQBOX"/>
    <x v="0"/>
    <n v="-10"/>
    <s v="Revolut"/>
    <s v="Bank"/>
    <n v="10"/>
    <s v=""/>
    <s v=""/>
    <s v="May 2024"/>
    <x v="34"/>
  </r>
  <r>
    <x v="2493"/>
    <s v="Payment from Ogude O"/>
    <x v="0"/>
    <n v="110"/>
    <s v="Revolut"/>
    <s v="Bank"/>
    <s v=""/>
    <s v=""/>
    <s v=""/>
    <s v="May 2024"/>
    <x v="34"/>
  </r>
  <r>
    <x v="2494"/>
    <s v="To Mfon Umoh"/>
    <x v="0"/>
    <n v="-110.78"/>
    <s v="Revolut"/>
    <s v="Bank"/>
    <n v="110.78"/>
    <s v=""/>
    <s v=""/>
    <s v="May 2024"/>
    <x v="34"/>
  </r>
  <r>
    <x v="2495"/>
    <s v="Transport for London"/>
    <x v="1"/>
    <n v="-5.25"/>
    <s v="Revolut"/>
    <s v="Bank"/>
    <n v="5.25"/>
    <s v=""/>
    <s v=""/>
    <s v="May 2024"/>
    <x v="34"/>
  </r>
  <r>
    <x v="2496"/>
    <s v="To GBP"/>
    <x v="0"/>
    <n v="-5"/>
    <s v="Revolut"/>
    <s v="Bank"/>
    <n v="5"/>
    <s v=""/>
    <s v=""/>
    <s v="May 2024"/>
    <x v="34"/>
  </r>
  <r>
    <x v="2496"/>
    <s v="To GBP"/>
    <x v="0"/>
    <n v="5"/>
    <s v="Revolut"/>
    <s v="Bank"/>
    <s v=""/>
    <s v=""/>
    <s v=""/>
    <s v="May 2024"/>
    <x v="34"/>
  </r>
  <r>
    <x v="2497"/>
    <s v="Payment from Ogude O"/>
    <x v="0"/>
    <n v="51"/>
    <s v="Revolut"/>
    <s v="Bank"/>
    <s v=""/>
    <s v=""/>
    <s v=""/>
    <s v="May 2024"/>
    <x v="34"/>
  </r>
  <r>
    <x v="2498"/>
    <s v="Monzo"/>
    <x v="0"/>
    <n v="-40"/>
    <s v="Revolut"/>
    <s v="Bank"/>
    <n v="40"/>
    <s v=""/>
    <s v=""/>
    <s v="May 2024"/>
    <x v="34"/>
  </r>
  <r>
    <x v="2499"/>
    <s v="Transport for London"/>
    <x v="1"/>
    <n v="-5.25"/>
    <s v="Revolut"/>
    <s v="Bank"/>
    <n v="5.25"/>
    <s v=""/>
    <s v=""/>
    <s v="May 2024"/>
    <x v="34"/>
  </r>
  <r>
    <x v="2500"/>
    <s v="Lemonade Finance"/>
    <x v="0"/>
    <n v="-6"/>
    <s v="Revolut"/>
    <s v="Bank"/>
    <n v="6"/>
    <s v=""/>
    <s v=""/>
    <s v="May 2024"/>
    <x v="34"/>
  </r>
  <r>
    <x v="2501"/>
    <s v="Transport for London"/>
    <x v="1"/>
    <n v="-5.25"/>
    <s v="Revolut"/>
    <s v="Bank"/>
    <n v="5.25"/>
    <s v=""/>
    <s v=""/>
    <s v="May 2024"/>
    <x v="34"/>
  </r>
  <r>
    <x v="2502"/>
    <s v="Sainsbury's"/>
    <x v="2"/>
    <n v="-3.15"/>
    <s v="Revolut"/>
    <s v="Bank"/>
    <n v="3.15"/>
    <s v=""/>
    <s v=""/>
    <s v="May 2024"/>
    <x v="34"/>
  </r>
  <r>
    <x v="2503"/>
    <s v="Transport for London"/>
    <x v="1"/>
    <n v="-3.5"/>
    <s v="Revolut"/>
    <s v="Bank"/>
    <n v="3.5"/>
    <s v=""/>
    <s v=""/>
    <s v="May 2024"/>
    <x v="34"/>
  </r>
  <r>
    <x v="2504"/>
    <s v="Robins Food &amp; Wine"/>
    <x v="0"/>
    <n v="-2.25"/>
    <s v="Revolut"/>
    <s v="Bank"/>
    <n v="2.25"/>
    <s v=""/>
    <s v=""/>
    <s v="May 2024"/>
    <x v="34"/>
  </r>
  <r>
    <x v="2505"/>
    <s v="To RCCG GLORIOUS HIGH THRONE"/>
    <x v="8"/>
    <n v="-3"/>
    <s v="Revolut"/>
    <s v="Bank"/>
    <n v="3"/>
    <s v=""/>
    <s v=""/>
    <s v="May 2024"/>
    <x v="34"/>
  </r>
  <r>
    <x v="2506"/>
    <s v="To RCCG GLORIOUS HIGH THRONE"/>
    <x v="8"/>
    <n v="-3"/>
    <s v="Revolut"/>
    <s v="Bank"/>
    <n v="3"/>
    <s v=""/>
    <s v=""/>
    <s v="May 2024"/>
    <x v="34"/>
  </r>
  <r>
    <x v="2507"/>
    <s v="Transport for London"/>
    <x v="1"/>
    <n v="-1.95"/>
    <s v="Revolut"/>
    <s v="Bank"/>
    <n v="1.95"/>
    <s v=""/>
    <s v=""/>
    <s v="May 2024"/>
    <x v="34"/>
  </r>
  <r>
    <x v="2508"/>
    <s v="Payment from Ogude O"/>
    <x v="0"/>
    <n v="50"/>
    <s v="Revolut"/>
    <s v="Bank"/>
    <s v=""/>
    <s v=""/>
    <s v=""/>
    <s v="May 2024"/>
    <x v="34"/>
  </r>
  <r>
    <x v="2509"/>
    <s v="Transport for London"/>
    <x v="1"/>
    <n v="-1.5"/>
    <s v="Revolut"/>
    <s v="Bank"/>
    <n v="1.5"/>
    <s v=""/>
    <s v=""/>
    <s v="May 2024"/>
    <x v="34"/>
  </r>
  <r>
    <x v="2510"/>
    <s v="Sainsbury's"/>
    <x v="2"/>
    <n v="-7.7"/>
    <s v="Revolut"/>
    <s v="Bank"/>
    <n v="7.7"/>
    <s v=""/>
    <s v=""/>
    <s v="May 2024"/>
    <x v="34"/>
  </r>
  <r>
    <x v="2511"/>
    <s v="To GBP Savings"/>
    <x v="10"/>
    <n v="5"/>
    <s v="Revolut"/>
    <s v="Bank"/>
    <s v=""/>
    <s v=""/>
    <s v=""/>
    <s v="May 2024"/>
    <x v="34"/>
  </r>
  <r>
    <x v="2511"/>
    <s v="To GBP Savings"/>
    <x v="10"/>
    <n v="-5"/>
    <s v="Revolut"/>
    <s v="Bank"/>
    <n v="5"/>
    <s v=""/>
    <s v=""/>
    <s v="May 2024"/>
    <x v="34"/>
  </r>
  <r>
    <x v="2512"/>
    <s v="Talk360"/>
    <x v="0"/>
    <n v="-5"/>
    <s v="Revolut"/>
    <s v="Bank"/>
    <n v="5"/>
    <s v=""/>
    <s v=""/>
    <s v="May 2024"/>
    <x v="34"/>
  </r>
  <r>
    <x v="2513"/>
    <s v="Sainsbury's"/>
    <x v="2"/>
    <n v="-2.1"/>
    <s v="Revolut"/>
    <s v="Bank"/>
    <n v="2.1"/>
    <s v=""/>
    <s v=""/>
    <s v="May 2024"/>
    <x v="34"/>
  </r>
  <r>
    <x v="2514"/>
    <s v="Transport for London"/>
    <x v="1"/>
    <n v="-5.25"/>
    <s v="Revolut"/>
    <s v="Bank"/>
    <n v="5.25"/>
    <s v=""/>
    <s v=""/>
    <s v="May 2024"/>
    <x v="34"/>
  </r>
  <r>
    <x v="2515"/>
    <s v="Payment from Ogude O"/>
    <x v="0"/>
    <n v="50"/>
    <s v="Revolut"/>
    <s v="Bank"/>
    <s v=""/>
    <s v=""/>
    <s v=""/>
    <s v="May 2024"/>
    <x v="34"/>
  </r>
  <r>
    <x v="2516"/>
    <s v="To Kaneh Amin"/>
    <x v="12"/>
    <n v="-24"/>
    <s v="Revolut"/>
    <s v="Bank"/>
    <n v="24"/>
    <s v=""/>
    <s v=""/>
    <s v="May 2024"/>
    <x v="34"/>
  </r>
  <r>
    <x v="2517"/>
    <s v="To GBP"/>
    <x v="0"/>
    <n v="-5"/>
    <s v="Revolut"/>
    <s v="Bank"/>
    <n v="5"/>
    <s v=""/>
    <s v=""/>
    <s v="May 2024"/>
    <x v="34"/>
  </r>
  <r>
    <x v="2517"/>
    <s v="To GBP"/>
    <x v="0"/>
    <n v="5"/>
    <s v="Revolut"/>
    <s v="Bank"/>
    <s v=""/>
    <s v=""/>
    <s v=""/>
    <s v="May 2024"/>
    <x v="34"/>
  </r>
  <r>
    <x v="2518"/>
    <s v="Sainsbury's"/>
    <x v="2"/>
    <n v="-5.0999999999999996"/>
    <s v="Revolut"/>
    <s v="Bank"/>
    <n v="5.0999999999999996"/>
    <s v=""/>
    <s v=""/>
    <s v="May 2024"/>
    <x v="34"/>
  </r>
  <r>
    <x v="2519"/>
    <s v="George Street Express"/>
    <x v="0"/>
    <n v="-1.59"/>
    <s v="Revolut"/>
    <s v="Bank"/>
    <n v="1.59"/>
    <s v=""/>
    <s v=""/>
    <s v="May 2024"/>
    <x v="34"/>
  </r>
  <r>
    <x v="2520"/>
    <s v="Transport for London"/>
    <x v="1"/>
    <n v="-5.25"/>
    <s v="Revolut"/>
    <s v="Bank"/>
    <n v="5.25"/>
    <s v=""/>
    <s v=""/>
    <s v="May 2024"/>
    <x v="34"/>
  </r>
  <r>
    <x v="2521"/>
    <s v="Exchange to GBP"/>
    <x v="0"/>
    <n v="859.32"/>
    <s v="Revolut"/>
    <s v="Bank"/>
    <s v=""/>
    <s v=""/>
    <s v=""/>
    <s v="May 2024"/>
    <x v="34"/>
  </r>
  <r>
    <x v="2522"/>
    <s v="Lemonade Finance"/>
    <x v="0"/>
    <n v="-859.32"/>
    <s v="Revolut"/>
    <s v="Bank"/>
    <n v="859.32"/>
    <s v=""/>
    <s v=""/>
    <s v="May 2024"/>
    <x v="34"/>
  </r>
  <r>
    <x v="2523"/>
    <s v="George Street Express"/>
    <x v="0"/>
    <n v="-1.59"/>
    <s v="Revolut"/>
    <s v="Bank"/>
    <n v="1.59"/>
    <s v=""/>
    <s v=""/>
    <s v="May 2024"/>
    <x v="34"/>
  </r>
  <r>
    <x v="2524"/>
    <s v="Transport for London"/>
    <x v="1"/>
    <n v="-5.25"/>
    <s v="Revolut"/>
    <s v="Bank"/>
    <n v="5.25"/>
    <s v=""/>
    <s v=""/>
    <s v="May 2024"/>
    <x v="34"/>
  </r>
  <r>
    <x v="2525"/>
    <s v="The Connoisseur"/>
    <x v="0"/>
    <n v="-6.6"/>
    <s v="Revolut"/>
    <s v="Bank"/>
    <n v="6.6"/>
    <s v=""/>
    <s v=""/>
    <s v="May 2024"/>
    <x v="34"/>
  </r>
  <r>
    <x v="2526"/>
    <s v="Transport for London"/>
    <x v="1"/>
    <n v="-5.25"/>
    <s v="Revolut"/>
    <s v="Bank"/>
    <n v="5.25"/>
    <s v=""/>
    <s v=""/>
    <s v="May 2024"/>
    <x v="34"/>
  </r>
  <r>
    <x v="2527"/>
    <s v="eBay"/>
    <x v="9"/>
    <n v="-5.0999999999999996"/>
    <s v="Revolut"/>
    <s v="Bank"/>
    <n v="5.0999999999999996"/>
    <s v=""/>
    <s v=""/>
    <s v="May 2024"/>
    <x v="34"/>
  </r>
  <r>
    <x v="2528"/>
    <s v="To Kaneh Amin"/>
    <x v="12"/>
    <n v="-15"/>
    <s v="Revolut"/>
    <s v="Bank"/>
    <n v="15"/>
    <s v=""/>
    <s v=""/>
    <s v="May 2024"/>
    <x v="34"/>
  </r>
  <r>
    <x v="2529"/>
    <s v="Transport for London"/>
    <x v="1"/>
    <n v="-3.7"/>
    <s v="Revolut"/>
    <s v="Bank"/>
    <n v="3.7"/>
    <s v=""/>
    <s v=""/>
    <s v="May 2024"/>
    <x v="34"/>
  </r>
  <r>
    <x v="2530"/>
    <s v="To RCCG GLORIOUS HIGH THRONE"/>
    <x v="8"/>
    <n v="-3"/>
    <s v="Revolut"/>
    <s v="Bank"/>
    <n v="3"/>
    <s v=""/>
    <s v=""/>
    <s v="May 2024"/>
    <x v="34"/>
  </r>
  <r>
    <x v="2531"/>
    <s v="Payment from Ogude O"/>
    <x v="0"/>
    <n v="30"/>
    <s v="Revolut"/>
    <s v="Bank"/>
    <s v=""/>
    <s v=""/>
    <s v=""/>
    <s v="May 2024"/>
    <x v="34"/>
  </r>
  <r>
    <x v="2532"/>
    <s v="To GBP Savings"/>
    <x v="10"/>
    <n v="5"/>
    <s v="Revolut"/>
    <s v="Bank"/>
    <s v=""/>
    <s v=""/>
    <s v=""/>
    <s v="May 2024"/>
    <x v="34"/>
  </r>
  <r>
    <x v="2532"/>
    <s v="To GBP Savings"/>
    <x v="10"/>
    <n v="-5"/>
    <s v="Revolut"/>
    <s v="Bank"/>
    <n v="5"/>
    <s v=""/>
    <s v=""/>
    <s v="May 2024"/>
    <x v="34"/>
  </r>
  <r>
    <x v="2533"/>
    <s v="Transport for London"/>
    <x v="1"/>
    <n v="-3.5"/>
    <s v="Revolut"/>
    <s v="Bank"/>
    <n v="3.5"/>
    <s v=""/>
    <s v=""/>
    <s v="May 2024"/>
    <x v="34"/>
  </r>
  <r>
    <x v="2534"/>
    <s v="To GBP"/>
    <x v="0"/>
    <n v="-5"/>
    <s v="Revolut"/>
    <s v="Bank"/>
    <n v="5"/>
    <s v=""/>
    <s v=""/>
    <s v="May 2024"/>
    <x v="34"/>
  </r>
  <r>
    <x v="2534"/>
    <s v="To GBP"/>
    <x v="0"/>
    <n v="5"/>
    <s v="Revolut"/>
    <s v="Bank"/>
    <s v=""/>
    <s v=""/>
    <s v=""/>
    <s v="May 2024"/>
    <x v="34"/>
  </r>
  <r>
    <x v="2535"/>
    <s v="Sainsbury's"/>
    <x v="2"/>
    <n v="-2.5"/>
    <s v="Revolut"/>
    <s v="Bank"/>
    <n v="2.5"/>
    <s v=""/>
    <s v=""/>
    <s v="May 2024"/>
    <x v="34"/>
  </r>
  <r>
    <x v="2536"/>
    <s v="EE"/>
    <x v="0"/>
    <n v="-5"/>
    <s v="Revolut"/>
    <s v="Bank"/>
    <n v="5"/>
    <s v=""/>
    <s v=""/>
    <s v="May 2024"/>
    <x v="34"/>
  </r>
  <r>
    <x v="2537"/>
    <s v="Transport for London"/>
    <x v="1"/>
    <n v="-3.5"/>
    <s v="Revolut"/>
    <s v="Bank"/>
    <n v="3.5"/>
    <s v=""/>
    <s v=""/>
    <s v="May 2024"/>
    <x v="34"/>
  </r>
  <r>
    <x v="2538"/>
    <s v="Transport for London"/>
    <x v="1"/>
    <n v="-3.5"/>
    <s v="Revolut"/>
    <s v="Bank"/>
    <n v="3.5"/>
    <s v=""/>
    <s v=""/>
    <s v="May 2024"/>
    <x v="34"/>
  </r>
  <r>
    <x v="2539"/>
    <s v="Payment from Okeoghene Ogude-nyerhovwo"/>
    <x v="0"/>
    <n v="350"/>
    <s v="Revolut"/>
    <s v="Bank"/>
    <s v=""/>
    <s v=""/>
    <s v=""/>
    <s v="May 2024"/>
    <x v="34"/>
  </r>
  <r>
    <x v="2540"/>
    <s v="Transport for London"/>
    <x v="1"/>
    <n v="-5.25"/>
    <s v="Revolut"/>
    <s v="Bank"/>
    <n v="5.25"/>
    <s v=""/>
    <s v=""/>
    <s v="May 2024"/>
    <x v="34"/>
  </r>
  <r>
    <x v="2541"/>
    <s v="Payment from Ogude O"/>
    <x v="0"/>
    <n v="30"/>
    <s v="Revolut"/>
    <s v="Bank"/>
    <s v=""/>
    <s v=""/>
    <s v=""/>
    <s v="May 2024"/>
    <x v="34"/>
  </r>
  <r>
    <x v="2542"/>
    <s v="Lokem"/>
    <x v="0"/>
    <n v="-375"/>
    <s v="Revolut"/>
    <s v="Bank"/>
    <n v="375"/>
    <s v=""/>
    <s v=""/>
    <s v="May 2024"/>
    <x v="34"/>
  </r>
  <r>
    <x v="2543"/>
    <s v="Sainsbury's"/>
    <x v="2"/>
    <n v="-1.35"/>
    <s v="Revolut"/>
    <s v="Bank"/>
    <n v="1.35"/>
    <s v=""/>
    <s v=""/>
    <s v="May 2024"/>
    <x v="34"/>
  </r>
  <r>
    <x v="2544"/>
    <s v="Transport for London"/>
    <x v="1"/>
    <n v="-5.25"/>
    <s v="Revolut"/>
    <s v="Bank"/>
    <n v="5.25"/>
    <s v=""/>
    <s v=""/>
    <s v="May 2024"/>
    <x v="34"/>
  </r>
  <r>
    <x v="2545"/>
    <s v="Payment from Ogude O"/>
    <x v="0"/>
    <n v="10"/>
    <s v="Revolut"/>
    <s v="Bank"/>
    <s v=""/>
    <s v=""/>
    <s v=""/>
    <s v="May 2024"/>
    <x v="34"/>
  </r>
  <r>
    <x v="2546"/>
    <s v="Sainsbury's"/>
    <x v="2"/>
    <n v="-3"/>
    <s v="Revolut"/>
    <s v="Bank"/>
    <n v="3"/>
    <s v=""/>
    <s v=""/>
    <s v="May 2024"/>
    <x v="34"/>
  </r>
  <r>
    <x v="2547"/>
    <s v="Transport for London"/>
    <x v="1"/>
    <n v="-1.75"/>
    <s v="Revolut"/>
    <s v="Bank"/>
    <n v="1.75"/>
    <s v=""/>
    <s v=""/>
    <s v="May 2024"/>
    <x v="34"/>
  </r>
  <r>
    <x v="2548"/>
    <s v="Sainsbury's"/>
    <x v="2"/>
    <n v="-2.2000000000000002"/>
    <s v="Revolut"/>
    <s v="Bank"/>
    <n v="2.2000000000000002"/>
    <s v=""/>
    <s v=""/>
    <s v="May 2024"/>
    <x v="34"/>
  </r>
  <r>
    <x v="2549"/>
    <s v="Transport for London"/>
    <x v="1"/>
    <n v="-1.95"/>
    <s v="Revolut"/>
    <s v="Bank"/>
    <n v="1.95"/>
    <s v=""/>
    <s v=""/>
    <s v="May 2024"/>
    <x v="34"/>
  </r>
  <r>
    <x v="2550"/>
    <s v="Transport for London"/>
    <x v="1"/>
    <n v="-3.5"/>
    <s v="Revolut"/>
    <s v="Bank"/>
    <n v="3.5"/>
    <s v=""/>
    <s v=""/>
    <s v="May 2024"/>
    <x v="34"/>
  </r>
  <r>
    <x v="2551"/>
    <s v="Payment from Ogude O"/>
    <x v="0"/>
    <n v="10"/>
    <s v="Revolut"/>
    <s v="Bank"/>
    <s v=""/>
    <s v=""/>
    <s v=""/>
    <s v="May 2024"/>
    <x v="34"/>
  </r>
  <r>
    <x v="2552"/>
    <s v="Sainsbury's"/>
    <x v="2"/>
    <n v="-6.55"/>
    <s v="Revolut"/>
    <s v="Bank"/>
    <n v="6.55"/>
    <s v=""/>
    <s v=""/>
    <s v="May 2024"/>
    <x v="34"/>
  </r>
  <r>
    <x v="2553"/>
    <s v="Transport for London"/>
    <x v="1"/>
    <n v="-1.75"/>
    <s v="Revolut"/>
    <s v="Bank"/>
    <n v="1.75"/>
    <s v=""/>
    <s v=""/>
    <s v="May 2024"/>
    <x v="34"/>
  </r>
  <r>
    <x v="2554"/>
    <s v="Sainsbury's"/>
    <x v="2"/>
    <n v="-1.55"/>
    <s v="Revolut"/>
    <s v="Bank"/>
    <n v="1.55"/>
    <s v=""/>
    <s v=""/>
    <s v="May 2024"/>
    <x v="34"/>
  </r>
  <r>
    <x v="2555"/>
    <s v="Payment from Ogude O"/>
    <x v="0"/>
    <n v="10"/>
    <s v="Revolut"/>
    <s v="Bank"/>
    <s v=""/>
    <s v=""/>
    <s v=""/>
    <s v="May 2024"/>
    <x v="34"/>
  </r>
  <r>
    <x v="2556"/>
    <s v="Sainsbury's"/>
    <x v="2"/>
    <n v="-3.9"/>
    <s v="Revolut"/>
    <s v="Bank"/>
    <n v="3.9"/>
    <s v=""/>
    <s v=""/>
    <s v="May 2024"/>
    <x v="34"/>
  </r>
  <r>
    <x v="2557"/>
    <s v="Transport for London"/>
    <x v="1"/>
    <n v="-5.25"/>
    <s v="Revolut"/>
    <s v="Bank"/>
    <n v="5.25"/>
    <s v=""/>
    <s v=""/>
    <s v="May 2024"/>
    <x v="34"/>
  </r>
  <r>
    <x v="2558"/>
    <s v="Transport for London"/>
    <x v="1"/>
    <n v="-5.25"/>
    <s v="Revolut"/>
    <s v="Bank"/>
    <n v="5.25"/>
    <s v=""/>
    <s v=""/>
    <s v="May 2024"/>
    <x v="34"/>
  </r>
  <r>
    <x v="2559"/>
    <s v="Payment from Ogude O"/>
    <x v="0"/>
    <n v="10"/>
    <s v="Revolut"/>
    <s v="Bank"/>
    <s v=""/>
    <s v=""/>
    <s v=""/>
    <s v="May 2024"/>
    <x v="34"/>
  </r>
  <r>
    <x v="2560"/>
    <s v="Transport for London"/>
    <x v="1"/>
    <n v="-1.5"/>
    <s v="Revolut"/>
    <s v="Bank"/>
    <n v="1.5"/>
    <s v=""/>
    <s v=""/>
    <s v="May 2024"/>
    <x v="34"/>
  </r>
  <r>
    <x v="2561"/>
    <s v="Transport for London"/>
    <x v="1"/>
    <n v="-1.5"/>
    <s v="Revolut"/>
    <s v="Bank"/>
    <n v="1.5"/>
    <s v=""/>
    <s v=""/>
    <s v="May 2024"/>
    <x v="34"/>
  </r>
  <r>
    <x v="2562"/>
    <s v="Transport for London"/>
    <x v="1"/>
    <n v="-3.5"/>
    <s v="Revolut"/>
    <s v="Bank"/>
    <n v="3.5"/>
    <s v=""/>
    <s v=""/>
    <s v="May 2024"/>
    <x v="34"/>
  </r>
  <r>
    <x v="2563"/>
    <s v="Payment from Ogude O"/>
    <x v="0"/>
    <n v="5"/>
    <s v="Revolut"/>
    <s v="Bank"/>
    <s v=""/>
    <s v=""/>
    <s v=""/>
    <s v="May 2024"/>
    <x v="34"/>
  </r>
  <r>
    <x v="2564"/>
    <s v="Sainsbury's"/>
    <x v="2"/>
    <n v="-2.85"/>
    <s v="Revolut"/>
    <s v="Bank"/>
    <n v="2.85"/>
    <s v=""/>
    <s v=""/>
    <s v="May 2024"/>
    <x v="34"/>
  </r>
  <r>
    <x v="2565"/>
    <s v="Transport for London"/>
    <x v="1"/>
    <n v="-1.75"/>
    <s v="Revolut"/>
    <s v="Bank"/>
    <n v="1.75"/>
    <s v=""/>
    <s v=""/>
    <s v="May 2024"/>
    <x v="34"/>
  </r>
  <r>
    <x v="2566"/>
    <s v="Transport for London"/>
    <x v="1"/>
    <n v="-5.25"/>
    <s v="Revolut"/>
    <s v="Bank"/>
    <n v="5.25"/>
    <s v=""/>
    <s v=""/>
    <s v="May 2024"/>
    <x v="34"/>
  </r>
  <r>
    <x v="2567"/>
    <s v="Payment from Ogude O"/>
    <x v="0"/>
    <n v="8"/>
    <s v="Revolut"/>
    <s v="Bank"/>
    <s v=""/>
    <s v=""/>
    <s v=""/>
    <s v="May 2024"/>
    <x v="34"/>
  </r>
  <r>
    <x v="2568"/>
    <s v="Robins Food &amp; Wine"/>
    <x v="0"/>
    <n v="-2.2400000000000002"/>
    <s v="Revolut"/>
    <s v="Bank"/>
    <n v="2.2400000000000002"/>
    <s v=""/>
    <s v=""/>
    <s v="May 2024"/>
    <x v="34"/>
  </r>
  <r>
    <x v="2569"/>
    <s v="To RCCG GLORIOUS HIGH THRONE"/>
    <x v="8"/>
    <n v="-3"/>
    <s v="Revolut"/>
    <s v="Bank"/>
    <n v="3"/>
    <s v=""/>
    <s v=""/>
    <s v="May 2024"/>
    <x v="34"/>
  </r>
  <r>
    <x v="2570"/>
    <s v="Payment from Ogude O"/>
    <x v="0"/>
    <n v="7"/>
    <s v="Revolut"/>
    <s v="Bank"/>
    <s v=""/>
    <s v=""/>
    <s v=""/>
    <s v="May 2024"/>
    <x v="34"/>
  </r>
  <r>
    <x v="2571"/>
    <s v="George Street Express"/>
    <x v="0"/>
    <n v="-1.59"/>
    <s v="Revolut"/>
    <s v="Bank"/>
    <n v="1.59"/>
    <s v=""/>
    <s v=""/>
    <s v="May 2024"/>
    <x v="34"/>
  </r>
  <r>
    <x v="2572"/>
    <s v="Transport for London"/>
    <x v="1"/>
    <n v="-0.2"/>
    <s v="Revolut"/>
    <s v="Bank"/>
    <n v="0.2"/>
    <s v=""/>
    <s v=""/>
    <s v="May 2024"/>
    <x v="34"/>
  </r>
  <r>
    <x v="2573"/>
    <s v="Payment from Ogude O"/>
    <x v="0"/>
    <n v="7"/>
    <s v="Revolut"/>
    <s v="Bank"/>
    <s v=""/>
    <s v=""/>
    <s v=""/>
    <s v="May 2024"/>
    <x v="34"/>
  </r>
  <r>
    <x v="2574"/>
    <s v="Sainsbury's"/>
    <x v="2"/>
    <n v="-2.6"/>
    <s v="Revolut"/>
    <s v="Bank"/>
    <n v="2.6"/>
    <s v=""/>
    <s v=""/>
    <s v="May 2024"/>
    <x v="34"/>
  </r>
  <r>
    <x v="2575"/>
    <s v="Transport for London"/>
    <x v="1"/>
    <n v="-1.75"/>
    <s v="Revolut"/>
    <s v="Bank"/>
    <n v="1.75"/>
    <s v=""/>
    <s v=""/>
    <s v="May 2024"/>
    <x v="34"/>
  </r>
  <r>
    <x v="2576"/>
    <s v="To GBP Savings"/>
    <x v="10"/>
    <n v="5"/>
    <s v="Revolut"/>
    <s v="Bank"/>
    <s v=""/>
    <s v=""/>
    <s v=""/>
    <s v="May 2024"/>
    <x v="34"/>
  </r>
  <r>
    <x v="2576"/>
    <s v="To GBP Savings"/>
    <x v="10"/>
    <n v="-5"/>
    <s v="Revolut"/>
    <s v="Bank"/>
    <n v="5"/>
    <s v=""/>
    <s v=""/>
    <s v="May 2024"/>
    <x v="34"/>
  </r>
  <r>
    <x v="2577"/>
    <s v="Transport for London"/>
    <x v="1"/>
    <n v="-1.75"/>
    <s v="Revolut"/>
    <s v="Bank"/>
    <n v="1.75"/>
    <s v=""/>
    <s v=""/>
    <s v="May 2024"/>
    <x v="34"/>
  </r>
  <r>
    <x v="2578"/>
    <s v="Payment from Ogude O"/>
    <x v="0"/>
    <n v="30"/>
    <s v="Revolut"/>
    <s v="Bank"/>
    <s v=""/>
    <s v=""/>
    <s v=""/>
    <s v="May 2024"/>
    <x v="34"/>
  </r>
  <r>
    <x v="2579"/>
    <s v="Wallington Food Centre"/>
    <x v="2"/>
    <n v="-4.29"/>
    <s v="Revolut"/>
    <s v="Bank"/>
    <n v="4.29"/>
    <s v=""/>
    <s v=""/>
    <s v="May 2024"/>
    <x v="34"/>
  </r>
  <r>
    <x v="2580"/>
    <s v="Sainsbury's"/>
    <x v="2"/>
    <n v="-1.55"/>
    <s v="Revolut"/>
    <s v="Bank"/>
    <n v="1.55"/>
    <s v=""/>
    <s v=""/>
    <s v="May 2024"/>
    <x v="34"/>
  </r>
  <r>
    <x v="2581"/>
    <s v="Transport for London"/>
    <x v="1"/>
    <n v="-5.25"/>
    <s v="Revolut"/>
    <s v="Bank"/>
    <n v="5.25"/>
    <s v=""/>
    <s v=""/>
    <s v="May 2024"/>
    <x v="34"/>
  </r>
  <r>
    <x v="2582"/>
    <s v="Transport for London"/>
    <x v="1"/>
    <n v="-3.5"/>
    <s v="Revolut"/>
    <s v="Bank"/>
    <n v="3.5"/>
    <s v=""/>
    <s v=""/>
    <s v="May 2024"/>
    <x v="34"/>
  </r>
  <r>
    <x v="2583"/>
    <s v="Exchange to GBP"/>
    <x v="0"/>
    <n v="127.56"/>
    <s v="Revolut"/>
    <s v="Bank"/>
    <s v=""/>
    <s v=""/>
    <s v=""/>
    <s v="May 2024"/>
    <x v="34"/>
  </r>
  <r>
    <x v="2584"/>
    <s v="To GBP Savings"/>
    <x v="10"/>
    <n v="122"/>
    <s v="Revolut"/>
    <s v="Bank"/>
    <s v=""/>
    <s v=""/>
    <s v=""/>
    <s v="May 2024"/>
    <x v="34"/>
  </r>
  <r>
    <x v="2584"/>
    <s v="To GBP Savings"/>
    <x v="10"/>
    <n v="-122"/>
    <s v="Revolut"/>
    <s v="Bank"/>
    <n v="122"/>
    <s v=""/>
    <s v=""/>
    <s v="May 2024"/>
    <x v="34"/>
  </r>
  <r>
    <x v="2585"/>
    <s v="Transport for London"/>
    <x v="1"/>
    <n v="-3.5"/>
    <s v="Revolut"/>
    <s v="Bank"/>
    <n v="3.5"/>
    <s v=""/>
    <s v=""/>
    <s v="June 2024"/>
    <x v="35"/>
  </r>
  <r>
    <x v="2586"/>
    <s v="eBay"/>
    <x v="9"/>
    <n v="-9.83"/>
    <s v="Revolut"/>
    <s v="Bank"/>
    <n v="9.83"/>
    <s v=""/>
    <s v=""/>
    <s v="June 2024"/>
    <x v="35"/>
  </r>
  <r>
    <x v="2587"/>
    <s v="Payment from Ogude O"/>
    <x v="0"/>
    <n v="50"/>
    <s v="Revolut"/>
    <s v="Bank"/>
    <s v=""/>
    <s v=""/>
    <s v=""/>
    <s v="June 2024"/>
    <x v="35"/>
  </r>
  <r>
    <x v="2588"/>
    <s v="LOQBOX"/>
    <x v="0"/>
    <n v="-12.5"/>
    <s v="Revolut"/>
    <s v="Bank"/>
    <n v="12.5"/>
    <s v=""/>
    <s v=""/>
    <s v="June 2024"/>
    <x v="35"/>
  </r>
  <r>
    <x v="2589"/>
    <s v="To Kaneh Amin"/>
    <x v="12"/>
    <n v="-15"/>
    <s v="Revolut"/>
    <s v="Bank"/>
    <n v="15"/>
    <s v=""/>
    <s v=""/>
    <s v="June 2024"/>
    <x v="35"/>
  </r>
  <r>
    <x v="2590"/>
    <s v="Sainsbury's"/>
    <x v="2"/>
    <n v="-1.55"/>
    <s v="Revolut"/>
    <s v="Bank"/>
    <n v="1.55"/>
    <s v=""/>
    <s v=""/>
    <s v="June 2024"/>
    <x v="35"/>
  </r>
  <r>
    <x v="2591"/>
    <s v="Transport for London"/>
    <x v="1"/>
    <n v="-5.25"/>
    <s v="Revolut"/>
    <s v="Bank"/>
    <n v="5.25"/>
    <s v=""/>
    <s v=""/>
    <s v="June 2024"/>
    <x v="35"/>
  </r>
  <r>
    <x v="2592"/>
    <s v="Payment from Ogude O"/>
    <x v="0"/>
    <n v="300"/>
    <s v="Revolut"/>
    <s v="Bank"/>
    <s v=""/>
    <s v=""/>
    <s v=""/>
    <s v="June 2024"/>
    <x v="35"/>
  </r>
  <r>
    <x v="2593"/>
    <s v="To RCCG GLORIOUS HIGH THRONE"/>
    <x v="8"/>
    <n v="-300"/>
    <s v="Revolut"/>
    <s v="Bank"/>
    <n v="300"/>
    <s v=""/>
    <s v=""/>
    <s v="June 2024"/>
    <x v="35"/>
  </r>
  <r>
    <x v="2594"/>
    <s v="Sainsbury's"/>
    <x v="2"/>
    <n v="-1.4"/>
    <s v="Revolut"/>
    <s v="Bank"/>
    <n v="1.4"/>
    <s v=""/>
    <s v=""/>
    <s v="June 2024"/>
    <x v="35"/>
  </r>
  <r>
    <x v="2595"/>
    <s v="Transport for London"/>
    <x v="1"/>
    <n v="-3.5"/>
    <s v="Revolut"/>
    <s v="Bank"/>
    <n v="3.5"/>
    <s v=""/>
    <s v=""/>
    <s v="June 2024"/>
    <x v="35"/>
  </r>
  <r>
    <x v="2596"/>
    <s v="To GBP Savings"/>
    <x v="10"/>
    <n v="5"/>
    <s v="Revolut"/>
    <s v="Bank"/>
    <s v=""/>
    <s v=""/>
    <s v=""/>
    <s v="June 2024"/>
    <x v="35"/>
  </r>
  <r>
    <x v="2596"/>
    <s v="To GBP Savings"/>
    <x v="10"/>
    <n v="-5"/>
    <s v="Revolut"/>
    <s v="Bank"/>
    <n v="5"/>
    <s v=""/>
    <s v=""/>
    <s v="June 2024"/>
    <x v="35"/>
  </r>
  <r>
    <x v="2597"/>
    <s v="Payment from Ogude O"/>
    <x v="0"/>
    <n v="39"/>
    <s v="Revolut"/>
    <s v="Bank"/>
    <s v=""/>
    <s v=""/>
    <s v=""/>
    <s v="June 2024"/>
    <x v="35"/>
  </r>
  <r>
    <x v="2598"/>
    <s v="Monzo"/>
    <x v="0"/>
    <n v="-40"/>
    <s v="Revolut"/>
    <s v="Bank"/>
    <n v="40"/>
    <s v=""/>
    <s v=""/>
    <s v="June 2024"/>
    <x v="35"/>
  </r>
  <r>
    <x v="2599"/>
    <s v="Transport for London"/>
    <x v="1"/>
    <n v="-3.5"/>
    <s v="Revolut"/>
    <s v="Bank"/>
    <n v="3.5"/>
    <s v=""/>
    <s v=""/>
    <s v="June 2024"/>
    <x v="35"/>
  </r>
  <r>
    <x v="2600"/>
    <s v="Transport for London"/>
    <x v="1"/>
    <n v="-1.75"/>
    <s v="Revolut"/>
    <s v="Bank"/>
    <n v="1.75"/>
    <s v=""/>
    <s v=""/>
    <s v="June 2024"/>
    <x v="35"/>
  </r>
  <r>
    <x v="2601"/>
    <s v="To Steven Gyamera Amoako"/>
    <x v="0"/>
    <n v="-2"/>
    <s v="Revolut"/>
    <s v="Bank"/>
    <n v="2"/>
    <s v=""/>
    <s v=""/>
    <s v="June 2024"/>
    <x v="35"/>
  </r>
  <r>
    <x v="2602"/>
    <s v="Transport for London"/>
    <x v="1"/>
    <n v="-5.25"/>
    <s v="Revolut"/>
    <s v="Bank"/>
    <n v="5.25"/>
    <s v=""/>
    <s v=""/>
    <s v="June 2024"/>
    <x v="35"/>
  </r>
  <r>
    <x v="2603"/>
    <s v="Sainsbury's"/>
    <x v="2"/>
    <n v="-2.85"/>
    <s v="Revolut"/>
    <s v="Bank"/>
    <n v="2.85"/>
    <s v=""/>
    <s v=""/>
    <s v="June 2024"/>
    <x v="35"/>
  </r>
  <r>
    <x v="2604"/>
    <s v="Transport for London"/>
    <x v="1"/>
    <n v="-3.5"/>
    <s v="Revolut"/>
    <s v="Bank"/>
    <n v="3.5"/>
    <s v=""/>
    <s v=""/>
    <s v="June 2024"/>
    <x v="35"/>
  </r>
  <r>
    <x v="2605"/>
    <s v="Payment from Ogude O"/>
    <x v="0"/>
    <n v="50"/>
    <s v="Revolut"/>
    <s v="Bank"/>
    <s v=""/>
    <s v=""/>
    <s v=""/>
    <s v="June 2024"/>
    <x v="35"/>
  </r>
  <r>
    <x v="2606"/>
    <s v="Transport for London"/>
    <x v="1"/>
    <n v="-5.25"/>
    <s v="Revolut"/>
    <s v="Bank"/>
    <n v="5.25"/>
    <s v=""/>
    <s v=""/>
    <s v="June 2024"/>
    <x v="35"/>
  </r>
  <r>
    <x v="2607"/>
    <s v="To Okeoghene Sandra Ogude-Nyerhovwo"/>
    <x v="0"/>
    <n v="-12"/>
    <s v="Revolut"/>
    <s v="Bank"/>
    <n v="12"/>
    <s v=""/>
    <s v=""/>
    <s v="June 2024"/>
    <x v="35"/>
  </r>
  <r>
    <x v="2608"/>
    <s v="Transport for London"/>
    <x v="1"/>
    <n v="-5.25"/>
    <s v="Revolut"/>
    <s v="Bank"/>
    <n v="5.25"/>
    <s v=""/>
    <s v=""/>
    <s v="June 2024"/>
    <x v="35"/>
  </r>
  <r>
    <x v="2609"/>
    <s v="To RCCG GLORIOUS HIGH THRONE"/>
    <x v="8"/>
    <n v="-3"/>
    <s v="Revolut"/>
    <s v="Bank"/>
    <n v="3"/>
    <s v=""/>
    <s v=""/>
    <s v="June 2024"/>
    <x v="35"/>
  </r>
  <r>
    <x v="2610"/>
    <s v="George Street Express"/>
    <x v="0"/>
    <n v="-1.78"/>
    <s v="Revolut"/>
    <s v="Bank"/>
    <n v="1.78"/>
    <s v=""/>
    <s v=""/>
    <s v="June 2024"/>
    <x v="35"/>
  </r>
  <r>
    <x v="2611"/>
    <s v="Transport for London"/>
    <x v="1"/>
    <n v="-0.2"/>
    <s v="Revolut"/>
    <s v="Bank"/>
    <n v="0.2"/>
    <s v=""/>
    <s v=""/>
    <s v="June 2024"/>
    <x v="35"/>
  </r>
  <r>
    <x v="2612"/>
    <s v="eBay"/>
    <x v="9"/>
    <n v="-8.4"/>
    <s v="Revolut"/>
    <s v="Bank"/>
    <n v="8.4"/>
    <s v=""/>
    <s v=""/>
    <s v="June 2024"/>
    <x v="35"/>
  </r>
  <r>
    <x v="2613"/>
    <s v="To GBP Savings"/>
    <x v="10"/>
    <n v="5"/>
    <s v="Revolut"/>
    <s v="Bank"/>
    <s v=""/>
    <s v=""/>
    <s v=""/>
    <s v="June 2024"/>
    <x v="35"/>
  </r>
  <r>
    <x v="2613"/>
    <s v="To GBP Savings"/>
    <x v="10"/>
    <n v="-5"/>
    <s v="Revolut"/>
    <s v="Bank"/>
    <n v="5"/>
    <s v=""/>
    <s v=""/>
    <s v="June 2024"/>
    <x v="35"/>
  </r>
  <r>
    <x v="2614"/>
    <s v="Transport for London"/>
    <x v="1"/>
    <n v="-3.5"/>
    <s v="Revolut"/>
    <s v="Bank"/>
    <n v="3.5"/>
    <s v=""/>
    <s v=""/>
    <s v="June 2024"/>
    <x v="35"/>
  </r>
  <r>
    <x v="2615"/>
    <s v="Transport for London"/>
    <x v="1"/>
    <n v="-1.75"/>
    <s v="Revolut"/>
    <s v="Bank"/>
    <n v="1.75"/>
    <s v=""/>
    <s v=""/>
    <s v="June 2024"/>
    <x v="35"/>
  </r>
  <r>
    <x v="2616"/>
    <s v="Payment from Ogude O"/>
    <x v="0"/>
    <n v="170"/>
    <s v="Revolut"/>
    <s v="Bank"/>
    <s v=""/>
    <s v=""/>
    <s v=""/>
    <s v="June 2024"/>
    <x v="35"/>
  </r>
  <r>
    <x v="2617"/>
    <s v="To Aqua"/>
    <x v="13"/>
    <n v="-162.32"/>
    <s v="Revolut"/>
    <s v="Bank"/>
    <n v="162.32"/>
    <s v=""/>
    <n v="162.32"/>
    <s v="June 2024"/>
    <x v="35"/>
  </r>
  <r>
    <x v="2618"/>
    <s v="To GBP"/>
    <x v="0"/>
    <n v="-5"/>
    <s v="Revolut"/>
    <s v="Bank"/>
    <n v="5"/>
    <s v=""/>
    <s v=""/>
    <s v="June 2024"/>
    <x v="35"/>
  </r>
  <r>
    <x v="2618"/>
    <s v="To GBP"/>
    <x v="0"/>
    <n v="5"/>
    <s v="Revolut"/>
    <s v="Bank"/>
    <s v=""/>
    <s v=""/>
    <s v=""/>
    <s v="June 2024"/>
    <x v="35"/>
  </r>
  <r>
    <x v="2619"/>
    <s v="Price Buster"/>
    <x v="0"/>
    <n v="-9.99"/>
    <s v="Revolut"/>
    <s v="Bank"/>
    <n v="9.99"/>
    <s v=""/>
    <s v=""/>
    <s v="June 2024"/>
    <x v="35"/>
  </r>
  <r>
    <x v="2620"/>
    <s v="Transport for London"/>
    <x v="1"/>
    <n v="-5.25"/>
    <s v="Revolut"/>
    <s v="Bank"/>
    <n v="5.25"/>
    <s v=""/>
    <s v=""/>
    <s v="June 2024"/>
    <x v="35"/>
  </r>
  <r>
    <x v="2621"/>
    <s v="Payment from Ogude O"/>
    <x v="0"/>
    <n v="20"/>
    <s v="Revolut"/>
    <s v="Bank"/>
    <s v=""/>
    <s v=""/>
    <s v=""/>
    <s v="June 2024"/>
    <x v="35"/>
  </r>
  <r>
    <x v="2622"/>
    <s v="Transport for London"/>
    <x v="1"/>
    <n v="-1.5"/>
    <s v="Revolut"/>
    <s v="Bank"/>
    <n v="1.5"/>
    <s v=""/>
    <s v=""/>
    <s v="June 2024"/>
    <x v="35"/>
  </r>
  <r>
    <x v="2623"/>
    <s v="Transport for London"/>
    <x v="1"/>
    <n v="-1.5"/>
    <s v="Revolut"/>
    <s v="Bank"/>
    <n v="1.5"/>
    <s v=""/>
    <s v=""/>
    <s v="June 2024"/>
    <x v="35"/>
  </r>
  <r>
    <x v="2624"/>
    <s v="Transport for London"/>
    <x v="1"/>
    <n v="-3.5"/>
    <s v="Revolut"/>
    <s v="Bank"/>
    <n v="3.5"/>
    <s v=""/>
    <s v=""/>
    <s v="June 2024"/>
    <x v="35"/>
  </r>
  <r>
    <x v="2625"/>
    <s v="To GBP"/>
    <x v="0"/>
    <n v="-132"/>
    <s v="Revolut"/>
    <s v="Bank"/>
    <n v="132"/>
    <s v=""/>
    <s v=""/>
    <s v="June 2024"/>
    <x v="35"/>
  </r>
  <r>
    <x v="2625"/>
    <s v="To GBP"/>
    <x v="0"/>
    <n v="132"/>
    <s v="Revolut"/>
    <s v="Bank"/>
    <s v=""/>
    <s v=""/>
    <s v=""/>
    <s v="June 2024"/>
    <x v="35"/>
  </r>
  <r>
    <x v="2626"/>
    <s v="To Moneybox LISA"/>
    <x v="0"/>
    <n v="-130"/>
    <s v="Revolut"/>
    <s v="Bank"/>
    <n v="130"/>
    <s v=""/>
    <s v=""/>
    <s v="June 2024"/>
    <x v="35"/>
  </r>
  <r>
    <x v="2627"/>
    <s v="Transport for London"/>
    <x v="1"/>
    <n v="-1.75"/>
    <s v="Revolut"/>
    <s v="Bank"/>
    <n v="1.75"/>
    <s v=""/>
    <s v=""/>
    <s v="June 2024"/>
    <x v="35"/>
  </r>
  <r>
    <x v="2628"/>
    <s v="Lemonade Finance"/>
    <x v="0"/>
    <n v="-5"/>
    <s v="Revolut"/>
    <s v="Bank"/>
    <n v="5"/>
    <s v=""/>
    <s v=""/>
    <s v="June 2024"/>
    <x v="35"/>
  </r>
  <r>
    <x v="2629"/>
    <s v="Lemonade Finance"/>
    <x v="0"/>
    <n v="-5"/>
    <s v="Revolut"/>
    <s v="Bank"/>
    <n v="5"/>
    <s v=""/>
    <s v=""/>
    <s v="June 2024"/>
    <x v="35"/>
  </r>
  <r>
    <x v="2630"/>
    <s v="Transport for London"/>
    <x v="1"/>
    <n v="-5.25"/>
    <s v="Revolut"/>
    <s v="Bank"/>
    <n v="5.25"/>
    <s v=""/>
    <s v=""/>
    <s v="June 2024"/>
    <x v="35"/>
  </r>
  <r>
    <x v="2631"/>
    <s v="Payment from Ogude O"/>
    <x v="0"/>
    <n v="10"/>
    <s v="Revolut"/>
    <s v="Bank"/>
    <s v=""/>
    <s v=""/>
    <s v=""/>
    <s v="June 2024"/>
    <x v="35"/>
  </r>
  <r>
    <x v="2632"/>
    <s v="Transport for London"/>
    <x v="1"/>
    <n v="-5.25"/>
    <s v="Revolut"/>
    <s v="Bank"/>
    <n v="5.25"/>
    <s v=""/>
    <s v=""/>
    <s v="June 2024"/>
    <x v="35"/>
  </r>
  <r>
    <x v="2633"/>
    <s v="To RCCG GLORIOUS HIGH THRONE"/>
    <x v="8"/>
    <n v="-3"/>
    <s v="Revolut"/>
    <s v="Bank"/>
    <n v="3"/>
    <s v=""/>
    <s v=""/>
    <s v="June 2024"/>
    <x v="35"/>
  </r>
  <r>
    <x v="2634"/>
    <s v="Payment from Ogude O"/>
    <x v="0"/>
    <n v="10"/>
    <s v="Revolut"/>
    <s v="Bank"/>
    <s v=""/>
    <s v=""/>
    <s v=""/>
    <s v="June 2024"/>
    <x v="35"/>
  </r>
  <r>
    <x v="2635"/>
    <s v="Transport for London"/>
    <x v="1"/>
    <n v="-0.2"/>
    <s v="Revolut"/>
    <s v="Bank"/>
    <n v="0.2"/>
    <s v=""/>
    <s v=""/>
    <s v="June 2024"/>
    <x v="35"/>
  </r>
  <r>
    <x v="2636"/>
    <s v="To GBP Savings"/>
    <x v="10"/>
    <n v="5"/>
    <s v="Revolut"/>
    <s v="Bank"/>
    <s v=""/>
    <s v=""/>
    <s v=""/>
    <s v="June 2024"/>
    <x v="35"/>
  </r>
  <r>
    <x v="2636"/>
    <s v="To GBP Savings"/>
    <x v="10"/>
    <n v="-5"/>
    <s v="Revolut"/>
    <s v="Bank"/>
    <n v="5"/>
    <s v=""/>
    <s v=""/>
    <s v="June 2024"/>
    <x v="35"/>
  </r>
  <r>
    <x v="2637"/>
    <s v="Transport for London"/>
    <x v="1"/>
    <n v="-3.5"/>
    <s v="Revolut"/>
    <s v="Bank"/>
    <n v="3.5"/>
    <s v=""/>
    <s v=""/>
    <s v="June 2024"/>
    <x v="35"/>
  </r>
  <r>
    <x v="2638"/>
    <s v="Transport for London"/>
    <x v="1"/>
    <n v="-0.1"/>
    <s v="Revolut"/>
    <s v="Bank"/>
    <n v="0.1"/>
    <s v=""/>
    <s v=""/>
    <s v="June 2024"/>
    <x v="35"/>
  </r>
  <r>
    <x v="2639"/>
    <s v="Transport for London"/>
    <x v="1"/>
    <n v="-1.75"/>
    <s v="Revolut"/>
    <s v="Bank"/>
    <n v="1.75"/>
    <s v=""/>
    <s v=""/>
    <s v="June 2024"/>
    <x v="35"/>
  </r>
  <r>
    <x v="2640"/>
    <s v="Transport for London"/>
    <x v="1"/>
    <n v="-3.5"/>
    <s v="Revolut"/>
    <s v="Bank"/>
    <n v="3.5"/>
    <s v=""/>
    <s v=""/>
    <s v="June 2024"/>
    <x v="35"/>
  </r>
  <r>
    <x v="2641"/>
    <s v="Transport for London"/>
    <x v="1"/>
    <n v="-3.5"/>
    <s v="Revolut"/>
    <s v="Bank"/>
    <n v="3.5"/>
    <s v=""/>
    <s v=""/>
    <s v="June 2024"/>
    <x v="35"/>
  </r>
  <r>
    <x v="2642"/>
    <s v="Payment from Ogude O"/>
    <x v="0"/>
    <n v="60"/>
    <s v="Revolut"/>
    <s v="Bank"/>
    <s v=""/>
    <s v=""/>
    <s v=""/>
    <s v="June 2024"/>
    <x v="35"/>
  </r>
  <r>
    <x v="2643"/>
    <s v="To Aqua"/>
    <x v="13"/>
    <n v="-23.1"/>
    <s v="Revolut"/>
    <s v="Bank"/>
    <n v="23.1"/>
    <s v=""/>
    <n v="23.1"/>
    <s v="June 2024"/>
    <x v="35"/>
  </r>
  <r>
    <x v="2644"/>
    <s v="Transport for London"/>
    <x v="1"/>
    <n v="-5.25"/>
    <s v="Revolut"/>
    <s v="Bank"/>
    <n v="5.25"/>
    <s v=""/>
    <s v=""/>
    <s v="June 2024"/>
    <x v="35"/>
  </r>
  <r>
    <x v="2645"/>
    <s v="Transport for London"/>
    <x v="1"/>
    <n v="-5.25"/>
    <s v="Revolut"/>
    <s v="Bank"/>
    <n v="5.25"/>
    <s v=""/>
    <s v=""/>
    <s v="June 2024"/>
    <x v="35"/>
  </r>
  <r>
    <x v="2646"/>
    <s v="To RCCG GLORIOUS HIGH THRONE"/>
    <x v="8"/>
    <n v="-3"/>
    <s v="Revolut"/>
    <s v="Bank"/>
    <n v="3"/>
    <s v=""/>
    <s v=""/>
    <s v="June 2024"/>
    <x v="35"/>
  </r>
  <r>
    <x v="2647"/>
    <s v="Sainsbury's"/>
    <x v="2"/>
    <n v="-1.3"/>
    <s v="Revolut"/>
    <s v="Bank"/>
    <n v="1.3"/>
    <s v=""/>
    <s v=""/>
    <s v="June 2024"/>
    <x v="35"/>
  </r>
  <r>
    <x v="2648"/>
    <s v="George Street Express"/>
    <x v="0"/>
    <n v="-1.59"/>
    <s v="Revolut"/>
    <s v="Bank"/>
    <n v="1.59"/>
    <s v=""/>
    <s v=""/>
    <s v="June 2024"/>
    <x v="35"/>
  </r>
  <r>
    <x v="2649"/>
    <s v="Transport for London"/>
    <x v="1"/>
    <n v="-1.95"/>
    <s v="Revolut"/>
    <s v="Bank"/>
    <n v="1.95"/>
    <s v=""/>
    <s v=""/>
    <s v="June 2024"/>
    <x v="35"/>
  </r>
  <r>
    <x v="2650"/>
    <s v="To GBP Savings"/>
    <x v="10"/>
    <n v="5"/>
    <s v="Revolut"/>
    <s v="Bank"/>
    <s v=""/>
    <s v=""/>
    <s v=""/>
    <s v="June 2024"/>
    <x v="35"/>
  </r>
  <r>
    <x v="2650"/>
    <s v="To GBP Savings"/>
    <x v="10"/>
    <n v="-5"/>
    <s v="Revolut"/>
    <s v="Bank"/>
    <n v="5"/>
    <s v=""/>
    <s v=""/>
    <s v="June 2024"/>
    <x v="35"/>
  </r>
  <r>
    <x v="2651"/>
    <s v="Transport for London"/>
    <x v="1"/>
    <n v="-3.5"/>
    <s v="Revolut"/>
    <s v="Bank"/>
    <n v="3.5"/>
    <s v=""/>
    <s v=""/>
    <s v="June 2024"/>
    <x v="35"/>
  </r>
  <r>
    <x v="2652"/>
    <s v="To GBP"/>
    <x v="0"/>
    <n v="-10"/>
    <s v="Revolut"/>
    <s v="Bank"/>
    <n v="10"/>
    <s v=""/>
    <s v=""/>
    <s v="June 2024"/>
    <x v="35"/>
  </r>
  <r>
    <x v="2652"/>
    <s v="To GBP"/>
    <x v="0"/>
    <n v="10"/>
    <s v="Revolut"/>
    <s v="Bank"/>
    <s v=""/>
    <s v=""/>
    <s v=""/>
    <s v="June 2024"/>
    <x v="35"/>
  </r>
  <r>
    <x v="2653"/>
    <s v="To Aqua"/>
    <x v="13"/>
    <n v="-12.39"/>
    <s v="Revolut"/>
    <s v="Bank"/>
    <n v="12.39"/>
    <s v=""/>
    <n v="12.39"/>
    <s v="June 2024"/>
    <x v="35"/>
  </r>
  <r>
    <x v="2654"/>
    <s v="Transport for London"/>
    <x v="1"/>
    <n v="-3.5"/>
    <s v="Revolut"/>
    <s v="Bank"/>
    <n v="3.5"/>
    <s v=""/>
    <s v=""/>
    <s v="June 2024"/>
    <x v="35"/>
  </r>
  <r>
    <x v="2655"/>
    <s v="Transport for London"/>
    <x v="1"/>
    <n v="-5.25"/>
    <s v="Revolut"/>
    <s v="Bank"/>
    <n v="5.25"/>
    <s v=""/>
    <s v=""/>
    <s v="June 2024"/>
    <x v="35"/>
  </r>
  <r>
    <x v="2656"/>
    <s v="Payment from Ogude O"/>
    <x v="0"/>
    <n v="25"/>
    <s v="Revolut"/>
    <s v="Bank"/>
    <s v=""/>
    <s v=""/>
    <s v=""/>
    <s v="June 2024"/>
    <x v="35"/>
  </r>
  <r>
    <x v="2657"/>
    <s v="Transport for London"/>
    <x v="1"/>
    <n v="-3.5"/>
    <s v="Revolut"/>
    <s v="Bank"/>
    <n v="3.5"/>
    <s v=""/>
    <s v=""/>
    <s v="June 2024"/>
    <x v="35"/>
  </r>
  <r>
    <x v="2658"/>
    <s v="Transport for London"/>
    <x v="1"/>
    <n v="-1.75"/>
    <s v="Revolut"/>
    <s v="Bank"/>
    <n v="1.75"/>
    <s v=""/>
    <s v=""/>
    <s v="June 2024"/>
    <x v="35"/>
  </r>
  <r>
    <x v="2659"/>
    <s v="To Kaneh Amin"/>
    <x v="12"/>
    <n v="-15"/>
    <s v="Revolut"/>
    <s v="Bank"/>
    <n v="15"/>
    <s v=""/>
    <s v=""/>
    <s v="June 2024"/>
    <x v="35"/>
  </r>
  <r>
    <x v="2660"/>
    <s v="Payment from Ogude O"/>
    <x v="0"/>
    <n v="50"/>
    <s v="Revolut"/>
    <s v="Bank"/>
    <s v=""/>
    <s v=""/>
    <s v=""/>
    <s v="June 2024"/>
    <x v="35"/>
  </r>
  <r>
    <x v="2661"/>
    <s v="To RCCG GLORIOUS HIGH THRONE"/>
    <x v="8"/>
    <n v="-3"/>
    <s v="Revolut"/>
    <s v="Bank"/>
    <n v="3"/>
    <s v=""/>
    <s v=""/>
    <s v="June 2024"/>
    <x v="35"/>
  </r>
  <r>
    <x v="2662"/>
    <s v="To GBP Savings"/>
    <x v="10"/>
    <n v="5"/>
    <s v="Revolut"/>
    <s v="Bank"/>
    <s v=""/>
    <s v=""/>
    <s v=""/>
    <s v="July 2024"/>
    <x v="36"/>
  </r>
  <r>
    <x v="2662"/>
    <s v="To GBP Savings"/>
    <x v="10"/>
    <n v="-5"/>
    <s v="Revolut"/>
    <s v="Bank"/>
    <n v="5"/>
    <s v=""/>
    <s v=""/>
    <s v="July 2024"/>
    <x v="36"/>
  </r>
  <r>
    <x v="2663"/>
    <s v="LOQBOX"/>
    <x v="0"/>
    <n v="-10"/>
    <s v="Revolut"/>
    <s v="Bank"/>
    <n v="10"/>
    <s v=""/>
    <s v=""/>
    <s v="July 2024"/>
    <x v="36"/>
  </r>
  <r>
    <x v="2664"/>
    <s v="Payment from Ogude O"/>
    <x v="0"/>
    <n v="50"/>
    <s v="Revolut"/>
    <s v="Bank"/>
    <s v=""/>
    <s v=""/>
    <s v=""/>
    <s v="July 2024"/>
    <x v="36"/>
  </r>
  <r>
    <x v="2665"/>
    <s v="Monzo"/>
    <x v="0"/>
    <n v="-50"/>
    <s v="Revolut"/>
    <s v="Bank"/>
    <n v="50"/>
    <s v=""/>
    <s v=""/>
    <s v="July 2024"/>
    <x v="36"/>
  </r>
  <r>
    <x v="2666"/>
    <s v="Transport for London"/>
    <x v="1"/>
    <n v="-1.75"/>
    <s v="Revolut"/>
    <s v="Bank"/>
    <n v="1.75"/>
    <s v=""/>
    <s v=""/>
    <s v="July 2024"/>
    <x v="36"/>
  </r>
  <r>
    <x v="2667"/>
    <s v="Payment from Ogude O"/>
    <x v="0"/>
    <n v="50"/>
    <s v="Revolut"/>
    <s v="Bank"/>
    <s v=""/>
    <s v=""/>
    <s v=""/>
    <s v="July 2024"/>
    <x v="36"/>
  </r>
  <r>
    <x v="2668"/>
    <s v="To Aqua"/>
    <x v="13"/>
    <n v="-44.68"/>
    <s v="Revolut"/>
    <s v="Bank"/>
    <n v="44.68"/>
    <s v=""/>
    <n v="44.68"/>
    <s v="July 2024"/>
    <x v="36"/>
  </r>
  <r>
    <x v="2669"/>
    <s v="Payment from Ogude O"/>
    <x v="0"/>
    <n v="135"/>
    <s v="Revolut"/>
    <s v="Bank"/>
    <s v=""/>
    <s v=""/>
    <s v=""/>
    <s v="July 2024"/>
    <x v="36"/>
  </r>
  <r>
    <x v="2670"/>
    <s v="To GBP Savings"/>
    <x v="10"/>
    <n v="135"/>
    <s v="Revolut"/>
    <s v="Bank"/>
    <s v=""/>
    <s v=""/>
    <s v=""/>
    <s v="July 2024"/>
    <x v="36"/>
  </r>
  <r>
    <x v="2670"/>
    <s v="To GBP Savings"/>
    <x v="10"/>
    <n v="-135"/>
    <s v="Revolut"/>
    <s v="Bank"/>
    <n v="135"/>
    <s v=""/>
    <s v=""/>
    <s v="July 2024"/>
    <x v="36"/>
  </r>
  <r>
    <x v="2671"/>
    <s v="To GBP"/>
    <x v="0"/>
    <n v="-100"/>
    <s v="Revolut"/>
    <s v="Bank"/>
    <n v="100"/>
    <s v=""/>
    <s v=""/>
    <s v="July 2024"/>
    <x v="36"/>
  </r>
  <r>
    <x v="2671"/>
    <s v="To GBP"/>
    <x v="0"/>
    <n v="100"/>
    <s v="Revolut"/>
    <s v="Bank"/>
    <s v=""/>
    <s v=""/>
    <s v=""/>
    <s v="July 2024"/>
    <x v="36"/>
  </r>
  <r>
    <x v="2672"/>
    <s v="To Moneybox LISA"/>
    <x v="0"/>
    <n v="-100"/>
    <s v="Revolut"/>
    <s v="Bank"/>
    <n v="100"/>
    <s v=""/>
    <s v=""/>
    <s v="July 2024"/>
    <x v="36"/>
  </r>
  <r>
    <x v="2673"/>
    <s v="Transport for London"/>
    <x v="1"/>
    <n v="-1.75"/>
    <s v="Revolut"/>
    <s v="Bank"/>
    <n v="1.75"/>
    <s v=""/>
    <s v=""/>
    <s v="July 2024"/>
    <x v="36"/>
  </r>
  <r>
    <x v="2674"/>
    <s v="George Street Express Croydon"/>
    <x v="0"/>
    <n v="-1.59"/>
    <s v="Aqua"/>
    <s v="Credit Card"/>
    <n v="1.59"/>
    <n v="-1.59"/>
    <s v=""/>
    <s v="July 2024"/>
    <x v="36"/>
  </r>
  <r>
    <x v="2674"/>
    <s v="Sainsburys S/mkts Wallington St"/>
    <x v="0"/>
    <n v="-3.9"/>
    <s v="Aqua"/>
    <s v="Credit Card"/>
    <n v="3.9"/>
    <n v="-3.9"/>
    <s v=""/>
    <s v="July 2024"/>
    <x v="36"/>
  </r>
  <r>
    <x v="2674"/>
    <s v="Sainsburys S/mkts Wallington St"/>
    <x v="0"/>
    <n v="-0.75"/>
    <s v="Aqua"/>
    <s v="Credit Card"/>
    <n v="0.75"/>
    <n v="-0.75"/>
    <s v=""/>
    <s v="July 2024"/>
    <x v="36"/>
  </r>
  <r>
    <x v="2674"/>
    <s v="Tfl Travel Ch Tfl.gov.uk/cp"/>
    <x v="0"/>
    <n v="-5.25"/>
    <s v="Aqua"/>
    <s v="Credit Card"/>
    <n v="5.25"/>
    <n v="-5.25"/>
    <s v=""/>
    <s v="July 2024"/>
    <x v="36"/>
  </r>
  <r>
    <x v="2675"/>
    <s v="Exchange to GBP"/>
    <x v="0"/>
    <n v="126.58"/>
    <s v="Revolut"/>
    <s v="Bank"/>
    <s v=""/>
    <s v=""/>
    <s v=""/>
    <s v="July 2024"/>
    <x v="36"/>
  </r>
  <r>
    <x v="2676"/>
    <s v="Payment from Ogude O"/>
    <x v="0"/>
    <n v="40"/>
    <s v="Revolut"/>
    <s v="Bank"/>
    <s v=""/>
    <s v=""/>
    <s v=""/>
    <s v="July 2024"/>
    <x v="36"/>
  </r>
  <r>
    <x v="2677"/>
    <s v="Lemonade Finance"/>
    <x v="0"/>
    <n v="-166.58"/>
    <s v="Revolut"/>
    <s v="Bank"/>
    <n v="166.58"/>
    <s v=""/>
    <s v=""/>
    <s v="July 2024"/>
    <x v="36"/>
  </r>
  <r>
    <x v="2678"/>
    <s v="Coqfighter London"/>
    <x v="0"/>
    <n v="-1.25"/>
    <s v="Aqua"/>
    <s v="Credit Card"/>
    <n v="1.25"/>
    <n v="-1.25"/>
    <s v=""/>
    <s v="July 2024"/>
    <x v="36"/>
  </r>
  <r>
    <x v="2678"/>
    <s v="Tfl Travel Ch Tfl.gov.uk/cp"/>
    <x v="0"/>
    <n v="-3.5"/>
    <s v="Aqua"/>
    <s v="Credit Card"/>
    <n v="3.5"/>
    <n v="-3.5"/>
    <s v=""/>
    <s v="July 2024"/>
    <x v="36"/>
  </r>
  <r>
    <x v="2679"/>
    <s v="Tfl Travel Ch Tfl.gov.uk/cp"/>
    <x v="0"/>
    <n v="-0.2"/>
    <s v="Aqua"/>
    <s v="Credit Card"/>
    <n v="0.2"/>
    <n v="-0.2"/>
    <s v=""/>
    <s v="July 2024"/>
    <x v="36"/>
  </r>
  <r>
    <x v="2680"/>
    <s v="Sainsbury's"/>
    <x v="2"/>
    <n v="-1.55"/>
    <s v="Revolut"/>
    <s v="Bank"/>
    <n v="1.55"/>
    <s v=""/>
    <s v=""/>
    <s v="July 2024"/>
    <x v="36"/>
  </r>
  <r>
    <x v="2681"/>
    <s v="Payment Received - Thank You"/>
    <x v="0"/>
    <n v="0"/>
    <s v="Aqua"/>
    <s v="Credit Card"/>
    <s v=""/>
    <n v="0"/>
    <s v=""/>
    <s v="July 2024"/>
    <x v="36"/>
  </r>
  <r>
    <x v="2681"/>
    <s v="Sainsburys S/mkts Wallington St"/>
    <x v="0"/>
    <n v="-0.4"/>
    <s v="Aqua"/>
    <s v="Credit Card"/>
    <n v="0.4"/>
    <n v="-0.4"/>
    <s v=""/>
    <s v="July 2024"/>
    <x v="36"/>
  </r>
  <r>
    <x v="2681"/>
    <s v="Tfl Travel Ch Tfl.gov.uk/cp"/>
    <x v="0"/>
    <n v="-3.5"/>
    <s v="Aqua"/>
    <s v="Credit Card"/>
    <n v="3.5"/>
    <n v="-3.5"/>
    <s v=""/>
    <s v="July 2024"/>
    <x v="36"/>
  </r>
  <r>
    <x v="2682"/>
    <s v="To GBP Savings"/>
    <x v="10"/>
    <n v="5"/>
    <s v="Revolut"/>
    <s v="Bank"/>
    <s v=""/>
    <s v=""/>
    <s v=""/>
    <s v="July 2024"/>
    <x v="36"/>
  </r>
  <r>
    <x v="2682"/>
    <s v="To GBP Savings"/>
    <x v="10"/>
    <n v="-5"/>
    <s v="Revolut"/>
    <s v="Bank"/>
    <n v="5"/>
    <s v=""/>
    <s v=""/>
    <s v="July 2024"/>
    <x v="36"/>
  </r>
  <r>
    <x v="2683"/>
    <s v="To Aqua"/>
    <x v="13"/>
    <n v="-23.77"/>
    <s v="Revolut"/>
    <s v="Bank"/>
    <n v="23.77"/>
    <s v=""/>
    <n v="23.77"/>
    <s v="July 2024"/>
    <x v="36"/>
  </r>
  <r>
    <x v="2684"/>
    <s v="Sainsburys S/mkts Wallington St"/>
    <x v="0"/>
    <n v="-1.6"/>
    <s v="Aqua"/>
    <s v="Credit Card"/>
    <n v="1.6"/>
    <n v="-1.6"/>
    <s v=""/>
    <s v="July 2024"/>
    <x v="36"/>
  </r>
  <r>
    <x v="2684"/>
    <s v="Tfl Travel Ch Tfl.gov.uk/cp"/>
    <x v="0"/>
    <n v="-3.5"/>
    <s v="Aqua"/>
    <s v="Credit Card"/>
    <n v="3.5"/>
    <n v="-3.5"/>
    <s v=""/>
    <s v="July 2024"/>
    <x v="36"/>
  </r>
  <r>
    <x v="2685"/>
    <s v="Tfl Travel Ch Tfl.gov.uk/cp"/>
    <x v="0"/>
    <n v="-5.25"/>
    <s v="Aqua"/>
    <s v="Credit Card"/>
    <n v="5.25"/>
    <n v="-5.25"/>
    <s v=""/>
    <s v="July 2024"/>
    <x v="36"/>
  </r>
  <r>
    <x v="2686"/>
    <s v="Sainsburys S/mkts Wallington St"/>
    <x v="0"/>
    <n v="-2"/>
    <s v="Aqua"/>
    <s v="Credit Card"/>
    <n v="2"/>
    <n v="-2"/>
    <s v=""/>
    <s v="July 2024"/>
    <x v="36"/>
  </r>
  <r>
    <x v="2686"/>
    <s v="Tfl Travel Ch Tfl.gov.uk/cp"/>
    <x v="0"/>
    <n v="-5.25"/>
    <s v="Aqua"/>
    <s v="Credit Card"/>
    <n v="5.25"/>
    <n v="-5.25"/>
    <s v=""/>
    <s v="July 2024"/>
    <x v="36"/>
  </r>
  <r>
    <x v="2687"/>
    <s v="Transport for London"/>
    <x v="1"/>
    <n v="-1.75"/>
    <s v="Revolut"/>
    <s v="Bank"/>
    <n v="1.75"/>
    <s v=""/>
    <s v=""/>
    <s v="July 2024"/>
    <x v="36"/>
  </r>
  <r>
    <x v="2688"/>
    <s v="Tfl Travel Ch Tfl.gov.uk/cp"/>
    <x v="0"/>
    <n v="-5.25"/>
    <s v="Aqua"/>
    <s v="Credit Card"/>
    <n v="5.25"/>
    <n v="-5.25"/>
    <s v=""/>
    <s v="July 2024"/>
    <x v="36"/>
  </r>
  <r>
    <x v="2688"/>
    <s v="Sainsburys S/mkts Wallington St"/>
    <x v="0"/>
    <n v="-3"/>
    <s v="Aqua"/>
    <s v="Credit Card"/>
    <n v="3"/>
    <n v="-3"/>
    <s v=""/>
    <s v="July 2024"/>
    <x v="36"/>
  </r>
  <r>
    <x v="2689"/>
    <s v="Payment from Okeoghene Ogude-nyerhovwo"/>
    <x v="0"/>
    <n v="940"/>
    <s v="Revolut"/>
    <s v="Bank"/>
    <s v=""/>
    <s v=""/>
    <s v=""/>
    <s v="July 2024"/>
    <x v="36"/>
  </r>
  <r>
    <x v="2690"/>
    <s v="Sainsburys S/mkts Wallington St"/>
    <x v="0"/>
    <n v="-2.5499999999999998"/>
    <s v="Aqua"/>
    <s v="Credit Card"/>
    <n v="2.5499999999999998"/>
    <n v="-2.5499999999999998"/>
    <s v=""/>
    <s v="July 2024"/>
    <x v="36"/>
  </r>
  <r>
    <x v="2690"/>
    <s v="Tfl Travel Ch Tfl.gov.uk/cp"/>
    <x v="0"/>
    <n v="-1.95"/>
    <s v="Aqua"/>
    <s v="Credit Card"/>
    <n v="1.95"/>
    <n v="-1.95"/>
    <s v=""/>
    <s v="July 2024"/>
    <x v="36"/>
  </r>
  <r>
    <x v="2691"/>
    <s v="Oghenenyerhovwo Ogude"/>
    <x v="0"/>
    <n v="-590"/>
    <s v="Revolut"/>
    <s v="Bank"/>
    <n v="590"/>
    <s v=""/>
    <s v=""/>
    <s v="July 2024"/>
    <x v="36"/>
  </r>
  <r>
    <x v="2692"/>
    <s v="Oghenenyerhovwo Ogude"/>
    <x v="0"/>
    <n v="-320"/>
    <s v="Revolut"/>
    <s v="Bank"/>
    <n v="320"/>
    <s v=""/>
    <s v=""/>
    <s v="July 2024"/>
    <x v="36"/>
  </r>
  <r>
    <x v="2693"/>
    <s v="To GBP"/>
    <x v="0"/>
    <n v="-15"/>
    <s v="Revolut"/>
    <s v="Bank"/>
    <n v="15"/>
    <s v=""/>
    <s v=""/>
    <s v="July 2024"/>
    <x v="36"/>
  </r>
  <r>
    <x v="2693"/>
    <s v="To GBP"/>
    <x v="0"/>
    <n v="15"/>
    <s v="Revolut"/>
    <s v="Bank"/>
    <s v=""/>
    <s v=""/>
    <s v=""/>
    <s v="July 2024"/>
    <x v="36"/>
  </r>
  <r>
    <x v="2694"/>
    <s v="To Kaneh Amin"/>
    <x v="12"/>
    <n v="-39"/>
    <s v="Revolut"/>
    <s v="Bank"/>
    <n v="39"/>
    <s v=""/>
    <s v=""/>
    <s v="July 2024"/>
    <x v="36"/>
  </r>
  <r>
    <x v="2695"/>
    <s v="Payment from Ogude O"/>
    <x v="0"/>
    <n v="181"/>
    <s v="Revolut"/>
    <s v="Bank"/>
    <s v=""/>
    <s v=""/>
    <s v=""/>
    <s v="July 2024"/>
    <x v="36"/>
  </r>
  <r>
    <x v="2696"/>
    <s v="To RCCG GLORIOUS HIGH THRONE"/>
    <x v="8"/>
    <n v="-181"/>
    <s v="Revolut"/>
    <s v="Bank"/>
    <n v="181"/>
    <s v=""/>
    <s v=""/>
    <s v="July 2024"/>
    <x v="36"/>
  </r>
  <r>
    <x v="2697"/>
    <s v="Sainsbury's"/>
    <x v="2"/>
    <n v="-6.8"/>
    <s v="Revolut"/>
    <s v="Bank"/>
    <n v="6.8"/>
    <s v=""/>
    <s v=""/>
    <s v="July 2024"/>
    <x v="36"/>
  </r>
  <r>
    <x v="2698"/>
    <s v="Tfl Travel Ch Tfl.gov.uk/cp"/>
    <x v="0"/>
    <n v="-3.5"/>
    <s v="Aqua"/>
    <s v="Credit Card"/>
    <n v="3.5"/>
    <n v="-3.5"/>
    <s v=""/>
    <s v="July 2024"/>
    <x v="36"/>
  </r>
  <r>
    <x v="2699"/>
    <s v="George Street Express Croydon"/>
    <x v="0"/>
    <n v="-1.59"/>
    <s v="Aqua"/>
    <s v="Credit Card"/>
    <n v="1.59"/>
    <n v="-1.59"/>
    <s v=""/>
    <s v="July 2024"/>
    <x v="36"/>
  </r>
  <r>
    <x v="2699"/>
    <s v="Tfl Travel Ch Tfl.gov.uk/cp"/>
    <x v="0"/>
    <n v="-3.5"/>
    <s v="Aqua"/>
    <s v="Credit Card"/>
    <n v="3.5"/>
    <n v="-3.5"/>
    <s v=""/>
    <s v="July 2024"/>
    <x v="36"/>
  </r>
  <r>
    <x v="2699"/>
    <s v="Sainsburys S/mkts Wallington St"/>
    <x v="0"/>
    <n v="-3.5"/>
    <s v="Aqua"/>
    <s v="Credit Card"/>
    <n v="3.5"/>
    <n v="-3.5"/>
    <s v=""/>
    <s v="July 2024"/>
    <x v="36"/>
  </r>
  <r>
    <x v="2700"/>
    <s v="Sp Essencevault Antrim NIR"/>
    <x v="0"/>
    <n v="-25.55"/>
    <s v="Aqua"/>
    <s v="Credit Card"/>
    <n v="25.55"/>
    <n v="-25.55"/>
    <s v=""/>
    <s v="July 2024"/>
    <x v="36"/>
  </r>
  <r>
    <x v="2700"/>
    <s v="Tfl Travel Ch Tfl.gov.uk/cp"/>
    <x v="0"/>
    <n v="-5.25"/>
    <s v="Aqua"/>
    <s v="Credit Card"/>
    <n v="5.25"/>
    <n v="-5.25"/>
    <s v=""/>
    <s v="July 2024"/>
    <x v="36"/>
  </r>
  <r>
    <x v="2701"/>
    <s v="Wallington Food Centre Wallington"/>
    <x v="0"/>
    <n v="-3.38"/>
    <s v="Aqua"/>
    <s v="Credit Card"/>
    <n v="3.38"/>
    <n v="-3.38"/>
    <s v=""/>
    <s v="July 2024"/>
    <x v="36"/>
  </r>
  <r>
    <x v="2701"/>
    <s v="Tfl Travel Ch Tfl.gov.uk/cp"/>
    <x v="0"/>
    <n v="-5.25"/>
    <s v="Aqua"/>
    <s v="Credit Card"/>
    <n v="5.25"/>
    <n v="-5.25"/>
    <s v=""/>
    <s v="July 2024"/>
    <x v="36"/>
  </r>
  <r>
    <x v="2702"/>
    <s v="Payment Received - Thank You"/>
    <x v="0"/>
    <n v="0"/>
    <s v="Aqua"/>
    <s v="Credit Card"/>
    <s v=""/>
    <n v="0"/>
    <s v=""/>
    <s v="July 2024"/>
    <x v="36"/>
  </r>
  <r>
    <x v="2702"/>
    <s v="George Street Express Croydon"/>
    <x v="0"/>
    <n v="-1.59"/>
    <s v="Aqua"/>
    <s v="Credit Card"/>
    <n v="1.59"/>
    <n v="-1.59"/>
    <s v=""/>
    <s v="July 2024"/>
    <x v="36"/>
  </r>
  <r>
    <x v="2702"/>
    <s v="Tfl Travel Ch Tfl.gov.uk/cp"/>
    <x v="0"/>
    <n v="-3.5"/>
    <s v="Aqua"/>
    <s v="Credit Card"/>
    <n v="3.5"/>
    <n v="-3.5"/>
    <s v=""/>
    <s v="July 2024"/>
    <x v="36"/>
  </r>
  <r>
    <x v="2703"/>
    <s v="Payment from Ogude O"/>
    <x v="0"/>
    <n v="120"/>
    <s v="Revolut"/>
    <s v="Bank"/>
    <s v=""/>
    <s v=""/>
    <s v=""/>
    <s v="July 2024"/>
    <x v="36"/>
  </r>
  <r>
    <x v="2704"/>
    <s v="To Aqua"/>
    <x v="13"/>
    <n v="-93.58"/>
    <s v="Revolut"/>
    <s v="Bank"/>
    <n v="93.58"/>
    <s v=""/>
    <n v="93.58"/>
    <s v="July 2024"/>
    <x v="36"/>
  </r>
  <r>
    <x v="2705"/>
    <s v="eBay"/>
    <x v="9"/>
    <n v="-4.09"/>
    <s v="Revolut"/>
    <s v="Bank"/>
    <n v="4.09"/>
    <s v=""/>
    <s v=""/>
    <s v="July 2024"/>
    <x v="36"/>
  </r>
  <r>
    <x v="2705"/>
    <s v="eBay"/>
    <x v="9"/>
    <n v="-6.97"/>
    <s v="Revolut"/>
    <s v="Bank"/>
    <n v="6.97"/>
    <s v=""/>
    <s v=""/>
    <s v="July 2024"/>
    <x v="36"/>
  </r>
  <r>
    <x v="2706"/>
    <s v="Sainsburys S/mkts Wallington St"/>
    <x v="0"/>
    <n v="-7.5"/>
    <s v="Aqua"/>
    <s v="Credit Card"/>
    <n v="7.5"/>
    <n v="-7.5"/>
    <s v=""/>
    <s v="July 2024"/>
    <x v="36"/>
  </r>
  <r>
    <x v="2706"/>
    <s v="Tfl Travel Ch Tfl.gov.uk/cp"/>
    <x v="0"/>
    <n v="-3.7"/>
    <s v="Aqua"/>
    <s v="Credit Card"/>
    <n v="3.7"/>
    <n v="-3.7"/>
    <s v=""/>
    <s v="July 2024"/>
    <x v="36"/>
  </r>
  <r>
    <x v="2707"/>
    <s v="Robins Food And Wine Wallington"/>
    <x v="0"/>
    <n v="-1.94"/>
    <s v="Aqua"/>
    <s v="Credit Card"/>
    <n v="1.94"/>
    <n v="-1.94"/>
    <s v=""/>
    <s v="July 2024"/>
    <x v="36"/>
  </r>
  <r>
    <x v="2707"/>
    <s v="Sainsburys S/mkts Wallington St"/>
    <x v="0"/>
    <n v="-1.85"/>
    <s v="Aqua"/>
    <s v="Credit Card"/>
    <n v="1.85"/>
    <n v="-1.85"/>
    <s v=""/>
    <s v="July 2024"/>
    <x v="36"/>
  </r>
  <r>
    <x v="2707"/>
    <s v="Tfl Travel Ch Tfl.gov.uk/cp"/>
    <x v="0"/>
    <n v="-3.5"/>
    <s v="Aqua"/>
    <s v="Credit Card"/>
    <n v="3.5"/>
    <n v="-3.5"/>
    <s v=""/>
    <s v="July 2024"/>
    <x v="36"/>
  </r>
  <r>
    <x v="2708"/>
    <s v="To GBP"/>
    <x v="0"/>
    <n v="-30"/>
    <s v="Revolut"/>
    <s v="Bank"/>
    <n v="30"/>
    <s v=""/>
    <s v=""/>
    <s v="July 2024"/>
    <x v="36"/>
  </r>
  <r>
    <x v="2708"/>
    <s v="To GBP"/>
    <x v="0"/>
    <n v="30"/>
    <s v="Revolut"/>
    <s v="Bank"/>
    <s v=""/>
    <s v=""/>
    <s v=""/>
    <s v="July 2024"/>
    <x v="36"/>
  </r>
  <r>
    <x v="2709"/>
    <s v="Lemonade Finance"/>
    <x v="0"/>
    <n v="-20"/>
    <s v="Revolut"/>
    <s v="Bank"/>
    <n v="20"/>
    <s v=""/>
    <s v=""/>
    <s v="July 2024"/>
    <x v="36"/>
  </r>
  <r>
    <x v="2710"/>
    <s v="To GBP Savings"/>
    <x v="10"/>
    <n v="5"/>
    <s v="Revolut"/>
    <s v="Bank"/>
    <s v=""/>
    <s v=""/>
    <s v=""/>
    <s v="July 2024"/>
    <x v="36"/>
  </r>
  <r>
    <x v="2710"/>
    <s v="To GBP Savings"/>
    <x v="10"/>
    <n v="-5"/>
    <s v="Revolut"/>
    <s v="Bank"/>
    <n v="5"/>
    <s v=""/>
    <s v=""/>
    <s v="July 2024"/>
    <x v="36"/>
  </r>
  <r>
    <x v="2711"/>
    <s v="Lidl Gb London London"/>
    <x v="0"/>
    <n v="-3.43"/>
    <s v="Aqua"/>
    <s v="Credit Card"/>
    <n v="3.43"/>
    <n v="-3.43"/>
    <s v=""/>
    <s v="July 2024"/>
    <x v="36"/>
  </r>
  <r>
    <x v="2711"/>
    <s v="Lidl Gb London London"/>
    <x v="0"/>
    <n v="-1.29"/>
    <s v="Aqua"/>
    <s v="Credit Card"/>
    <n v="1.29"/>
    <n v="-1.29"/>
    <s v=""/>
    <s v="July 2024"/>
    <x v="36"/>
  </r>
  <r>
    <x v="2711"/>
    <s v="Tfl Travel Ch Tfl.gov.uk/cp"/>
    <x v="0"/>
    <n v="-3.5"/>
    <s v="Aqua"/>
    <s v="Credit Card"/>
    <n v="3.5"/>
    <n v="-3.5"/>
    <s v=""/>
    <s v="July 2024"/>
    <x v="36"/>
  </r>
  <r>
    <x v="2712"/>
    <s v="Payment from Okeoghene Ogude-nyerhovwo"/>
    <x v="0"/>
    <n v="70"/>
    <s v="Revolut"/>
    <s v="Bank"/>
    <s v=""/>
    <s v=""/>
    <s v=""/>
    <s v="July 2024"/>
    <x v="36"/>
  </r>
  <r>
    <x v="2713"/>
    <s v="Mellows Pavilion Cafe Wallington"/>
    <x v="0"/>
    <n v="-2"/>
    <s v="Aqua"/>
    <s v="Credit Card"/>
    <n v="2"/>
    <n v="-2"/>
    <s v=""/>
    <s v="July 2024"/>
    <x v="36"/>
  </r>
  <r>
    <x v="2713"/>
    <s v="Sainsburys S/mkts Wallington St"/>
    <x v="0"/>
    <n v="-2"/>
    <s v="Aqua"/>
    <s v="Credit Card"/>
    <n v="2"/>
    <n v="-2"/>
    <s v=""/>
    <s v="July 2024"/>
    <x v="36"/>
  </r>
  <r>
    <x v="2713"/>
    <s v="Tfl Travel Ch Tfl.gov.uk/cp"/>
    <x v="0"/>
    <n v="-5.25"/>
    <s v="Aqua"/>
    <s v="Credit Card"/>
    <n v="5.25"/>
    <n v="-5.25"/>
    <s v=""/>
    <s v="July 2024"/>
    <x v="36"/>
  </r>
  <r>
    <x v="2714"/>
    <s v="George Street Express Croydon"/>
    <x v="0"/>
    <n v="-1.59"/>
    <s v="Aqua"/>
    <s v="Credit Card"/>
    <n v="1.59"/>
    <n v="-1.59"/>
    <s v=""/>
    <s v="July 2024"/>
    <x v="36"/>
  </r>
  <r>
    <x v="2714"/>
    <s v="Tfl Travel Ch Tfl.gov.uk/cp"/>
    <x v="0"/>
    <n v="-3.5"/>
    <s v="Aqua"/>
    <s v="Credit Card"/>
    <n v="3.5"/>
    <n v="-3.5"/>
    <s v=""/>
    <s v="July 2024"/>
    <x v="36"/>
  </r>
  <r>
    <x v="2715"/>
    <s v="Oghenenyerhovwo Ogude"/>
    <x v="0"/>
    <n v="-50"/>
    <s v="Revolut"/>
    <s v="Bank"/>
    <n v="50"/>
    <s v=""/>
    <s v=""/>
    <s v="July 2024"/>
    <x v="36"/>
  </r>
  <r>
    <x v="2716"/>
    <s v="Sumup *numan Khan London"/>
    <x v="0"/>
    <n v="-10"/>
    <s v="Aqua"/>
    <s v="Credit Card"/>
    <n v="10"/>
    <n v="-10"/>
    <s v=""/>
    <s v="July 2024"/>
    <x v="36"/>
  </r>
  <r>
    <x v="2716"/>
    <s v="George Street Express Croydon"/>
    <x v="0"/>
    <n v="-1.59"/>
    <s v="Aqua"/>
    <s v="Credit Card"/>
    <n v="1.59"/>
    <n v="-1.59"/>
    <s v=""/>
    <s v="July 2024"/>
    <x v="36"/>
  </r>
  <r>
    <x v="2716"/>
    <s v="Sainsburys S/mkts Wallington St"/>
    <x v="0"/>
    <n v="-2.5"/>
    <s v="Aqua"/>
    <s v="Credit Card"/>
    <n v="2.5"/>
    <n v="-2.5"/>
    <s v=""/>
    <s v="July 2024"/>
    <x v="36"/>
  </r>
  <r>
    <x v="2716"/>
    <s v="Tfl Travel Ch Tfl.gov.uk/cp"/>
    <x v="0"/>
    <n v="-5.25"/>
    <s v="Aqua"/>
    <s v="Credit Card"/>
    <n v="5.25"/>
    <n v="-5.25"/>
    <s v=""/>
    <s v="July 2024"/>
    <x v="36"/>
  </r>
  <r>
    <x v="2716"/>
    <s v="Primark Sutton ENG"/>
    <x v="0"/>
    <n v="-24"/>
    <s v="Aqua"/>
    <s v="Credit Card"/>
    <n v="24"/>
    <n v="-24"/>
    <s v=""/>
    <s v="July 2024"/>
    <x v="36"/>
  </r>
  <r>
    <x v="2717"/>
    <s v="Sainsbury's"/>
    <x v="2"/>
    <n v="-3"/>
    <s v="Revolut"/>
    <s v="Bank"/>
    <n v="3"/>
    <s v=""/>
    <s v=""/>
    <s v="July 2024"/>
    <x v="36"/>
  </r>
  <r>
    <x v="2718"/>
    <s v="George Street Express Croydon"/>
    <x v="0"/>
    <n v="-1.78"/>
    <s v="Aqua"/>
    <s v="Credit Card"/>
    <n v="1.78"/>
    <n v="-1.78"/>
    <s v=""/>
    <s v="July 2024"/>
    <x v="36"/>
  </r>
  <r>
    <x v="2718"/>
    <s v="Sainsburys S/mkts Wallington St"/>
    <x v="0"/>
    <n v="-2.6"/>
    <s v="Aqua"/>
    <s v="Credit Card"/>
    <n v="2.6"/>
    <n v="-2.6"/>
    <s v=""/>
    <s v="July 2024"/>
    <x v="36"/>
  </r>
  <r>
    <x v="2718"/>
    <s v="Tfl Travel Ch Tfl.gov.uk/cp"/>
    <x v="0"/>
    <n v="-3.7"/>
    <s v="Aqua"/>
    <s v="Credit Card"/>
    <n v="3.7"/>
    <n v="-3.7"/>
    <s v=""/>
    <s v="July 2024"/>
    <x v="36"/>
  </r>
  <r>
    <x v="2719"/>
    <s v="Payment from Ogude O"/>
    <x v="0"/>
    <n v="98"/>
    <s v="Revolut"/>
    <s v="Bank"/>
    <s v=""/>
    <s v=""/>
    <s v=""/>
    <s v="July 2024"/>
    <x v="36"/>
  </r>
  <r>
    <x v="2720"/>
    <s v="Lemonade Finance"/>
    <x v="0"/>
    <n v="-98"/>
    <s v="Revolut"/>
    <s v="Bank"/>
    <n v="98"/>
    <s v=""/>
    <s v=""/>
    <s v="July 2024"/>
    <x v="36"/>
  </r>
  <r>
    <x v="2721"/>
    <s v="George Street Express Croydon"/>
    <x v="0"/>
    <n v="-1.59"/>
    <s v="Aqua"/>
    <s v="Credit Card"/>
    <n v="1.59"/>
    <n v="-1.59"/>
    <s v=""/>
    <s v="July 2024"/>
    <x v="36"/>
  </r>
  <r>
    <x v="2722"/>
    <s v="Payment from Ogude O"/>
    <x v="0"/>
    <n v="210"/>
    <s v="Revolut"/>
    <s v="Bank"/>
    <s v=""/>
    <s v=""/>
    <s v=""/>
    <s v="July 2024"/>
    <x v="36"/>
  </r>
  <r>
    <x v="2723"/>
    <s v="To RCCG GLORIOUS HIGH THRONE"/>
    <x v="8"/>
    <n v="-210"/>
    <s v="Revolut"/>
    <s v="Bank"/>
    <n v="210"/>
    <s v=""/>
    <s v=""/>
    <s v="July 2024"/>
    <x v="36"/>
  </r>
  <r>
    <x v="2724"/>
    <s v="Payment Received - Thank You"/>
    <x v="0"/>
    <n v="0"/>
    <s v="Aqua"/>
    <s v="Credit Card"/>
    <s v=""/>
    <n v="0"/>
    <s v=""/>
    <s v="July 2024"/>
    <x v="36"/>
  </r>
  <r>
    <x v="2724"/>
    <s v="Tfl Travel Ch Tfl.gov.uk/cp"/>
    <x v="0"/>
    <n v="-1.75"/>
    <s v="Aqua"/>
    <s v="Credit Card"/>
    <n v="1.75"/>
    <n v="-1.75"/>
    <s v=""/>
    <s v="July 2024"/>
    <x v="36"/>
  </r>
  <r>
    <x v="2725"/>
    <s v="To GBP Savings"/>
    <x v="10"/>
    <n v="5"/>
    <s v="Revolut"/>
    <s v="Bank"/>
    <s v=""/>
    <s v=""/>
    <s v=""/>
    <s v="July 2024"/>
    <x v="36"/>
  </r>
  <r>
    <x v="2725"/>
    <s v="To GBP Savings"/>
    <x v="10"/>
    <n v="-5"/>
    <s v="Revolut"/>
    <s v="Bank"/>
    <n v="5"/>
    <s v=""/>
    <s v=""/>
    <s v="July 2024"/>
    <x v="36"/>
  </r>
  <r>
    <x v="2726"/>
    <s v="Payment from Ogude O"/>
    <x v="0"/>
    <n v="120"/>
    <s v="Revolut"/>
    <s v="Bank"/>
    <s v=""/>
    <s v=""/>
    <s v=""/>
    <s v="July 2024"/>
    <x v="36"/>
  </r>
  <r>
    <x v="2727"/>
    <s v="To Aqua"/>
    <x v="13"/>
    <n v="-54.77"/>
    <s v="Revolut"/>
    <s v="Bank"/>
    <n v="54.77"/>
    <s v=""/>
    <n v="54.77"/>
    <s v="July 2024"/>
    <x v="36"/>
  </r>
  <r>
    <x v="2728"/>
    <s v="Lemonade Finance"/>
    <x v="0"/>
    <n v="-54"/>
    <s v="Revolut"/>
    <s v="Bank"/>
    <n v="54"/>
    <s v=""/>
    <s v=""/>
    <s v="July 2024"/>
    <x v="36"/>
  </r>
  <r>
    <x v="2729"/>
    <s v="Exchange to GBP"/>
    <x v="0"/>
    <n v="125.92"/>
    <s v="Revolut"/>
    <s v="Bank"/>
    <s v=""/>
    <s v=""/>
    <s v=""/>
    <s v="July 2024"/>
    <x v="36"/>
  </r>
  <r>
    <x v="2730"/>
    <s v="Lemonade Finance"/>
    <x v="0"/>
    <n v="-125.92"/>
    <s v="Revolut"/>
    <s v="Bank"/>
    <n v="125.92"/>
    <s v=""/>
    <s v=""/>
    <s v="July 2024"/>
    <x v="36"/>
  </r>
  <r>
    <x v="2731"/>
    <s v="Curness Trading Limite Wallington"/>
    <x v="0"/>
    <n v="-3"/>
    <s v="Aqua"/>
    <s v="Credit Card"/>
    <n v="3"/>
    <n v="-3"/>
    <s v=""/>
    <s v="July 2024"/>
    <x v="36"/>
  </r>
  <r>
    <x v="2731"/>
    <s v="Tfl Travel Ch Tfl.gov.uk/cp"/>
    <x v="0"/>
    <n v="-3.5"/>
    <s v="Aqua"/>
    <s v="Credit Card"/>
    <n v="3.5"/>
    <n v="-3.5"/>
    <s v=""/>
    <s v="July 2024"/>
    <x v="36"/>
  </r>
  <r>
    <x v="2732"/>
    <s v="Sainsburys S/mkts Wallington St"/>
    <x v="0"/>
    <n v="-2.5499999999999998"/>
    <s v="Aqua"/>
    <s v="Credit Card"/>
    <n v="2.5499999999999998"/>
    <n v="-2.5499999999999998"/>
    <s v=""/>
    <s v="July 2024"/>
    <x v="36"/>
  </r>
  <r>
    <x v="2732"/>
    <s v="Tfl Travel Ch Tfl.gov.uk/cp"/>
    <x v="0"/>
    <n v="-1.75"/>
    <s v="Aqua"/>
    <s v="Credit Card"/>
    <n v="1.75"/>
    <n v="-1.75"/>
    <s v=""/>
    <s v="July 2024"/>
    <x v="36"/>
  </r>
  <r>
    <x v="2733"/>
    <s v="Tfl Travel Ch Tfl.gov.uk/cp"/>
    <x v="0"/>
    <n v="-3.5"/>
    <s v="Aqua"/>
    <s v="Credit Card"/>
    <n v="3.5"/>
    <n v="-3.5"/>
    <s v=""/>
    <s v="August 2024"/>
    <x v="37"/>
  </r>
  <r>
    <x v="2734"/>
    <s v="LOQBOX"/>
    <x v="0"/>
    <n v="-10"/>
    <s v="Revolut"/>
    <s v="Bank"/>
    <n v="10"/>
    <s v=""/>
    <s v=""/>
    <s v="August 2024"/>
    <x v="37"/>
  </r>
  <r>
    <x v="2735"/>
    <s v="Payment from Ogude O"/>
    <x v="0"/>
    <n v="50"/>
    <s v="Revolut"/>
    <s v="Bank"/>
    <s v=""/>
    <s v=""/>
    <s v=""/>
    <s v="August 2024"/>
    <x v="37"/>
  </r>
  <r>
    <x v="2736"/>
    <s v="To Leanbase Limited"/>
    <x v="0"/>
    <n v="-50"/>
    <s v="Revolut"/>
    <s v="Bank"/>
    <n v="50"/>
    <s v=""/>
    <s v=""/>
    <s v="August 2024"/>
    <x v="37"/>
  </r>
  <r>
    <x v="2737"/>
    <s v="Payment from Tovy Treats"/>
    <x v="0"/>
    <n v="100"/>
    <s v="Revolut"/>
    <s v="Bank"/>
    <s v=""/>
    <s v=""/>
    <s v=""/>
    <s v="August 2024"/>
    <x v="37"/>
  </r>
  <r>
    <x v="2738"/>
    <s v="To Okeoghene Sandra Ogude-Nyerhovwo"/>
    <x v="0"/>
    <n v="-100"/>
    <s v="Revolut"/>
    <s v="Bank"/>
    <n v="100"/>
    <s v=""/>
    <s v=""/>
    <s v="August 2024"/>
    <x v="37"/>
  </r>
  <r>
    <x v="2739"/>
    <s v="Tfl Travel Ch Tfl.gov.uk/cp"/>
    <x v="0"/>
    <n v="-3.5"/>
    <s v="Aqua"/>
    <s v="Credit Card"/>
    <n v="3.5"/>
    <n v="-3.5"/>
    <s v=""/>
    <s v="August 2024"/>
    <x v="37"/>
  </r>
  <r>
    <x v="2740"/>
    <s v="George Street Express Croydon"/>
    <x v="0"/>
    <n v="-1.59"/>
    <s v="Aqua"/>
    <s v="Credit Card"/>
    <n v="1.59"/>
    <n v="-1.59"/>
    <s v=""/>
    <s v="August 2024"/>
    <x v="37"/>
  </r>
  <r>
    <x v="2740"/>
    <s v="Tfl Travel Ch Tfl.gov.uk/cp"/>
    <x v="0"/>
    <n v="-5.25"/>
    <s v="Aqua"/>
    <s v="Credit Card"/>
    <n v="5.25"/>
    <n v="-5.25"/>
    <s v=""/>
    <s v="August 2024"/>
    <x v="37"/>
  </r>
  <r>
    <x v="2741"/>
    <s v="To GBP"/>
    <x v="0"/>
    <n v="-10"/>
    <s v="Revolut"/>
    <s v="Bank"/>
    <n v="10"/>
    <s v=""/>
    <s v=""/>
    <s v="August 2024"/>
    <x v="37"/>
  </r>
  <r>
    <x v="2741"/>
    <s v="To GBP"/>
    <x v="0"/>
    <n v="10"/>
    <s v="Revolut"/>
    <s v="Bank"/>
    <s v=""/>
    <s v=""/>
    <s v=""/>
    <s v="August 2024"/>
    <x v="37"/>
  </r>
  <r>
    <x v="2742"/>
    <s v="To Kaneh Amin"/>
    <x v="12"/>
    <n v="-39"/>
    <s v="Revolut"/>
    <s v="Bank"/>
    <n v="39"/>
    <s v=""/>
    <s v=""/>
    <s v="August 2024"/>
    <x v="37"/>
  </r>
  <r>
    <x v="2743"/>
    <s v="Payment from Ogude O"/>
    <x v="0"/>
    <n v="50"/>
    <s v="Revolut"/>
    <s v="Bank"/>
    <s v=""/>
    <s v=""/>
    <s v=""/>
    <s v="August 2024"/>
    <x v="37"/>
  </r>
  <r>
    <x v="2744"/>
    <s v="Monzo"/>
    <x v="0"/>
    <n v="-30"/>
    <s v="Revolut"/>
    <s v="Bank"/>
    <n v="30"/>
    <s v=""/>
    <s v=""/>
    <s v="August 2024"/>
    <x v="37"/>
  </r>
  <r>
    <x v="2745"/>
    <s v="Robins Food And Wine Wallington"/>
    <x v="0"/>
    <n v="-2.25"/>
    <s v="Aqua"/>
    <s v="Credit Card"/>
    <n v="2.25"/>
    <n v="-2.25"/>
    <s v=""/>
    <s v="August 2024"/>
    <x v="37"/>
  </r>
  <r>
    <x v="2745"/>
    <s v="Tfl Travel Ch Tfl.gov.uk/cp"/>
    <x v="0"/>
    <n v="-3.5"/>
    <s v="Aqua"/>
    <s v="Credit Card"/>
    <n v="3.5"/>
    <n v="-3.5"/>
    <s v=""/>
    <s v="August 2024"/>
    <x v="37"/>
  </r>
  <r>
    <x v="2746"/>
    <s v="To RCCG GLORIOUS HIGH THRONE"/>
    <x v="8"/>
    <n v="-3"/>
    <s v="Revolut"/>
    <s v="Bank"/>
    <n v="3"/>
    <s v=""/>
    <s v=""/>
    <s v="August 2024"/>
    <x v="37"/>
  </r>
  <r>
    <x v="2747"/>
    <s v="Sainsbury's"/>
    <x v="2"/>
    <n v="-0.65"/>
    <s v="Revolut"/>
    <s v="Bank"/>
    <n v="0.65"/>
    <s v=""/>
    <s v=""/>
    <s v="August 2024"/>
    <x v="37"/>
  </r>
  <r>
    <x v="2748"/>
    <s v="Tfl Travel Ch Tfl.gov.uk/cp"/>
    <x v="0"/>
    <n v="-1.75"/>
    <s v="Aqua"/>
    <s v="Credit Card"/>
    <n v="1.75"/>
    <n v="-1.75"/>
    <s v=""/>
    <s v="August 2024"/>
    <x v="37"/>
  </r>
  <r>
    <x v="2749"/>
    <s v="To GBP Savings"/>
    <x v="10"/>
    <n v="5"/>
    <s v="Revolut"/>
    <s v="Bank"/>
    <s v=""/>
    <s v=""/>
    <s v=""/>
    <s v="August 2024"/>
    <x v="37"/>
  </r>
  <r>
    <x v="2749"/>
    <s v="To GBP Savings"/>
    <x v="10"/>
    <n v="-5"/>
    <s v="Revolut"/>
    <s v="Bank"/>
    <n v="5"/>
    <s v=""/>
    <s v=""/>
    <s v="August 2024"/>
    <x v="37"/>
  </r>
  <r>
    <x v="2750"/>
    <s v="Sainsbury's"/>
    <x v="2"/>
    <n v="-1.75"/>
    <s v="Revolut"/>
    <s v="Bank"/>
    <n v="1.75"/>
    <s v=""/>
    <s v=""/>
    <s v="August 2024"/>
    <x v="37"/>
  </r>
  <r>
    <x v="2751"/>
    <s v="Post Office Counter Surrey"/>
    <x v="0"/>
    <n v="-3.05"/>
    <s v="Aqua"/>
    <s v="Credit Card"/>
    <n v="3.05"/>
    <n v="-3.05"/>
    <s v=""/>
    <s v="August 2024"/>
    <x v="37"/>
  </r>
  <r>
    <x v="2751"/>
    <s v="Sumup *numan Khan London"/>
    <x v="0"/>
    <n v="-9"/>
    <s v="Aqua"/>
    <s v="Credit Card"/>
    <n v="9"/>
    <n v="-9"/>
    <s v=""/>
    <s v="August 2024"/>
    <x v="37"/>
  </r>
  <r>
    <x v="2751"/>
    <s v="Tfl Travel Ch Tfl.gov.uk/cp"/>
    <x v="0"/>
    <n v="-1.75"/>
    <s v="Aqua"/>
    <s v="Credit Card"/>
    <n v="1.75"/>
    <n v="-1.75"/>
    <s v=""/>
    <s v="August 2024"/>
    <x v="37"/>
  </r>
  <r>
    <x v="2752"/>
    <s v="Payment Received - Thank You"/>
    <x v="0"/>
    <n v="0"/>
    <s v="Aqua"/>
    <s v="Credit Card"/>
    <s v=""/>
    <n v="0"/>
    <s v=""/>
    <s v="August 2024"/>
    <x v="37"/>
  </r>
  <r>
    <x v="2753"/>
    <s v="Payment from Ogude O"/>
    <x v="0"/>
    <n v="150"/>
    <s v="Revolut"/>
    <s v="Bank"/>
    <s v=""/>
    <s v=""/>
    <s v=""/>
    <s v="August 2024"/>
    <x v="37"/>
  </r>
  <r>
    <x v="2754"/>
    <s v="To Aqua"/>
    <x v="13"/>
    <n v="-100.7"/>
    <s v="Revolut"/>
    <s v="Bank"/>
    <n v="100.7"/>
    <s v=""/>
    <n v="100.7"/>
    <s v="August 2024"/>
    <x v="37"/>
  </r>
  <r>
    <x v="2755"/>
    <s v="Lemonade Finance"/>
    <x v="0"/>
    <n v="-20"/>
    <s v="Revolut"/>
    <s v="Bank"/>
    <n v="20"/>
    <s v=""/>
    <s v=""/>
    <s v="August 2024"/>
    <x v="37"/>
  </r>
  <r>
    <x v="2756"/>
    <s v="Sainsbury's"/>
    <x v="2"/>
    <n v="-3.2"/>
    <s v="Revolut"/>
    <s v="Bank"/>
    <n v="3.2"/>
    <s v=""/>
    <s v=""/>
    <s v="August 2024"/>
    <x v="37"/>
  </r>
  <r>
    <x v="2757"/>
    <s v="Sainsbury's"/>
    <x v="2"/>
    <n v="-4.2"/>
    <s v="Revolut"/>
    <s v="Bank"/>
    <n v="4.2"/>
    <s v=""/>
    <s v=""/>
    <s v="August 2024"/>
    <x v="37"/>
  </r>
  <r>
    <x v="2758"/>
    <s v="Sainsburys S/mkts Wallington St"/>
    <x v="0"/>
    <n v="-1.3"/>
    <s v="Aqua"/>
    <s v="Credit Card"/>
    <n v="1.3"/>
    <n v="-1.3"/>
    <s v=""/>
    <s v="August 2024"/>
    <x v="37"/>
  </r>
  <r>
    <x v="2759"/>
    <s v="Talk360"/>
    <x v="0"/>
    <n v="-5"/>
    <s v="Revolut"/>
    <s v="Bank"/>
    <n v="5"/>
    <s v=""/>
    <s v=""/>
    <s v="August 2024"/>
    <x v="37"/>
  </r>
  <r>
    <x v="2760"/>
    <s v="Lidl Gb London London"/>
    <x v="0"/>
    <n v="-18.27"/>
    <s v="Aqua"/>
    <s v="Credit Card"/>
    <n v="18.27"/>
    <n v="-18.27"/>
    <s v=""/>
    <s v="August 2024"/>
    <x v="37"/>
  </r>
  <r>
    <x v="2761"/>
    <s v="To GBP Savings"/>
    <x v="10"/>
    <n v="5"/>
    <s v="Revolut"/>
    <s v="Bank"/>
    <s v=""/>
    <s v=""/>
    <s v=""/>
    <s v="August 2024"/>
    <x v="37"/>
  </r>
  <r>
    <x v="2761"/>
    <s v="To GBP Savings"/>
    <x v="10"/>
    <n v="-5"/>
    <s v="Revolut"/>
    <s v="Bank"/>
    <n v="5"/>
    <s v=""/>
    <s v=""/>
    <s v="August 2024"/>
    <x v="37"/>
  </r>
  <r>
    <x v="2762"/>
    <s v="Kings Corner"/>
    <x v="5"/>
    <n v="-6.99"/>
    <s v="Revolut"/>
    <s v="Bank"/>
    <n v="6.99"/>
    <s v=""/>
    <s v=""/>
    <s v="August 2024"/>
    <x v="37"/>
  </r>
  <r>
    <x v="2763"/>
    <s v="Transport for London"/>
    <x v="1"/>
    <n v="-3.5"/>
    <s v="Revolut"/>
    <s v="Bank"/>
    <n v="3.5"/>
    <s v=""/>
    <s v=""/>
    <s v="August 2024"/>
    <x v="37"/>
  </r>
  <r>
    <x v="2764"/>
    <s v="Wallington Cycles Wallington"/>
    <x v="0"/>
    <n v="-25"/>
    <s v="Aqua"/>
    <s v="Credit Card"/>
    <n v="25"/>
    <n v="-25"/>
    <s v=""/>
    <s v="August 2024"/>
    <x v="37"/>
  </r>
  <r>
    <x v="2764"/>
    <s v="Lidl Gb London London"/>
    <x v="0"/>
    <n v="-2.48"/>
    <s v="Aqua"/>
    <s v="Credit Card"/>
    <n v="2.48"/>
    <n v="-2.48"/>
    <s v=""/>
    <s v="August 2024"/>
    <x v="37"/>
  </r>
  <r>
    <x v="2764"/>
    <s v="Sainsburys S/mkts Wallington St"/>
    <x v="0"/>
    <n v="-2.6"/>
    <s v="Aqua"/>
    <s v="Credit Card"/>
    <n v="2.6"/>
    <n v="-2.6"/>
    <s v=""/>
    <s v="August 2024"/>
    <x v="37"/>
  </r>
  <r>
    <x v="2764"/>
    <s v="Tfl Travel Ch Tfl.gov.uk/cp"/>
    <x v="0"/>
    <n v="-6.3"/>
    <s v="Aqua"/>
    <s v="Credit Card"/>
    <n v="6.3"/>
    <n v="-6.3"/>
    <s v=""/>
    <s v="August 2024"/>
    <x v="37"/>
  </r>
  <r>
    <x v="2765"/>
    <s v="Princh"/>
    <x v="0"/>
    <n v="-1"/>
    <s v="Revolut"/>
    <s v="Bank"/>
    <n v="1"/>
    <s v=""/>
    <s v=""/>
    <s v="August 2024"/>
    <x v="37"/>
  </r>
  <r>
    <x v="2766"/>
    <s v="Princh"/>
    <x v="0"/>
    <n v="-1"/>
    <s v="Revolut"/>
    <s v="Bank"/>
    <n v="1"/>
    <s v=""/>
    <s v=""/>
    <s v="August 2024"/>
    <x v="37"/>
  </r>
  <r>
    <x v="2767"/>
    <s v="Payment from Ogude O"/>
    <x v="0"/>
    <n v="20"/>
    <s v="Revolut"/>
    <s v="Bank"/>
    <s v=""/>
    <s v=""/>
    <s v=""/>
    <s v="August 2024"/>
    <x v="37"/>
  </r>
  <r>
    <x v="2768"/>
    <s v="Lemonade Finance"/>
    <x v="0"/>
    <n v="-20"/>
    <s v="Revolut"/>
    <s v="Bank"/>
    <n v="20"/>
    <s v=""/>
    <s v=""/>
    <s v="August 2024"/>
    <x v="37"/>
  </r>
  <r>
    <x v="2769"/>
    <s v="Wallington Food Centre Wallington"/>
    <x v="0"/>
    <n v="-5.58"/>
    <s v="Aqua"/>
    <s v="Credit Card"/>
    <n v="5.58"/>
    <n v="-5.58"/>
    <s v=""/>
    <s v="August 2024"/>
    <x v="37"/>
  </r>
  <r>
    <x v="2769"/>
    <s v="Tfl Travel Ch Tfl.gov.uk/cp"/>
    <x v="0"/>
    <n v="-3.5"/>
    <s v="Aqua"/>
    <s v="Credit Card"/>
    <n v="3.5"/>
    <n v="-3.5"/>
    <s v=""/>
    <s v="August 2024"/>
    <x v="37"/>
  </r>
  <r>
    <x v="2770"/>
    <s v="Sainsbury's"/>
    <x v="2"/>
    <n v="-1.4"/>
    <s v="Revolut"/>
    <s v="Bank"/>
    <n v="1.4"/>
    <s v=""/>
    <s v=""/>
    <s v="August 2024"/>
    <x v="37"/>
  </r>
  <r>
    <x v="2771"/>
    <s v="Aramark Cwoa Chessington"/>
    <x v="0"/>
    <n v="-5"/>
    <s v="Aqua"/>
    <s v="Credit Card"/>
    <n v="5"/>
    <n v="-5"/>
    <s v=""/>
    <s v="August 2024"/>
    <x v="37"/>
  </r>
  <r>
    <x v="2772"/>
    <s v="Kings Corner Wallington"/>
    <x v="0"/>
    <n v="-1"/>
    <s v="Aqua"/>
    <s v="Credit Card"/>
    <n v="1"/>
    <n v="-1"/>
    <s v=""/>
    <s v="August 2024"/>
    <x v="37"/>
  </r>
  <r>
    <x v="2772"/>
    <s v="Sainsburys S/mkts Wallington St"/>
    <x v="0"/>
    <n v="-3.75"/>
    <s v="Aqua"/>
    <s v="Credit Card"/>
    <n v="3.75"/>
    <n v="-3.75"/>
    <s v=""/>
    <s v="August 2024"/>
    <x v="37"/>
  </r>
  <r>
    <x v="2772"/>
    <s v="Tfl Travel Ch Tfl.gov.uk/cp"/>
    <x v="0"/>
    <n v="-5.25"/>
    <s v="Aqua"/>
    <s v="Credit Card"/>
    <n v="5.25"/>
    <n v="-5.25"/>
    <s v=""/>
    <s v="August 2024"/>
    <x v="37"/>
  </r>
  <r>
    <x v="2773"/>
    <s v="Transport for London"/>
    <x v="1"/>
    <n v="-8.4499999999999993"/>
    <s v="Revolut"/>
    <s v="Bank"/>
    <n v="8.4499999999999993"/>
    <s v=""/>
    <s v=""/>
    <s v="August 2024"/>
    <x v="37"/>
  </r>
  <r>
    <x v="2774"/>
    <s v="eBay"/>
    <x v="9"/>
    <n v="-3.7"/>
    <s v="Revolut"/>
    <s v="Bank"/>
    <n v="3.7"/>
    <s v=""/>
    <s v=""/>
    <s v="August 2024"/>
    <x v="37"/>
  </r>
  <r>
    <x v="2775"/>
    <s v="To GBP"/>
    <x v="0"/>
    <n v="-10"/>
    <s v="Revolut"/>
    <s v="Bank"/>
    <n v="10"/>
    <s v=""/>
    <s v=""/>
    <s v="August 2024"/>
    <x v="37"/>
  </r>
  <r>
    <x v="2775"/>
    <s v="To GBP"/>
    <x v="0"/>
    <n v="10"/>
    <s v="Revolut"/>
    <s v="Bank"/>
    <s v=""/>
    <s v=""/>
    <s v=""/>
    <s v="August 2024"/>
    <x v="37"/>
  </r>
  <r>
    <x v="2776"/>
    <s v="Sainsbury's"/>
    <x v="2"/>
    <n v="-1.55"/>
    <s v="Revolut"/>
    <s v="Bank"/>
    <n v="1.55"/>
    <s v=""/>
    <s v=""/>
    <s v="August 2024"/>
    <x v="37"/>
  </r>
  <r>
    <x v="2777"/>
    <s v="Sainsburys S/mkts Wallington St"/>
    <x v="0"/>
    <n v="-3.5"/>
    <s v="Aqua"/>
    <s v="Credit Card"/>
    <n v="3.5"/>
    <n v="-3.5"/>
    <s v=""/>
    <s v="August 2024"/>
    <x v="37"/>
  </r>
  <r>
    <x v="2777"/>
    <s v="Tfl Travel Ch Tfl.gov.uk/cp"/>
    <x v="0"/>
    <n v="-3.5"/>
    <s v="Aqua"/>
    <s v="Credit Card"/>
    <n v="3.5"/>
    <n v="-3.5"/>
    <s v=""/>
    <s v="August 2024"/>
    <x v="37"/>
  </r>
  <r>
    <x v="2778"/>
    <s v="Sainsburys S/mkts Wallington St"/>
    <x v="0"/>
    <n v="-2.9"/>
    <s v="Aqua"/>
    <s v="Credit Card"/>
    <n v="2.9"/>
    <n v="-2.9"/>
    <s v=""/>
    <s v="August 2024"/>
    <x v="37"/>
  </r>
  <r>
    <x v="2779"/>
    <s v="To GBP Savings"/>
    <x v="10"/>
    <n v="5"/>
    <s v="Revolut"/>
    <s v="Bank"/>
    <s v=""/>
    <s v=""/>
    <s v=""/>
    <s v="August 2024"/>
    <x v="37"/>
  </r>
  <r>
    <x v="2779"/>
    <s v="To GBP Savings"/>
    <x v="10"/>
    <n v="-5"/>
    <s v="Revolut"/>
    <s v="Bank"/>
    <n v="5"/>
    <s v=""/>
    <s v=""/>
    <s v="August 2024"/>
    <x v="37"/>
  </r>
  <r>
    <x v="2780"/>
    <s v="Payment Received - Thank You"/>
    <x v="0"/>
    <n v="0"/>
    <s v="Aqua"/>
    <s v="Credit Card"/>
    <s v=""/>
    <n v="0"/>
    <s v=""/>
    <s v="August 2024"/>
    <x v="37"/>
  </r>
  <r>
    <x v="2780"/>
    <s v="Tfl Travel Ch Tfl.gov.uk/cp"/>
    <x v="0"/>
    <n v="-1.75"/>
    <s v="Aqua"/>
    <s v="Credit Card"/>
    <n v="1.75"/>
    <n v="-1.75"/>
    <s v=""/>
    <s v="August 2024"/>
    <x v="37"/>
  </r>
  <r>
    <x v="2780"/>
    <s v="Sainsburys S/mkts Wallington St"/>
    <x v="0"/>
    <n v="-3"/>
    <s v="Aqua"/>
    <s v="Credit Card"/>
    <n v="3"/>
    <n v="-3"/>
    <s v=""/>
    <s v="August 2024"/>
    <x v="37"/>
  </r>
  <r>
    <x v="2781"/>
    <s v="To GBP"/>
    <x v="0"/>
    <n v="-5"/>
    <s v="Revolut"/>
    <s v="Bank"/>
    <n v="5"/>
    <s v=""/>
    <s v=""/>
    <s v="August 2024"/>
    <x v="37"/>
  </r>
  <r>
    <x v="2781"/>
    <s v="To GBP"/>
    <x v="0"/>
    <n v="5"/>
    <s v="Revolut"/>
    <s v="Bank"/>
    <s v=""/>
    <s v=""/>
    <s v=""/>
    <s v="August 2024"/>
    <x v="37"/>
  </r>
  <r>
    <x v="2782"/>
    <s v="Payment from Ogude O"/>
    <x v="0"/>
    <n v="100"/>
    <s v="Revolut"/>
    <s v="Bank"/>
    <s v=""/>
    <s v=""/>
    <s v=""/>
    <s v="August 2024"/>
    <x v="37"/>
  </r>
  <r>
    <x v="2783"/>
    <s v="To Aqua"/>
    <x v="13"/>
    <n v="-87.03"/>
    <s v="Revolut"/>
    <s v="Bank"/>
    <n v="87.03"/>
    <s v=""/>
    <n v="87.03"/>
    <s v="August 2024"/>
    <x v="37"/>
  </r>
  <r>
    <x v="2784"/>
    <s v="Lemonade Finance"/>
    <x v="0"/>
    <n v="-5.4"/>
    <s v="Revolut"/>
    <s v="Bank"/>
    <n v="5.4"/>
    <s v=""/>
    <s v=""/>
    <s v="August 2024"/>
    <x v="37"/>
  </r>
  <r>
    <x v="2785"/>
    <s v="Payment from Ogude O"/>
    <x v="0"/>
    <n v="121"/>
    <s v="Revolut"/>
    <s v="Bank"/>
    <s v=""/>
    <s v=""/>
    <s v=""/>
    <s v="August 2024"/>
    <x v="37"/>
  </r>
  <r>
    <x v="2786"/>
    <s v="Lemonade Finance"/>
    <x v="0"/>
    <n v="-121.5"/>
    <s v="Revolut"/>
    <s v="Bank"/>
    <n v="121.5"/>
    <s v=""/>
    <s v=""/>
    <s v="August 2024"/>
    <x v="37"/>
  </r>
  <r>
    <x v="2787"/>
    <s v="Wallington Food Centre Wallington"/>
    <x v="0"/>
    <n v="-8.35"/>
    <s v="Aqua"/>
    <s v="Credit Card"/>
    <n v="8.35"/>
    <n v="-8.35"/>
    <s v=""/>
    <s v="August 2024"/>
    <x v="37"/>
  </r>
  <r>
    <x v="2787"/>
    <s v="Tfl Travel Ch Tfl.gov.uk/cp"/>
    <x v="0"/>
    <n v="-3.5"/>
    <s v="Aqua"/>
    <s v="Credit Card"/>
    <n v="3.5"/>
    <n v="-3.5"/>
    <s v=""/>
    <s v="August 2024"/>
    <x v="37"/>
  </r>
  <r>
    <x v="2788"/>
    <s v="Tfl Travel Ch Tfl.gov.uk/cp"/>
    <x v="0"/>
    <n v="-3.5"/>
    <s v="Aqua"/>
    <s v="Credit Card"/>
    <n v="3.5"/>
    <n v="-3.5"/>
    <s v=""/>
    <s v="August 2024"/>
    <x v="37"/>
  </r>
  <r>
    <x v="2789"/>
    <s v="Lemonade Finance"/>
    <x v="0"/>
    <n v="-5"/>
    <s v="Revolut"/>
    <s v="Bank"/>
    <n v="5"/>
    <s v=""/>
    <s v=""/>
    <s v="August 2024"/>
    <x v="37"/>
  </r>
  <r>
    <x v="2790"/>
    <s v="Sainsbury's"/>
    <x v="2"/>
    <n v="-4.95"/>
    <s v="Revolut"/>
    <s v="Bank"/>
    <n v="4.95"/>
    <s v=""/>
    <s v=""/>
    <s v="August 2024"/>
    <x v="37"/>
  </r>
  <r>
    <x v="2791"/>
    <s v="George Street Express Croydon"/>
    <x v="0"/>
    <n v="-1"/>
    <s v="Aqua"/>
    <s v="Credit Card"/>
    <n v="1"/>
    <n v="-1"/>
    <s v=""/>
    <s v="August 2024"/>
    <x v="37"/>
  </r>
  <r>
    <x v="2791"/>
    <s v="Tfl Travel Ch Tfl.gov.uk/cp"/>
    <x v="0"/>
    <n v="-3.5"/>
    <s v="Aqua"/>
    <s v="Credit Card"/>
    <n v="3.5"/>
    <n v="-3.5"/>
    <s v=""/>
    <s v="August 2024"/>
    <x v="37"/>
  </r>
  <r>
    <x v="2792"/>
    <s v="Sainsbury's"/>
    <x v="2"/>
    <n v="-2.5"/>
    <s v="Revolut"/>
    <s v="Bank"/>
    <n v="2.5"/>
    <s v=""/>
    <s v=""/>
    <s v="August 2024"/>
    <x v="37"/>
  </r>
  <r>
    <x v="2793"/>
    <s v="Sainsburys S/mkts Wallington St"/>
    <x v="0"/>
    <n v="-1.65"/>
    <s v="Aqua"/>
    <s v="Credit Card"/>
    <n v="1.65"/>
    <n v="-1.65"/>
    <s v=""/>
    <s v="August 2024"/>
    <x v="37"/>
  </r>
  <r>
    <x v="2793"/>
    <s v="Tfl Travel Ch Tfl.gov.uk/cp"/>
    <x v="0"/>
    <n v="-5.25"/>
    <s v="Aqua"/>
    <s v="Credit Card"/>
    <n v="5.25"/>
    <n v="-5.25"/>
    <s v=""/>
    <s v="August 2024"/>
    <x v="37"/>
  </r>
  <r>
    <x v="2794"/>
    <s v="Payment from L Kalume"/>
    <x v="0"/>
    <n v="12"/>
    <s v="Revolut"/>
    <s v="Bank"/>
    <s v=""/>
    <s v=""/>
    <s v=""/>
    <s v="August 2024"/>
    <x v="37"/>
  </r>
  <r>
    <x v="2795"/>
    <s v="Payment from Ogude O"/>
    <x v="0"/>
    <n v="30"/>
    <s v="Revolut"/>
    <s v="Bank"/>
    <s v=""/>
    <s v=""/>
    <s v=""/>
    <s v="August 2024"/>
    <x v="37"/>
  </r>
  <r>
    <x v="2796"/>
    <s v="To Kaneh Amin"/>
    <x v="12"/>
    <n v="-15"/>
    <s v="Revolut"/>
    <s v="Bank"/>
    <n v="15"/>
    <s v=""/>
    <s v=""/>
    <s v="August 2024"/>
    <x v="37"/>
  </r>
  <r>
    <x v="2797"/>
    <s v="Robins Food And Wine Wallington"/>
    <x v="0"/>
    <n v="-2.33"/>
    <s v="Aqua"/>
    <s v="Credit Card"/>
    <n v="2.33"/>
    <n v="-2.33"/>
    <s v=""/>
    <s v="August 2024"/>
    <x v="37"/>
  </r>
  <r>
    <x v="2797"/>
    <s v="Tfl Travel Ch Tfl.gov.uk/cp"/>
    <x v="0"/>
    <n v="-3.5"/>
    <s v="Aqua"/>
    <s v="Credit Card"/>
    <n v="3.5"/>
    <n v="-3.5"/>
    <s v=""/>
    <s v="August 2024"/>
    <x v="37"/>
  </r>
  <r>
    <x v="2798"/>
    <s v="Transport for London"/>
    <x v="1"/>
    <n v="-1.75"/>
    <s v="Revolut"/>
    <s v="Bank"/>
    <n v="1.75"/>
    <s v=""/>
    <s v=""/>
    <s v="August 2024"/>
    <x v="37"/>
  </r>
  <r>
    <x v="2799"/>
    <s v="Tfl Travel Ch Tfl.gov.uk/cp"/>
    <x v="0"/>
    <n v="-1.75"/>
    <s v="Aqua"/>
    <s v="Credit Card"/>
    <n v="1.75"/>
    <n v="-1.75"/>
    <s v=""/>
    <s v="August 2024"/>
    <x v="37"/>
  </r>
  <r>
    <x v="2800"/>
    <s v="To GBP Savings"/>
    <x v="10"/>
    <n v="5"/>
    <s v="Revolut"/>
    <s v="Bank"/>
    <s v=""/>
    <s v=""/>
    <s v=""/>
    <s v="August 2024"/>
    <x v="37"/>
  </r>
  <r>
    <x v="2800"/>
    <s v="To GBP Savings"/>
    <x v="10"/>
    <n v="-5"/>
    <s v="Revolut"/>
    <s v="Bank"/>
    <n v="5"/>
    <s v=""/>
    <s v=""/>
    <s v="August 2024"/>
    <x v="37"/>
  </r>
  <r>
    <x v="2801"/>
    <s v="Talk360"/>
    <x v="0"/>
    <n v="-5"/>
    <s v="Revolut"/>
    <s v="Bank"/>
    <n v="5"/>
    <s v=""/>
    <s v=""/>
    <s v="August 2024"/>
    <x v="37"/>
  </r>
  <r>
    <x v="2802"/>
    <s v="Tfl Travel Ch Tfl.gov.uk/cp"/>
    <x v="0"/>
    <n v="-3.5"/>
    <s v="Aqua"/>
    <s v="Credit Card"/>
    <n v="3.5"/>
    <n v="-3.5"/>
    <s v=""/>
    <s v="August 2024"/>
    <x v="37"/>
  </r>
  <r>
    <x v="2803"/>
    <s v="Lemonade Finance"/>
    <x v="0"/>
    <n v="-9.5"/>
    <s v="Revolut"/>
    <s v="Bank"/>
    <n v="9.5"/>
    <s v=""/>
    <s v=""/>
    <s v="August 2024"/>
    <x v="37"/>
  </r>
  <r>
    <x v="2804"/>
    <s v="Lidl Gb London London"/>
    <x v="0"/>
    <n v="-18.02"/>
    <s v="Aqua"/>
    <s v="Credit Card"/>
    <n v="18.02"/>
    <n v="-18.02"/>
    <s v=""/>
    <s v="August 2024"/>
    <x v="37"/>
  </r>
  <r>
    <x v="2804"/>
    <s v="Tfl Travel Ch Tfl.gov.uk/cp"/>
    <x v="0"/>
    <n v="-3.5"/>
    <s v="Aqua"/>
    <s v="Credit Card"/>
    <n v="3.5"/>
    <n v="-3.5"/>
    <s v=""/>
    <s v="August 2024"/>
    <x v="37"/>
  </r>
  <r>
    <x v="2805"/>
    <s v="To GBP"/>
    <x v="0"/>
    <n v="-5"/>
    <s v="Revolut"/>
    <s v="Bank"/>
    <n v="5"/>
    <s v=""/>
    <s v=""/>
    <s v="August 2024"/>
    <x v="37"/>
  </r>
  <r>
    <x v="2805"/>
    <s v="To GBP"/>
    <x v="0"/>
    <n v="5"/>
    <s v="Revolut"/>
    <s v="Bank"/>
    <s v=""/>
    <s v=""/>
    <s v=""/>
    <s v="August 2024"/>
    <x v="37"/>
  </r>
  <r>
    <x v="2806"/>
    <s v="Tfl Travel Ch Tfl.gov.uk/cp"/>
    <x v="0"/>
    <n v="-3.5"/>
    <s v="Aqua"/>
    <s v="Credit Card"/>
    <n v="3.5"/>
    <n v="-3.5"/>
    <s v=""/>
    <s v="August 2024"/>
    <x v="37"/>
  </r>
  <r>
    <x v="2807"/>
    <s v="Payment from Ogude O"/>
    <x v="0"/>
    <n v="15"/>
    <s v="Revolut"/>
    <s v="Bank"/>
    <s v=""/>
    <s v=""/>
    <s v=""/>
    <s v="August 2024"/>
    <x v="37"/>
  </r>
  <r>
    <x v="2808"/>
    <s v="Lemonade Finance"/>
    <x v="0"/>
    <n v="-19.2"/>
    <s v="Revolut"/>
    <s v="Bank"/>
    <n v="19.2"/>
    <s v=""/>
    <s v=""/>
    <s v="August 2024"/>
    <x v="37"/>
  </r>
  <r>
    <x v="2809"/>
    <s v="Sainsbury's"/>
    <x v="2"/>
    <n v="-4"/>
    <s v="Revolut"/>
    <s v="Bank"/>
    <n v="4"/>
    <s v=""/>
    <s v=""/>
    <s v="August 2024"/>
    <x v="37"/>
  </r>
  <r>
    <x v="2810"/>
    <s v="George Street Express Croydon"/>
    <x v="0"/>
    <n v="-1.25"/>
    <s v="Aqua"/>
    <s v="Credit Card"/>
    <n v="1.25"/>
    <n v="-1.25"/>
    <s v=""/>
    <s v="August 2024"/>
    <x v="37"/>
  </r>
  <r>
    <x v="2810"/>
    <s v="Tfl Travel Ch Tfl.gov.uk/cp"/>
    <x v="0"/>
    <n v="-3.5"/>
    <s v="Aqua"/>
    <s v="Credit Card"/>
    <n v="3.5"/>
    <n v="-3.5"/>
    <s v=""/>
    <s v="August 2024"/>
    <x v="37"/>
  </r>
  <r>
    <x v="2811"/>
    <s v="Payment Received - Thank You"/>
    <x v="0"/>
    <n v="0"/>
    <s v="Aqua"/>
    <s v="Credit Card"/>
    <s v=""/>
    <n v="0"/>
    <s v=""/>
    <s v="August 2024"/>
    <x v="37"/>
  </r>
  <r>
    <x v="2811"/>
    <s v="Kevin News Croydon"/>
    <x v="0"/>
    <n v="-1.25"/>
    <s v="Aqua"/>
    <s v="Credit Card"/>
    <n v="1.25"/>
    <n v="-1.25"/>
    <s v=""/>
    <s v="August 2024"/>
    <x v="37"/>
  </r>
  <r>
    <x v="2811"/>
    <s v="Sainsburys S/mkts Wallington St"/>
    <x v="0"/>
    <n v="-12.6"/>
    <s v="Aqua"/>
    <s v="Credit Card"/>
    <n v="12.6"/>
    <n v="-12.6"/>
    <s v=""/>
    <s v="August 2024"/>
    <x v="37"/>
  </r>
  <r>
    <x v="2811"/>
    <s v="Tfl Travel Ch Tfl.gov.uk/cp"/>
    <x v="0"/>
    <n v="-5.25"/>
    <s v="Aqua"/>
    <s v="Credit Card"/>
    <n v="5.25"/>
    <n v="-5.25"/>
    <s v=""/>
    <s v="August 2024"/>
    <x v="37"/>
  </r>
  <r>
    <x v="2812"/>
    <s v="Payment from Ogude O"/>
    <x v="0"/>
    <n v="80"/>
    <s v="Revolut"/>
    <s v="Bank"/>
    <s v=""/>
    <s v=""/>
    <s v=""/>
    <s v="August 2024"/>
    <x v="37"/>
  </r>
  <r>
    <x v="2813"/>
    <s v="To Aqua"/>
    <x v="13"/>
    <n v="-70.5"/>
    <s v="Revolut"/>
    <s v="Bank"/>
    <n v="70.5"/>
    <s v=""/>
    <n v="70.5"/>
    <s v="August 2024"/>
    <x v="37"/>
  </r>
  <r>
    <x v="2814"/>
    <s v="Tfl Travel Ch Tfl.gov.uk/cp"/>
    <x v="0"/>
    <n v="-3.5"/>
    <s v="Aqua"/>
    <s v="Credit Card"/>
    <n v="3.5"/>
    <n v="-3.5"/>
    <s v=""/>
    <s v="September 2024"/>
    <x v="38"/>
  </r>
  <r>
    <x v="2815"/>
    <s v="LOQBOX"/>
    <x v="0"/>
    <n v="-12.5"/>
    <s v="Revolut"/>
    <s v="Bank"/>
    <n v="12.5"/>
    <s v=""/>
    <s v=""/>
    <s v="September 2024"/>
    <x v="38"/>
  </r>
  <r>
    <x v="2816"/>
    <s v="Payment from Ogude O"/>
    <x v="0"/>
    <n v="30"/>
    <s v="Revolut"/>
    <s v="Bank"/>
    <s v=""/>
    <s v=""/>
    <s v=""/>
    <s v="September 2024"/>
    <x v="38"/>
  </r>
  <r>
    <x v="2817"/>
    <s v="To RCCG GLORIOUS HIGH THRONE"/>
    <x v="8"/>
    <n v="-6"/>
    <s v="Revolut"/>
    <s v="Bank"/>
    <n v="6"/>
    <s v=""/>
    <s v=""/>
    <s v="September 2024"/>
    <x v="38"/>
  </r>
  <r>
    <x v="2818"/>
    <s v="Sainsburys S/mkts Wallington St"/>
    <x v="0"/>
    <n v="-0.45"/>
    <s v="Aqua"/>
    <s v="Credit Card"/>
    <n v="0.45"/>
    <n v="-0.45"/>
    <s v=""/>
    <s v="September 2024"/>
    <x v="38"/>
  </r>
  <r>
    <x v="2818"/>
    <s v="Tfl Travel Ch Tfl.gov.uk/cp"/>
    <x v="0"/>
    <n v="-1.75"/>
    <s v="Aqua"/>
    <s v="Credit Card"/>
    <n v="1.75"/>
    <n v="-1.75"/>
    <s v=""/>
    <s v="September 2024"/>
    <x v="38"/>
  </r>
  <r>
    <x v="2819"/>
    <s v="To GBP Savings"/>
    <x v="10"/>
    <n v="5"/>
    <s v="Revolut"/>
    <s v="Bank"/>
    <s v=""/>
    <s v=""/>
    <s v=""/>
    <s v="September 2024"/>
    <x v="38"/>
  </r>
  <r>
    <x v="2819"/>
    <s v="To GBP Savings"/>
    <x v="10"/>
    <n v="-5"/>
    <s v="Revolut"/>
    <s v="Bank"/>
    <n v="5"/>
    <s v=""/>
    <s v=""/>
    <s v="September 2024"/>
    <x v="38"/>
  </r>
  <r>
    <x v="2820"/>
    <s v="Sainsbury's"/>
    <x v="2"/>
    <n v="-1.55"/>
    <s v="Revolut"/>
    <s v="Bank"/>
    <n v="1.55"/>
    <s v=""/>
    <s v=""/>
    <s v="September 2024"/>
    <x v="38"/>
  </r>
  <r>
    <x v="2821"/>
    <s v="Nilgiri Croydon"/>
    <x v="0"/>
    <n v="-29.16"/>
    <s v="Aqua"/>
    <s v="Credit Card"/>
    <n v="29.16"/>
    <n v="-29.16"/>
    <s v=""/>
    <s v="September 2024"/>
    <x v="38"/>
  </r>
  <r>
    <x v="2821"/>
    <s v="Tfl Travel Ch Tfl.gov.uk/cp"/>
    <x v="0"/>
    <n v="-5.25"/>
    <s v="Aqua"/>
    <s v="Credit Card"/>
    <n v="5.25"/>
    <n v="-5.25"/>
    <s v=""/>
    <s v="September 2024"/>
    <x v="38"/>
  </r>
  <r>
    <x v="2822"/>
    <s v="Lemonade Finance"/>
    <x v="0"/>
    <n v="-14.5"/>
    <s v="Revolut"/>
    <s v="Bank"/>
    <n v="14.5"/>
    <s v=""/>
    <s v=""/>
    <s v="September 2024"/>
    <x v="38"/>
  </r>
  <r>
    <x v="2823"/>
    <s v="Mellows Newsmart Wallington"/>
    <x v="0"/>
    <n v="-1.25"/>
    <s v="Aqua"/>
    <s v="Credit Card"/>
    <n v="1.25"/>
    <n v="-1.25"/>
    <s v=""/>
    <s v="September 2024"/>
    <x v="38"/>
  </r>
  <r>
    <x v="2823"/>
    <s v="Tfl Travel Ch Tfl.gov.uk/cp"/>
    <x v="0"/>
    <n v="-5.25"/>
    <s v="Aqua"/>
    <s v="Credit Card"/>
    <n v="5.25"/>
    <n v="-5.25"/>
    <s v=""/>
    <s v="September 2024"/>
    <x v="38"/>
  </r>
  <r>
    <x v="2824"/>
    <s v="Payment from Ogude O"/>
    <x v="0"/>
    <n v="50"/>
    <s v="Revolut"/>
    <s v="Bank"/>
    <s v=""/>
    <s v=""/>
    <s v=""/>
    <s v="September 2024"/>
    <x v="38"/>
  </r>
  <r>
    <x v="2825"/>
    <s v="Monzo"/>
    <x v="0"/>
    <n v="-50"/>
    <s v="Revolut"/>
    <s v="Bank"/>
    <n v="50"/>
    <s v=""/>
    <s v=""/>
    <s v="September 2024"/>
    <x v="38"/>
  </r>
  <r>
    <x v="2826"/>
    <s v="Payment from Ogude O"/>
    <x v="0"/>
    <n v="20"/>
    <s v="Revolut"/>
    <s v="Bank"/>
    <s v=""/>
    <s v=""/>
    <s v=""/>
    <s v="September 2024"/>
    <x v="38"/>
  </r>
  <r>
    <x v="2827"/>
    <s v="Lemonade Finance"/>
    <x v="0"/>
    <n v="-14.3"/>
    <s v="Revolut"/>
    <s v="Bank"/>
    <n v="14.3"/>
    <s v=""/>
    <s v=""/>
    <s v="September 2024"/>
    <x v="38"/>
  </r>
  <r>
    <x v="2828"/>
    <s v="Bolt"/>
    <x v="11"/>
    <n v="-10.3"/>
    <s v="Revolut"/>
    <s v="Bank"/>
    <n v="10.3"/>
    <s v=""/>
    <s v=""/>
    <s v="September 2024"/>
    <x v="38"/>
  </r>
  <r>
    <x v="2829"/>
    <s v="Bolt"/>
    <x v="11"/>
    <n v="-3.5"/>
    <s v="Revolut"/>
    <s v="Bank"/>
    <n v="3.5"/>
    <s v=""/>
    <s v=""/>
    <s v="September 2024"/>
    <x v="38"/>
  </r>
  <r>
    <x v="2830"/>
    <s v="Tfl Travel Ch Tfl.gov.uk/cp"/>
    <x v="0"/>
    <n v="-5.25"/>
    <s v="Aqua"/>
    <s v="Credit Card"/>
    <n v="5.25"/>
    <n v="-5.25"/>
    <s v=""/>
    <s v="September 2024"/>
    <x v="38"/>
  </r>
  <r>
    <x v="2830"/>
    <s v="Sainsburys S/mkts Wallington St"/>
    <x v="0"/>
    <n v="-3.7"/>
    <s v="Aqua"/>
    <s v="Credit Card"/>
    <n v="3.7"/>
    <n v="-3.7"/>
    <s v=""/>
    <s v="September 2024"/>
    <x v="38"/>
  </r>
  <r>
    <x v="2831"/>
    <s v="Payment from Ogude O"/>
    <x v="0"/>
    <n v="50"/>
    <s v="Revolut"/>
    <s v="Bank"/>
    <s v=""/>
    <s v=""/>
    <s v=""/>
    <s v="September 2024"/>
    <x v="38"/>
  </r>
  <r>
    <x v="2832"/>
    <s v="Talk360"/>
    <x v="0"/>
    <n v="-5"/>
    <s v="Revolut"/>
    <s v="Bank"/>
    <n v="5"/>
    <s v=""/>
    <s v=""/>
    <s v="September 2024"/>
    <x v="38"/>
  </r>
  <r>
    <x v="2833"/>
    <s v="Bolt"/>
    <x v="11"/>
    <n v="-21.8"/>
    <s v="Revolut"/>
    <s v="Bank"/>
    <n v="21.8"/>
    <s v=""/>
    <s v=""/>
    <s v="September 2024"/>
    <x v="38"/>
  </r>
  <r>
    <x v="2834"/>
    <s v="Bolt"/>
    <x v="11"/>
    <n v="-13.7"/>
    <s v="Revolut"/>
    <s v="Bank"/>
    <n v="13.7"/>
    <s v=""/>
    <s v=""/>
    <s v="September 2024"/>
    <x v="38"/>
  </r>
  <r>
    <x v="2835"/>
    <s v="Uber"/>
    <x v="0"/>
    <n v="-12.97"/>
    <s v="Revolut"/>
    <s v="Bank"/>
    <n v="12.97"/>
    <s v=""/>
    <s v=""/>
    <s v="September 2024"/>
    <x v="38"/>
  </r>
  <r>
    <x v="2836"/>
    <s v="Payment Received - Thank You"/>
    <x v="0"/>
    <n v="0"/>
    <s v="Aqua"/>
    <s v="Credit Card"/>
    <s v=""/>
    <n v="0"/>
    <s v=""/>
    <s v="September 2024"/>
    <x v="38"/>
  </r>
  <r>
    <x v="2836"/>
    <s v="Tfl Travel Ch Tfl.gov.uk/cp"/>
    <x v="0"/>
    <n v="-5.25"/>
    <s v="Aqua"/>
    <s v="Credit Card"/>
    <n v="5.25"/>
    <n v="-5.25"/>
    <s v=""/>
    <s v="September 2024"/>
    <x v="38"/>
  </r>
  <r>
    <x v="2837"/>
    <s v="Payment from Okeoghene Ogude-nyerhovwo"/>
    <x v="0"/>
    <n v="200"/>
    <s v="Revolut"/>
    <s v="Bank"/>
    <s v=""/>
    <s v=""/>
    <s v=""/>
    <s v="September 2024"/>
    <x v="38"/>
  </r>
  <r>
    <x v="2838"/>
    <s v="Payment from Ogude O"/>
    <x v="0"/>
    <n v="80"/>
    <s v="Revolut"/>
    <s v="Bank"/>
    <s v=""/>
    <s v=""/>
    <s v=""/>
    <s v="September 2024"/>
    <x v="38"/>
  </r>
  <r>
    <x v="2839"/>
    <s v="To Aqua"/>
    <x v="13"/>
    <n v="-70.459999999999994"/>
    <s v="Revolut"/>
    <s v="Bank"/>
    <n v="70.459999999999994"/>
    <s v=""/>
    <n v="70.459999999999994"/>
    <s v="September 2024"/>
    <x v="38"/>
  </r>
  <r>
    <x v="2840"/>
    <s v="Cash at 93 Manor Road Wallingt"/>
    <x v="0"/>
    <n v="-200"/>
    <s v="Revolut"/>
    <s v="Bank"/>
    <n v="200"/>
    <s v=""/>
    <s v=""/>
    <s v="September 2024"/>
    <x v="38"/>
  </r>
  <r>
    <x v="2841"/>
    <s v="Transport for London"/>
    <x v="1"/>
    <n v="-1.75"/>
    <s v="Revolut"/>
    <s v="Bank"/>
    <n v="1.75"/>
    <s v=""/>
    <s v=""/>
    <s v="September 2024"/>
    <x v="38"/>
  </r>
  <r>
    <x v="2842"/>
    <s v="Payment from Ogude O"/>
    <x v="0"/>
    <n v="46"/>
    <s v="Revolut"/>
    <s v="Bank"/>
    <s v=""/>
    <s v=""/>
    <s v=""/>
    <s v="September 2024"/>
    <x v="38"/>
  </r>
  <r>
    <x v="2843"/>
    <s v="Lemonade Finance"/>
    <x v="0"/>
    <n v="-46.7"/>
    <s v="Revolut"/>
    <s v="Bank"/>
    <n v="46.7"/>
    <s v=""/>
    <s v=""/>
    <s v="September 2024"/>
    <x v="38"/>
  </r>
  <r>
    <x v="2844"/>
    <s v="Sainsburys S/mkts Wallington St"/>
    <x v="0"/>
    <n v="-1.55"/>
    <s v="Aqua"/>
    <s v="Credit Card"/>
    <n v="1.55"/>
    <n v="-1.55"/>
    <s v=""/>
    <s v="September 2024"/>
    <x v="38"/>
  </r>
  <r>
    <x v="2844"/>
    <s v="Tfl Travel Ch Tfl.gov.uk/cp"/>
    <x v="0"/>
    <n v="-1.95"/>
    <s v="Aqua"/>
    <s v="Credit Card"/>
    <n v="1.95"/>
    <n v="-1.95"/>
    <s v=""/>
    <s v="September 2024"/>
    <x v="38"/>
  </r>
  <r>
    <x v="2845"/>
    <s v="Payment from Ogude O"/>
    <x v="0"/>
    <n v="240"/>
    <s v="Revolut"/>
    <s v="Bank"/>
    <s v=""/>
    <s v=""/>
    <s v=""/>
    <s v="September 2024"/>
    <x v="38"/>
  </r>
  <r>
    <x v="2846"/>
    <s v="To RCCG GLORIOUS HIGH THRONE"/>
    <x v="8"/>
    <n v="-234"/>
    <s v="Revolut"/>
    <s v="Bank"/>
    <n v="234"/>
    <s v=""/>
    <s v=""/>
    <s v="September 2024"/>
    <x v="38"/>
  </r>
  <r>
    <x v="2847"/>
    <s v="Sainsburys S/mkts Wallington St"/>
    <x v="0"/>
    <n v="-4.8"/>
    <s v="Aqua"/>
    <s v="Credit Card"/>
    <n v="4.8"/>
    <n v="-4.8"/>
    <s v=""/>
    <s v="September 2024"/>
    <x v="38"/>
  </r>
  <r>
    <x v="2847"/>
    <s v="Tfl Travel Ch Tfl.gov.uk/cp"/>
    <x v="0"/>
    <n v="-3.5"/>
    <s v="Aqua"/>
    <s v="Credit Card"/>
    <n v="3.5"/>
    <n v="-3.5"/>
    <s v=""/>
    <s v="September 2024"/>
    <x v="38"/>
  </r>
  <r>
    <x v="2848"/>
    <s v="eBay"/>
    <x v="9"/>
    <n v="-11.63"/>
    <s v="Revolut"/>
    <s v="Bank"/>
    <n v="11.63"/>
    <s v=""/>
    <s v=""/>
    <s v="September 2024"/>
    <x v="38"/>
  </r>
  <r>
    <x v="2849"/>
    <s v="To GBP Savings"/>
    <x v="10"/>
    <n v="5"/>
    <s v="Revolut"/>
    <s v="Bank"/>
    <s v=""/>
    <s v=""/>
    <s v=""/>
    <s v="September 2024"/>
    <x v="38"/>
  </r>
  <r>
    <x v="2849"/>
    <s v="To GBP Savings"/>
    <x v="10"/>
    <n v="-5"/>
    <s v="Revolut"/>
    <s v="Bank"/>
    <n v="5"/>
    <s v=""/>
    <s v=""/>
    <s v="September 2024"/>
    <x v="38"/>
  </r>
  <r>
    <x v="2850"/>
    <s v="Talk360"/>
    <x v="0"/>
    <n v="-5"/>
    <s v="Revolut"/>
    <s v="Bank"/>
    <n v="5"/>
    <s v=""/>
    <s v=""/>
    <s v="September 2024"/>
    <x v="38"/>
  </r>
  <r>
    <x v="2851"/>
    <s v="Wallington Food Centre Wallington"/>
    <x v="0"/>
    <n v="-4.3899999999999997"/>
    <s v="Aqua"/>
    <s v="Credit Card"/>
    <n v="4.3899999999999997"/>
    <n v="-4.3899999999999997"/>
    <s v=""/>
    <s v="September 2024"/>
    <x v="38"/>
  </r>
  <r>
    <x v="2851"/>
    <s v="Sainsburys S/mkts Wallington St"/>
    <x v="0"/>
    <n v="-4.3499999999999996"/>
    <s v="Aqua"/>
    <s v="Credit Card"/>
    <n v="4.3499999999999996"/>
    <n v="-4.3499999999999996"/>
    <s v=""/>
    <s v="September 2024"/>
    <x v="38"/>
  </r>
  <r>
    <x v="2851"/>
    <s v="Tfl Travel Ch Tfl.gov.uk/cp"/>
    <x v="0"/>
    <n v="-5.25"/>
    <s v="Aqua"/>
    <s v="Credit Card"/>
    <n v="5.25"/>
    <n v="-5.25"/>
    <s v=""/>
    <s v="September 2024"/>
    <x v="38"/>
  </r>
  <r>
    <x v="2852"/>
    <s v="Payment from Ogude O"/>
    <x v="0"/>
    <n v="25"/>
    <s v="Revolut"/>
    <s v="Bank"/>
    <s v=""/>
    <s v=""/>
    <s v=""/>
    <s v="September 2024"/>
    <x v="38"/>
  </r>
  <r>
    <x v="2853"/>
    <s v="To Oghenetega Ogude"/>
    <x v="0"/>
    <n v="-25"/>
    <s v="Revolut"/>
    <s v="Bank"/>
    <n v="25"/>
    <s v=""/>
    <s v=""/>
    <s v="September 2024"/>
    <x v="38"/>
  </r>
  <r>
    <x v="2854"/>
    <s v="Sumup **numan Khan London"/>
    <x v="0"/>
    <n v="-25"/>
    <s v="Aqua"/>
    <s v="Credit Card"/>
    <n v="25"/>
    <n v="-25"/>
    <s v=""/>
    <s v="September 2024"/>
    <x v="38"/>
  </r>
  <r>
    <x v="2854"/>
    <s v="Pricebusters Wallington"/>
    <x v="0"/>
    <n v="-22.5"/>
    <s v="Aqua"/>
    <s v="Credit Card"/>
    <n v="22.5"/>
    <n v="-22.5"/>
    <s v=""/>
    <s v="September 2024"/>
    <x v="38"/>
  </r>
  <r>
    <x v="2854"/>
    <s v="Tfl Travel Ch Tfl.gov.uk/cp"/>
    <x v="0"/>
    <n v="-5.25"/>
    <s v="Aqua"/>
    <s v="Credit Card"/>
    <n v="5.25"/>
    <n v="-5.25"/>
    <s v=""/>
    <s v="September 2024"/>
    <x v="38"/>
  </r>
  <r>
    <x v="2855"/>
    <s v="Payment Received - Thank You"/>
    <x v="0"/>
    <n v="0"/>
    <s v="Aqua"/>
    <s v="Credit Card"/>
    <s v=""/>
    <n v="0"/>
    <s v=""/>
    <s v="September 2024"/>
    <x v="38"/>
  </r>
  <r>
    <x v="2855"/>
    <s v="Tfl Travel Ch Tfl.gov.uk/cp"/>
    <x v="0"/>
    <n v="-5.25"/>
    <s v="Aqua"/>
    <s v="Credit Card"/>
    <n v="5.25"/>
    <n v="-5.25"/>
    <s v=""/>
    <s v="September 2024"/>
    <x v="38"/>
  </r>
  <r>
    <x v="2856"/>
    <s v="Payment from Ogude O"/>
    <x v="0"/>
    <n v="87"/>
    <s v="Revolut"/>
    <s v="Bank"/>
    <s v=""/>
    <s v=""/>
    <s v=""/>
    <s v="September 2024"/>
    <x v="38"/>
  </r>
  <r>
    <x v="2857"/>
    <s v="To Aqua"/>
    <x v="13"/>
    <n v="-39.99"/>
    <s v="Revolut"/>
    <s v="Bank"/>
    <n v="39.99"/>
    <s v=""/>
    <n v="39.99"/>
    <s v="September 2024"/>
    <x v="38"/>
  </r>
  <r>
    <x v="2858"/>
    <s v="Tfl Travel Ch Tfl.gov.uk/cp"/>
    <x v="0"/>
    <n v="-5.25"/>
    <s v="Aqua"/>
    <s v="Credit Card"/>
    <n v="5.25"/>
    <n v="-5.25"/>
    <s v=""/>
    <s v="September 2024"/>
    <x v="38"/>
  </r>
  <r>
    <x v="2858"/>
    <s v="Sainsburys S/mkts Wallington St"/>
    <x v="0"/>
    <n v="-2.6"/>
    <s v="Aqua"/>
    <s v="Credit Card"/>
    <n v="2.6"/>
    <n v="-2.6"/>
    <s v=""/>
    <s v="September 2024"/>
    <x v="38"/>
  </r>
  <r>
    <x v="2859"/>
    <s v="Tfl Travel Ch Tfl.gov.uk/cp"/>
    <x v="0"/>
    <n v="-0.2"/>
    <s v="Aqua"/>
    <s v="Credit Card"/>
    <n v="0.2"/>
    <n v="-0.2"/>
    <s v=""/>
    <s v="September 2024"/>
    <x v="38"/>
  </r>
  <r>
    <x v="2860"/>
    <s v="To RCCG GLORIOUS HIGH THRONE"/>
    <x v="8"/>
    <n v="-3"/>
    <s v="Revolut"/>
    <s v="Bank"/>
    <n v="3"/>
    <s v=""/>
    <s v=""/>
    <s v="September 2024"/>
    <x v="38"/>
  </r>
  <r>
    <x v="2861"/>
    <s v="Zan Coffee Shop Croydon"/>
    <x v="0"/>
    <n v="-7.7"/>
    <s v="Aqua"/>
    <s v="Credit Card"/>
    <n v="7.7"/>
    <n v="-7.7"/>
    <s v=""/>
    <s v="September 2024"/>
    <x v="38"/>
  </r>
  <r>
    <x v="2861"/>
    <s v="Zan Coffee Shop Croydon"/>
    <x v="0"/>
    <n v="-0.9"/>
    <s v="Aqua"/>
    <s v="Credit Card"/>
    <n v="0.9"/>
    <n v="-0.9"/>
    <s v=""/>
    <s v="September 2024"/>
    <x v="38"/>
  </r>
  <r>
    <x v="2861"/>
    <s v="Tfl Travel Ch Tfl.gov.uk/cp"/>
    <x v="0"/>
    <n v="-5.25"/>
    <s v="Aqua"/>
    <s v="Credit Card"/>
    <n v="5.25"/>
    <n v="-5.25"/>
    <s v=""/>
    <s v="September 2024"/>
    <x v="38"/>
  </r>
  <r>
    <x v="2862"/>
    <s v="To GBP Savings"/>
    <x v="10"/>
    <n v="5"/>
    <s v="Revolut"/>
    <s v="Bank"/>
    <s v=""/>
    <s v=""/>
    <s v=""/>
    <s v="September 2024"/>
    <x v="38"/>
  </r>
  <r>
    <x v="2862"/>
    <s v="To GBP Savings"/>
    <x v="10"/>
    <n v="-5"/>
    <s v="Revolut"/>
    <s v="Bank"/>
    <n v="5"/>
    <s v=""/>
    <s v=""/>
    <s v="September 2024"/>
    <x v="38"/>
  </r>
  <r>
    <x v="2863"/>
    <s v="To Kaneh Amin"/>
    <x v="12"/>
    <n v="-15"/>
    <s v="Revolut"/>
    <s v="Bank"/>
    <n v="15"/>
    <s v=""/>
    <s v=""/>
    <s v="September 2024"/>
    <x v="38"/>
  </r>
  <r>
    <x v="2864"/>
    <s v="Tfl Travel Ch Tfl.gov.uk/cp"/>
    <x v="0"/>
    <n v="-5.25"/>
    <s v="Aqua"/>
    <s v="Credit Card"/>
    <n v="5.25"/>
    <n v="-5.25"/>
    <s v=""/>
    <s v="September 2024"/>
    <x v="38"/>
  </r>
  <r>
    <x v="2865"/>
    <s v="Payment Received - Thank You"/>
    <x v="0"/>
    <n v="0"/>
    <s v="Aqua"/>
    <s v="Credit Card"/>
    <s v=""/>
    <n v="0"/>
    <s v=""/>
    <s v="September 2024"/>
    <x v="38"/>
  </r>
  <r>
    <x v="2865"/>
    <s v="Techcom London"/>
    <x v="0"/>
    <n v="-24"/>
    <s v="Aqua"/>
    <s v="Credit Card"/>
    <n v="24"/>
    <n v="-24"/>
    <s v=""/>
    <s v="September 2024"/>
    <x v="38"/>
  </r>
  <r>
    <x v="2865"/>
    <s v="Mellows Newsmart Wallington"/>
    <x v="0"/>
    <n v="-2.5"/>
    <s v="Aqua"/>
    <s v="Credit Card"/>
    <n v="2.5"/>
    <n v="-2.5"/>
    <s v=""/>
    <s v="September 2024"/>
    <x v="38"/>
  </r>
  <r>
    <x v="2865"/>
    <s v="Tfl Travel Ch Tfl.gov.uk/cp"/>
    <x v="0"/>
    <n v="-5.25"/>
    <s v="Aqua"/>
    <s v="Credit Card"/>
    <n v="5.25"/>
    <n v="-5.25"/>
    <s v=""/>
    <s v="September 2024"/>
    <x v="38"/>
  </r>
  <r>
    <x v="2866"/>
    <s v="Payment from Ogude O"/>
    <x v="0"/>
    <n v="50"/>
    <s v="Revolut"/>
    <s v="Bank"/>
    <s v=""/>
    <s v=""/>
    <s v=""/>
    <s v="September 2024"/>
    <x v="38"/>
  </r>
  <r>
    <x v="2867"/>
    <s v="To Aqua"/>
    <x v="13"/>
    <n v="-50"/>
    <s v="Revolut"/>
    <s v="Bank"/>
    <n v="50"/>
    <s v=""/>
    <n v="50"/>
    <s v="September 2024"/>
    <x v="38"/>
  </r>
  <r>
    <x v="2868"/>
    <s v="Tfl Travel Ch Tfl.gov.uk/cp"/>
    <x v="0"/>
    <n v="-5.25"/>
    <s v="Aqua"/>
    <s v="Credit Card"/>
    <n v="5.25"/>
    <n v="-5.25"/>
    <s v=""/>
    <s v="September 2024"/>
    <x v="38"/>
  </r>
  <r>
    <x v="2869"/>
    <s v="Payment from Akinyemi Adejare"/>
    <x v="0"/>
    <n v="6.5"/>
    <s v="Revolut"/>
    <s v="Bank"/>
    <s v=""/>
    <s v=""/>
    <s v=""/>
    <s v="September 2024"/>
    <x v="38"/>
  </r>
  <r>
    <x v="2870"/>
    <s v="Udemy"/>
    <x v="6"/>
    <n v="-2.27"/>
    <s v="Revolut"/>
    <s v="Bank"/>
    <n v="2.27"/>
    <s v=""/>
    <s v=""/>
    <s v="September 2024"/>
    <x v="38"/>
  </r>
  <r>
    <x v="2871"/>
    <s v="Sainsburys S/mkts Wallington St"/>
    <x v="0"/>
    <n v="-8.1999999999999993"/>
    <s v="Aqua"/>
    <s v="Credit Card"/>
    <n v="8.1999999999999993"/>
    <n v="-8.1999999999999993"/>
    <s v=""/>
    <s v="September 2024"/>
    <x v="38"/>
  </r>
  <r>
    <x v="2871"/>
    <s v="Tfl Travel Ch Tfl.gov.uk/cp"/>
    <x v="0"/>
    <n v="-3.5"/>
    <s v="Aqua"/>
    <s v="Credit Card"/>
    <n v="3.5"/>
    <n v="-3.5"/>
    <s v=""/>
    <s v="September 2024"/>
    <x v="38"/>
  </r>
  <r>
    <x v="2872"/>
    <s v="Sainsburys S/mkts Wallington St"/>
    <x v="0"/>
    <n v="-0.85"/>
    <s v="Aqua"/>
    <s v="Credit Card"/>
    <n v="0.85"/>
    <n v="-0.85"/>
    <s v=""/>
    <s v="September 2024"/>
    <x v="38"/>
  </r>
  <r>
    <x v="2872"/>
    <s v="Sainsburys S/mkts Wallington St"/>
    <x v="0"/>
    <n v="-1.5"/>
    <s v="Aqua"/>
    <s v="Credit Card"/>
    <n v="1.5"/>
    <n v="-1.5"/>
    <s v=""/>
    <s v="September 2024"/>
    <x v="38"/>
  </r>
  <r>
    <x v="2872"/>
    <s v="Tfl Travel Ch Tfl.gov.uk/cp"/>
    <x v="0"/>
    <n v="-0.2"/>
    <s v="Aqua"/>
    <s v="Credit Card"/>
    <n v="0.2"/>
    <n v="-0.2"/>
    <s v=""/>
    <s v="September 2024"/>
    <x v="38"/>
  </r>
  <r>
    <x v="2873"/>
    <s v="Payment from Ogude O"/>
    <x v="0"/>
    <n v="70"/>
    <s v="Revolut"/>
    <s v="Bank"/>
    <s v=""/>
    <s v=""/>
    <s v=""/>
    <s v="September 2024"/>
    <x v="38"/>
  </r>
  <r>
    <x v="2874"/>
    <s v="Exchange to GBP"/>
    <x v="0"/>
    <n v="125.43"/>
    <s v="Revolut"/>
    <s v="Bank"/>
    <s v=""/>
    <s v=""/>
    <s v=""/>
    <s v="September 2024"/>
    <x v="38"/>
  </r>
  <r>
    <x v="2875"/>
    <s v="Bolt"/>
    <x v="11"/>
    <n v="-9.4"/>
    <s v="Revolut"/>
    <s v="Bank"/>
    <n v="9.4"/>
    <s v=""/>
    <s v=""/>
    <s v="September 2024"/>
    <x v="38"/>
  </r>
  <r>
    <x v="2876"/>
    <s v="To RCCG GLORIOUS HIGH THRONE"/>
    <x v="8"/>
    <n v="-3"/>
    <s v="Revolut"/>
    <s v="Bank"/>
    <n v="3"/>
    <s v=""/>
    <s v=""/>
    <s v="September 2024"/>
    <x v="38"/>
  </r>
  <r>
    <x v="2877"/>
    <s v="Tfl Travel Ch Tfl.gov.uk/cp"/>
    <x v="0"/>
    <n v="-1.75"/>
    <s v="Aqua"/>
    <s v="Credit Card"/>
    <n v="1.75"/>
    <n v="-1.75"/>
    <s v=""/>
    <s v="September 2024"/>
    <x v="38"/>
  </r>
  <r>
    <x v="2878"/>
    <s v="To GBP Savings"/>
    <x v="10"/>
    <n v="5"/>
    <s v="Revolut"/>
    <s v="Bank"/>
    <s v=""/>
    <s v=""/>
    <s v=""/>
    <s v="September 2024"/>
    <x v="38"/>
  </r>
  <r>
    <x v="2878"/>
    <s v="To GBP Savings"/>
    <x v="10"/>
    <n v="-5"/>
    <s v="Revolut"/>
    <s v="Bank"/>
    <n v="5"/>
    <s v=""/>
    <s v=""/>
    <s v="September 2024"/>
    <x v="38"/>
  </r>
  <r>
    <x v="2879"/>
    <s v="Tfl Travel Ch Tfl.gov.uk/cp"/>
    <x v="0"/>
    <n v="-5.25"/>
    <s v="Aqua"/>
    <s v="Credit Card"/>
    <n v="5.25"/>
    <n v="-5.25"/>
    <s v=""/>
    <s v="September 2024"/>
    <x v="38"/>
  </r>
  <r>
    <x v="2879"/>
    <s v="Sainsburys S/mkts Wallington St"/>
    <x v="0"/>
    <n v="-4.9000000000000004"/>
    <s v="Aqua"/>
    <s v="Credit Card"/>
    <n v="4.9000000000000004"/>
    <n v="-4.9000000000000004"/>
    <s v=""/>
    <s v="September 2024"/>
    <x v="38"/>
  </r>
  <r>
    <x v="2880"/>
    <s v="Lemonade Finance"/>
    <x v="0"/>
    <n v="-124.18"/>
    <s v="Revolut"/>
    <s v="Bank"/>
    <n v="124.18"/>
    <s v=""/>
    <s v=""/>
    <s v="September 2024"/>
    <x v="38"/>
  </r>
  <r>
    <x v="2881"/>
    <s v="Payment from Ogude O"/>
    <x v="0"/>
    <n v="80"/>
    <s v="Revolut"/>
    <s v="Bank"/>
    <s v=""/>
    <s v=""/>
    <s v=""/>
    <s v="September 2024"/>
    <x v="38"/>
  </r>
  <r>
    <x v="2882"/>
    <s v="Pricebusters Wallington"/>
    <x v="0"/>
    <n v="-3.98"/>
    <s v="Aqua"/>
    <s v="Credit Card"/>
    <n v="3.98"/>
    <n v="-3.98"/>
    <s v=""/>
    <s v="September 2024"/>
    <x v="38"/>
  </r>
  <r>
    <x v="2882"/>
    <s v="Wallington Food Centre Wallington"/>
    <x v="0"/>
    <n v="-1.49"/>
    <s v="Aqua"/>
    <s v="Credit Card"/>
    <n v="1.49"/>
    <n v="-1.49"/>
    <s v=""/>
    <s v="September 2024"/>
    <x v="38"/>
  </r>
  <r>
    <x v="2882"/>
    <s v="Tfl Travel Ch Tfl.gov.uk/cp"/>
    <x v="0"/>
    <n v="-5.25"/>
    <s v="Aqua"/>
    <s v="Credit Card"/>
    <n v="5.25"/>
    <n v="-5.25"/>
    <s v=""/>
    <s v="September 2024"/>
    <x v="38"/>
  </r>
  <r>
    <x v="2883"/>
    <s v="Tfl Travel Ch Tfl.gov.uk/cp"/>
    <x v="0"/>
    <n v="-5.25"/>
    <s v="Aqua"/>
    <s v="Credit Card"/>
    <n v="5.25"/>
    <n v="-5.25"/>
    <s v=""/>
    <s v="September 2024"/>
    <x v="38"/>
  </r>
  <r>
    <x v="2883"/>
    <s v="Sainsburys S/mkts Wallington St"/>
    <x v="0"/>
    <n v="-7.98"/>
    <s v="Aqua"/>
    <s v="Credit Card"/>
    <n v="7.98"/>
    <n v="-7.98"/>
    <s v=""/>
    <s v="September 2024"/>
    <x v="38"/>
  </r>
  <r>
    <x v="2884"/>
    <s v="Telusko"/>
    <x v="6"/>
    <n v="-44.04"/>
    <s v="Revolut"/>
    <s v="Bank"/>
    <n v="44.04"/>
    <s v=""/>
    <s v=""/>
    <s v="September 2024"/>
    <x v="38"/>
  </r>
  <r>
    <x v="2885"/>
    <s v="Payment from Ogude O"/>
    <x v="0"/>
    <n v="50"/>
    <s v="Revolut"/>
    <s v="Bank"/>
    <s v=""/>
    <s v=""/>
    <s v=""/>
    <s v="September 2024"/>
    <x v="38"/>
  </r>
  <r>
    <x v="2886"/>
    <s v="Sainsburys S/mkts Wallington St"/>
    <x v="0"/>
    <n v="-6.45"/>
    <s v="Aqua"/>
    <s v="Credit Card"/>
    <n v="6.45"/>
    <n v="-6.45"/>
    <s v=""/>
    <s v="September 2024"/>
    <x v="38"/>
  </r>
  <r>
    <x v="2886"/>
    <s v="Sainsburys S/mkts Wallington St"/>
    <x v="0"/>
    <n v="-6"/>
    <s v="Aqua"/>
    <s v="Credit Card"/>
    <n v="6"/>
    <n v="-6"/>
    <s v=""/>
    <s v="September 2024"/>
    <x v="38"/>
  </r>
  <r>
    <x v="2886"/>
    <s v="Tfl Travel Ch Tfl.gov.uk/cp"/>
    <x v="0"/>
    <n v="-5.25"/>
    <s v="Aqua"/>
    <s v="Credit Card"/>
    <n v="5.25"/>
    <n v="-5.25"/>
    <s v=""/>
    <s v="September 2024"/>
    <x v="38"/>
  </r>
  <r>
    <x v="2887"/>
    <s v="To Gocardless"/>
    <x v="4"/>
    <n v="-80"/>
    <s v="Revolut"/>
    <s v="Bank"/>
    <n v="80"/>
    <s v=""/>
    <s v=""/>
    <s v="September 2024"/>
    <x v="38"/>
  </r>
  <r>
    <x v="2887"/>
    <s v="To Gocardless"/>
    <x v="4"/>
    <n v="-80"/>
    <s v="Revolut"/>
    <s v="Bank"/>
    <n v="80"/>
    <s v=""/>
    <s v=""/>
    <s v="September 2024"/>
    <x v="38"/>
  </r>
  <r>
    <x v="2888"/>
    <s v="Payment Received - Thank You"/>
    <x v="0"/>
    <n v="0"/>
    <s v="Aqua"/>
    <s v="Credit Card"/>
    <s v=""/>
    <n v="0"/>
    <s v=""/>
    <s v="September 2024"/>
    <x v="38"/>
  </r>
  <r>
    <x v="2888"/>
    <s v="Sainsburys S/mkts Wallington St"/>
    <x v="0"/>
    <n v="-3.95"/>
    <s v="Aqua"/>
    <s v="Credit Card"/>
    <n v="3.95"/>
    <n v="-3.95"/>
    <s v=""/>
    <s v="September 2024"/>
    <x v="38"/>
  </r>
  <r>
    <x v="2888"/>
    <s v="Tfl Travel Ch Tfl.gov.uk/cp"/>
    <x v="0"/>
    <n v="-1.95"/>
    <s v="Aqua"/>
    <s v="Credit Card"/>
    <n v="1.95"/>
    <n v="-1.95"/>
    <s v=""/>
    <s v="September 2024"/>
    <x v="38"/>
  </r>
  <r>
    <x v="2889"/>
    <s v="Payment from Ogude O"/>
    <x v="0"/>
    <n v="150"/>
    <s v="Revolut"/>
    <s v="Bank"/>
    <s v=""/>
    <s v=""/>
    <s v=""/>
    <s v="September 2024"/>
    <x v="38"/>
  </r>
  <r>
    <x v="2890"/>
    <s v="To Aqua"/>
    <x v="13"/>
    <n v="-122.25"/>
    <s v="Revolut"/>
    <s v="Bank"/>
    <n v="122.25"/>
    <s v=""/>
    <n v="122.25"/>
    <s v="September 2024"/>
    <x v="38"/>
  </r>
  <r>
    <x v="2891"/>
    <s v="Transport for London"/>
    <x v="1"/>
    <n v="-1.75"/>
    <s v="Revolut"/>
    <s v="Bank"/>
    <n v="1.75"/>
    <s v=""/>
    <s v=""/>
    <s v="September 2024"/>
    <x v="38"/>
  </r>
  <r>
    <x v="2892"/>
    <s v="Robins Food And Wine Wallington"/>
    <x v="0"/>
    <n v="-2"/>
    <s v="Aqua"/>
    <s v="Credit Card"/>
    <n v="2"/>
    <n v="-2"/>
    <s v=""/>
    <s v="September 2024"/>
    <x v="38"/>
  </r>
  <r>
    <x v="2892"/>
    <s v="Sainsburys S/mkts Wallington St"/>
    <x v="0"/>
    <n v="-6.15"/>
    <s v="Aqua"/>
    <s v="Credit Card"/>
    <n v="6.15"/>
    <n v="-6.15"/>
    <s v=""/>
    <s v="September 2024"/>
    <x v="38"/>
  </r>
  <r>
    <x v="2893"/>
    <s v="Payment from Oladimeji A"/>
    <x v="0"/>
    <n v="6"/>
    <s v="Revolut"/>
    <s v="Bank"/>
    <s v=""/>
    <s v=""/>
    <s v=""/>
    <s v="September 2024"/>
    <x v="38"/>
  </r>
  <r>
    <x v="2894"/>
    <s v="Payment from Ogude O"/>
    <x v="0"/>
    <n v="209"/>
    <s v="Revolut"/>
    <s v="Bank"/>
    <s v=""/>
    <s v=""/>
    <s v=""/>
    <s v="September 2024"/>
    <x v="38"/>
  </r>
  <r>
    <x v="2895"/>
    <s v="To RCCG GLORIOUS HIGH THRONE"/>
    <x v="8"/>
    <n v="-209"/>
    <s v="Revolut"/>
    <s v="Bank"/>
    <n v="209"/>
    <s v=""/>
    <s v=""/>
    <s v="September 2024"/>
    <x v="38"/>
  </r>
  <r>
    <x v="2896"/>
    <s v="Wallington Food Centr Wallington"/>
    <x v="0"/>
    <n v="-1.49"/>
    <s v="Aqua"/>
    <s v="Credit Card"/>
    <n v="1.49"/>
    <n v="-1.49"/>
    <s v=""/>
    <s v="September 2024"/>
    <x v="38"/>
  </r>
  <r>
    <x v="2896"/>
    <s v="Tfl Travel Ch Tfl.gov.uk/cp"/>
    <x v="0"/>
    <n v="-1.75"/>
    <s v="Aqua"/>
    <s v="Credit Card"/>
    <n v="1.75"/>
    <n v="-1.75"/>
    <s v=""/>
    <s v="September 2024"/>
    <x v="38"/>
  </r>
  <r>
    <x v="2897"/>
    <s v="To GBP Savings"/>
    <x v="10"/>
    <n v="5"/>
    <s v="Revolut"/>
    <s v="Bank"/>
    <s v=""/>
    <s v=""/>
    <s v=""/>
    <s v="September 2024"/>
    <x v="38"/>
  </r>
  <r>
    <x v="2897"/>
    <s v="To GBP Savings"/>
    <x v="10"/>
    <n v="-5"/>
    <s v="Revolut"/>
    <s v="Bank"/>
    <n v="5"/>
    <s v=""/>
    <s v=""/>
    <s v="September 2024"/>
    <x v="38"/>
  </r>
  <r>
    <x v="2898"/>
    <s v="Wh Smith Wallington Wallington"/>
    <x v="0"/>
    <n v="-66.430000000000007"/>
    <s v="Aqua"/>
    <s v="Credit Card"/>
    <n v="66.430000000000007"/>
    <n v="-66.430000000000007"/>
    <s v=""/>
    <s v="October 2024"/>
    <x v="39"/>
  </r>
  <r>
    <x v="2898"/>
    <s v="Tfl Travel Ch Tfl.gov.uk/cp"/>
    <x v="0"/>
    <n v="-5.25"/>
    <s v="Aqua"/>
    <s v="Credit Card"/>
    <n v="5.25"/>
    <n v="-5.25"/>
    <s v=""/>
    <s v="October 2024"/>
    <x v="39"/>
  </r>
  <r>
    <x v="2898"/>
    <s v="Sainsburys S/mkts Wallington St"/>
    <x v="0"/>
    <n v="-2.65"/>
    <s v="Aqua"/>
    <s v="Credit Card"/>
    <n v="2.65"/>
    <n v="-2.65"/>
    <s v=""/>
    <s v="October 2024"/>
    <x v="39"/>
  </r>
  <r>
    <x v="2899"/>
    <s v="Transport for London"/>
    <x v="1"/>
    <n v="-1.75"/>
    <s v="Revolut"/>
    <s v="Bank"/>
    <n v="1.75"/>
    <s v=""/>
    <s v=""/>
    <s v="October 2024"/>
    <x v="39"/>
  </r>
  <r>
    <x v="2900"/>
    <s v="LOQBOX"/>
    <x v="0"/>
    <n v="-10"/>
    <s v="Revolut"/>
    <s v="Bank"/>
    <n v="10"/>
    <s v=""/>
    <s v=""/>
    <s v="October 2024"/>
    <x v="39"/>
  </r>
  <r>
    <x v="2901"/>
    <s v="Talk360"/>
    <x v="0"/>
    <n v="-5"/>
    <s v="Revolut"/>
    <s v="Bank"/>
    <n v="5"/>
    <s v=""/>
    <s v=""/>
    <s v="October 2024"/>
    <x v="39"/>
  </r>
  <r>
    <x v="2902"/>
    <s v="Tfl Travel Ch Tfl.gov.uk/cp"/>
    <x v="0"/>
    <n v="-5.25"/>
    <s v="Aqua"/>
    <s v="Credit Card"/>
    <n v="5.25"/>
    <n v="-5.25"/>
    <s v=""/>
    <s v="October 2024"/>
    <x v="39"/>
  </r>
  <r>
    <x v="2902"/>
    <s v="Sainsburys S/mkts Wallington St"/>
    <x v="0"/>
    <n v="-1.25"/>
    <s v="Aqua"/>
    <s v="Credit Card"/>
    <n v="1.25"/>
    <n v="-1.25"/>
    <s v=""/>
    <s v="October 2024"/>
    <x v="39"/>
  </r>
  <r>
    <x v="2903"/>
    <s v="To GBP"/>
    <x v="0"/>
    <n v="-25"/>
    <s v="Revolut"/>
    <s v="Bank"/>
    <n v="25"/>
    <s v=""/>
    <s v=""/>
    <s v="October 2024"/>
    <x v="39"/>
  </r>
  <r>
    <x v="2903"/>
    <s v="To GBP"/>
    <x v="0"/>
    <n v="25"/>
    <s v="Revolut"/>
    <s v="Bank"/>
    <s v=""/>
    <s v=""/>
    <s v=""/>
    <s v="October 2024"/>
    <x v="39"/>
  </r>
  <r>
    <x v="2904"/>
    <s v="Closing transaction"/>
    <x v="0"/>
    <n v="0"/>
    <s v="Revolut"/>
    <s v="Bank"/>
    <s v=""/>
    <s v=""/>
    <s v=""/>
    <s v="October 2024"/>
    <x v="39"/>
  </r>
  <r>
    <x v="2905"/>
    <s v="Depositing savings"/>
    <x v="0"/>
    <n v="-25"/>
    <s v="Revolut"/>
    <s v="Bank"/>
    <n v="25"/>
    <s v=""/>
    <s v=""/>
    <s v="October 2024"/>
    <x v="39"/>
  </r>
  <r>
    <x v="2906"/>
    <s v="Bolt"/>
    <x v="11"/>
    <n v="-6.8"/>
    <s v="Revolut"/>
    <s v="Bank"/>
    <n v="6.8"/>
    <s v=""/>
    <s v=""/>
    <s v="October 2024"/>
    <x v="39"/>
  </r>
  <r>
    <x v="2907"/>
    <s v="Tfl Travel Ch Tfl.gov.uk/cp"/>
    <x v="0"/>
    <n v="-5.25"/>
    <s v="Aqua"/>
    <s v="Credit Card"/>
    <n v="5.25"/>
    <n v="-5.25"/>
    <s v=""/>
    <s v="October 2024"/>
    <x v="39"/>
  </r>
  <r>
    <x v="2907"/>
    <s v="Wh Smith Wallington Wallington"/>
    <x v="0"/>
    <n v="-37.97"/>
    <s v="Aqua"/>
    <s v="Credit Card"/>
    <n v="37.97"/>
    <n v="-37.97"/>
    <s v=""/>
    <s v="October 2024"/>
    <x v="39"/>
  </r>
  <r>
    <x v="2908"/>
    <s v="Tfl Travel Ch Tfl.gov.uk/cp"/>
    <x v="0"/>
    <n v="-3.5"/>
    <s v="Aqua"/>
    <s v="Credit Card"/>
    <n v="3.5"/>
    <n v="-3.5"/>
    <s v=""/>
    <s v="October 2024"/>
    <x v="39"/>
  </r>
  <r>
    <x v="2908"/>
    <s v="Sainsburys S/mkts Wallington St"/>
    <x v="0"/>
    <n v="-1.55"/>
    <s v="Aqua"/>
    <s v="Credit Card"/>
    <n v="1.55"/>
    <n v="-1.55"/>
    <s v=""/>
    <s v="October 2024"/>
    <x v="39"/>
  </r>
  <r>
    <x v="2909"/>
    <s v="Tfl Travel Ch Tfl.gov.uk/cp"/>
    <x v="0"/>
    <n v="-3.7"/>
    <s v="Aqua"/>
    <s v="Credit Card"/>
    <n v="3.7"/>
    <n v="-3.7"/>
    <s v=""/>
    <s v="October 2024"/>
    <x v="39"/>
  </r>
  <r>
    <x v="2910"/>
    <s v="Payment Received - Thank You"/>
    <x v="0"/>
    <n v="0"/>
    <s v="Aqua"/>
    <s v="Credit Card"/>
    <s v=""/>
    <n v="0"/>
    <s v=""/>
    <s v="October 2024"/>
    <x v="39"/>
  </r>
  <r>
    <x v="2910"/>
    <s v="Sainsburys S/mkts Wallington St"/>
    <x v="0"/>
    <n v="-1.55"/>
    <s v="Aqua"/>
    <s v="Credit Card"/>
    <n v="1.55"/>
    <n v="-1.55"/>
    <s v=""/>
    <s v="October 2024"/>
    <x v="39"/>
  </r>
  <r>
    <x v="2911"/>
    <s v="Depositing savings"/>
    <x v="0"/>
    <n v="-5"/>
    <s v="Revolut"/>
    <s v="Bank"/>
    <n v="5"/>
    <s v=""/>
    <s v=""/>
    <s v="October 2024"/>
    <x v="39"/>
  </r>
  <r>
    <x v="2912"/>
    <s v="Payment from Ogude O"/>
    <x v="0"/>
    <n v="90"/>
    <s v="Revolut"/>
    <s v="Bank"/>
    <s v=""/>
    <s v=""/>
    <s v=""/>
    <s v="October 2024"/>
    <x v="39"/>
  </r>
  <r>
    <x v="2913"/>
    <s v="To Aqua"/>
    <x v="13"/>
    <n v="-83.1"/>
    <s v="Revolut"/>
    <s v="Bank"/>
    <n v="83.1"/>
    <s v=""/>
    <n v="83.1"/>
    <s v="October 2024"/>
    <x v="39"/>
  </r>
  <r>
    <x v="2914"/>
    <s v="www.learning-street.or Internet"/>
    <x v="0"/>
    <n v="-89"/>
    <s v="Aqua"/>
    <s v="Credit Card"/>
    <n v="89"/>
    <n v="-89"/>
    <s v=""/>
    <s v="October 2024"/>
    <x v="39"/>
  </r>
  <r>
    <x v="2914"/>
    <s v="Tfl Travel Ch Tfl.gov.uk/cp"/>
    <x v="0"/>
    <n v="-5.25"/>
    <s v="Aqua"/>
    <s v="Credit Card"/>
    <n v="5.25"/>
    <n v="-5.25"/>
    <s v=""/>
    <s v="October 2024"/>
    <x v="39"/>
  </r>
  <r>
    <x v="2915"/>
    <s v="Tfl Travel Ch Tfl.gov.uk/cp"/>
    <x v="0"/>
    <n v="-5.25"/>
    <s v="Aqua"/>
    <s v="Credit Card"/>
    <n v="5.25"/>
    <n v="-5.25"/>
    <s v=""/>
    <s v="October 2024"/>
    <x v="39"/>
  </r>
  <r>
    <x v="2915"/>
    <s v="Sainsburys S/mkts Wallington St"/>
    <x v="0"/>
    <n v="-2.6"/>
    <s v="Aqua"/>
    <s v="Credit Card"/>
    <n v="2.6"/>
    <n v="-2.6"/>
    <s v=""/>
    <s v="October 2024"/>
    <x v="39"/>
  </r>
  <r>
    <x v="2916"/>
    <s v="To Kaneh Amin"/>
    <x v="12"/>
    <n v="-15"/>
    <s v="Revolut"/>
    <s v="Bank"/>
    <n v="15"/>
    <s v=""/>
    <s v=""/>
    <s v="October 2024"/>
    <x v="39"/>
  </r>
  <r>
    <x v="2917"/>
    <s v="Sainsbury's"/>
    <x v="2"/>
    <n v="-1.55"/>
    <s v="Revolut"/>
    <s v="Bank"/>
    <n v="1.55"/>
    <s v=""/>
    <s v=""/>
    <s v="October 2024"/>
    <x v="39"/>
  </r>
  <r>
    <x v="2918"/>
    <s v="Tfl Travel Ch Tfl.gov.uk/cp"/>
    <x v="0"/>
    <n v="-3.5"/>
    <s v="Aqua"/>
    <s v="Credit Card"/>
    <n v="3.5"/>
    <n v="-3.5"/>
    <s v=""/>
    <s v="October 2024"/>
    <x v="39"/>
  </r>
  <r>
    <x v="2918"/>
    <s v="Sainsburys S/mkts Wallington St"/>
    <x v="0"/>
    <n v="-5.45"/>
    <s v="Aqua"/>
    <s v="Credit Card"/>
    <n v="5.45"/>
    <n v="-5.45"/>
    <s v=""/>
    <s v="October 2024"/>
    <x v="39"/>
  </r>
  <r>
    <x v="2919"/>
    <s v="Lidl Gb London London"/>
    <x v="0"/>
    <n v="-10.28"/>
    <s v="Aqua"/>
    <s v="Credit Card"/>
    <n v="10.28"/>
    <n v="-10.28"/>
    <s v=""/>
    <s v="October 2024"/>
    <x v="39"/>
  </r>
  <r>
    <x v="2919"/>
    <s v="Pricebusters Wallington"/>
    <x v="0"/>
    <n v="-4.9800000000000004"/>
    <s v="Aqua"/>
    <s v="Credit Card"/>
    <n v="4.9800000000000004"/>
    <n v="-4.9800000000000004"/>
    <s v=""/>
    <s v="October 2024"/>
    <x v="39"/>
  </r>
  <r>
    <x v="2919"/>
    <s v="Tfl Travel Ch Tfl.gov.uk/cp"/>
    <x v="0"/>
    <n v="-5.25"/>
    <s v="Aqua"/>
    <s v="Credit Card"/>
    <n v="5.25"/>
    <n v="-5.25"/>
    <s v=""/>
    <s v="October 2024"/>
    <x v="39"/>
  </r>
  <r>
    <x v="2920"/>
    <s v="Transfer from Revolut user"/>
    <x v="0"/>
    <n v="7.5"/>
    <s v="Revolut"/>
    <s v="Bank"/>
    <s v=""/>
    <s v=""/>
    <s v=""/>
    <s v="October 2024"/>
    <x v="39"/>
  </r>
  <r>
    <x v="2921"/>
    <s v="Tfl Travel Ch Tfl.gov.uk/cp"/>
    <x v="0"/>
    <n v="-5.25"/>
    <s v="Aqua"/>
    <s v="Credit Card"/>
    <n v="5.25"/>
    <n v="-5.25"/>
    <s v=""/>
    <s v="October 2024"/>
    <x v="39"/>
  </r>
  <r>
    <x v="2922"/>
    <s v="Sainsbury's"/>
    <x v="2"/>
    <n v="-3"/>
    <s v="Revolut"/>
    <s v="Bank"/>
    <n v="3"/>
    <s v=""/>
    <s v=""/>
    <s v="October 2024"/>
    <x v="39"/>
  </r>
  <r>
    <x v="2923"/>
    <s v="To RCCG GLORIOUS HIGH THRONE"/>
    <x v="8"/>
    <n v="-3"/>
    <s v="Revolut"/>
    <s v="Bank"/>
    <n v="3"/>
    <s v=""/>
    <s v=""/>
    <s v="October 2024"/>
    <x v="39"/>
  </r>
  <r>
    <x v="2924"/>
    <s v="Sainsburys S/mkts Wallington St"/>
    <x v="0"/>
    <n v="-1.3"/>
    <s v="Aqua"/>
    <s v="Credit Card"/>
    <n v="1.3"/>
    <n v="-1.3"/>
    <s v=""/>
    <s v="October 2024"/>
    <x v="39"/>
  </r>
  <r>
    <x v="2925"/>
    <s v="Sainsbury's"/>
    <x v="2"/>
    <n v="-2"/>
    <s v="Revolut"/>
    <s v="Bank"/>
    <n v="2"/>
    <s v=""/>
    <s v=""/>
    <s v="October 2024"/>
    <x v="39"/>
  </r>
  <r>
    <x v="2926"/>
    <s v="Depositing savings"/>
    <x v="0"/>
    <n v="-5"/>
    <s v="Revolut"/>
    <s v="Bank"/>
    <n v="5"/>
    <s v=""/>
    <s v=""/>
    <s v="October 2024"/>
    <x v="39"/>
  </r>
  <r>
    <x v="2927"/>
    <s v="Payment Received - Thank You"/>
    <x v="0"/>
    <n v="0"/>
    <s v="Aqua"/>
    <s v="Credit Card"/>
    <s v=""/>
    <n v="0"/>
    <s v=""/>
    <s v="October 2024"/>
    <x v="39"/>
  </r>
  <r>
    <x v="2927"/>
    <s v="Manor Pharmacy"/>
    <x v="3"/>
    <n v="-10.199999999999999"/>
    <s v="Aqua"/>
    <s v="Credit Card"/>
    <n v="10.199999999999999"/>
    <n v="-10.199999999999999"/>
    <s v=""/>
    <s v="October 2024"/>
    <x v="39"/>
  </r>
  <r>
    <x v="2927"/>
    <s v="Tfl Travel Ch Tfl.gov.uk/cp"/>
    <x v="0"/>
    <n v="-1.75"/>
    <s v="Aqua"/>
    <s v="Credit Card"/>
    <n v="1.75"/>
    <n v="-1.75"/>
    <s v=""/>
    <s v="October 2024"/>
    <x v="39"/>
  </r>
  <r>
    <x v="2928"/>
    <s v="Payment from Ogude O"/>
    <x v="0"/>
    <n v="140"/>
    <s v="Revolut"/>
    <s v="Bank"/>
    <s v=""/>
    <s v=""/>
    <s v=""/>
    <s v="October 2024"/>
    <x v="39"/>
  </r>
  <r>
    <x v="2929"/>
    <s v="To Aqua"/>
    <x v="13"/>
    <n v="-147.11000000000001"/>
    <s v="Revolut"/>
    <s v="Bank"/>
    <n v="147.11000000000001"/>
    <s v=""/>
    <n v="147.11000000000001"/>
    <s v="October 2024"/>
    <x v="39"/>
  </r>
  <r>
    <x v="2930"/>
    <s v="Exchange to GBP"/>
    <x v="0"/>
    <n v="124.56"/>
    <s v="Revolut"/>
    <s v="Bank"/>
    <s v=""/>
    <s v=""/>
    <s v=""/>
    <s v="October 2024"/>
    <x v="39"/>
  </r>
  <r>
    <x v="2931"/>
    <s v="Payment from Ogude O"/>
    <x v="0"/>
    <n v="56"/>
    <s v="Revolut"/>
    <s v="Bank"/>
    <s v=""/>
    <s v=""/>
    <s v=""/>
    <s v="October 2024"/>
    <x v="39"/>
  </r>
  <r>
    <x v="2932"/>
    <s v="Lemonade Finance"/>
    <x v="0"/>
    <n v="-180"/>
    <s v="Revolut"/>
    <s v="Bank"/>
    <n v="180"/>
    <s v=""/>
    <s v=""/>
    <s v="October 2024"/>
    <x v="39"/>
  </r>
  <r>
    <x v="2933"/>
    <s v="HP"/>
    <x v="0"/>
    <n v="-6.27"/>
    <s v="Revolut"/>
    <s v="Bank"/>
    <n v="6.27"/>
    <s v=""/>
    <s v=""/>
    <s v="October 2024"/>
    <x v="39"/>
  </r>
  <r>
    <x v="2934"/>
    <s v="Tfl Travel Ch Tfl.gov.uk/cp"/>
    <x v="0"/>
    <n v="-5.25"/>
    <s v="Aqua"/>
    <s v="Credit Card"/>
    <n v="5.25"/>
    <n v="-5.25"/>
    <s v=""/>
    <s v="October 2024"/>
    <x v="39"/>
  </r>
  <r>
    <x v="2934"/>
    <s v="Sainsburys S/mkts Wallington St"/>
    <x v="0"/>
    <n v="-7.55"/>
    <s v="Aqua"/>
    <s v="Credit Card"/>
    <n v="7.55"/>
    <n v="-7.55"/>
    <s v=""/>
    <s v="October 2024"/>
    <x v="39"/>
  </r>
  <r>
    <x v="2934"/>
    <s v="Sainsburys S/mkts Wallington St"/>
    <x v="0"/>
    <n v="-2.75"/>
    <s v="Aqua"/>
    <s v="Credit Card"/>
    <n v="2.75"/>
    <n v="-2.75"/>
    <s v=""/>
    <s v="October 2024"/>
    <x v="39"/>
  </r>
  <r>
    <x v="2935"/>
    <s v="Payment from M Talabi"/>
    <x v="0"/>
    <n v="50"/>
    <s v="Revolut"/>
    <s v="Bank"/>
    <s v=""/>
    <s v=""/>
    <s v=""/>
    <s v="October 2024"/>
    <x v="39"/>
  </r>
  <r>
    <x v="2936"/>
    <s v="Tfl Travel Ch Tfl.gov.uk/cp"/>
    <x v="0"/>
    <n v="-3.5"/>
    <s v="Aqua"/>
    <s v="Credit Card"/>
    <n v="3.5"/>
    <n v="-3.5"/>
    <s v=""/>
    <s v="October 2024"/>
    <x v="39"/>
  </r>
  <r>
    <x v="2937"/>
    <s v="Tfl Travel Ch Tfl.gov.uk/cp"/>
    <x v="0"/>
    <n v="-3.5"/>
    <s v="Aqua"/>
    <s v="Credit Card"/>
    <n v="3.5"/>
    <n v="-3.5"/>
    <s v=""/>
    <s v="October 2024"/>
    <x v="39"/>
  </r>
  <r>
    <x v="2938"/>
    <s v="Apple"/>
    <x v="0"/>
    <n v="-3.99"/>
    <s v="Revolut"/>
    <s v="Bank"/>
    <n v="3.99"/>
    <s v=""/>
    <s v=""/>
    <s v="October 2024"/>
    <x v="39"/>
  </r>
  <r>
    <x v="2939"/>
    <s v="Kevin News Croydon"/>
    <x v="0"/>
    <n v="-2.78"/>
    <s v="Aqua"/>
    <s v="Credit Card"/>
    <n v="2.78"/>
    <n v="-2.78"/>
    <s v=""/>
    <s v="October 2024"/>
    <x v="39"/>
  </r>
  <r>
    <x v="2939"/>
    <s v="Tfl Travel Ch Tfl.gov.uk/cp"/>
    <x v="0"/>
    <n v="-5.25"/>
    <s v="Aqua"/>
    <s v="Credit Card"/>
    <n v="5.25"/>
    <n v="-5.25"/>
    <s v=""/>
    <s v="October 2024"/>
    <x v="39"/>
  </r>
  <r>
    <x v="2940"/>
    <s v="Sainsbury's"/>
    <x v="2"/>
    <n v="-1.55"/>
    <s v="Revolut"/>
    <s v="Bank"/>
    <n v="1.55"/>
    <s v=""/>
    <s v=""/>
    <s v="October 2024"/>
    <x v="39"/>
  </r>
  <r>
    <x v="2941"/>
    <s v="To RCCG GLORIOUS HIGH THRONE"/>
    <x v="8"/>
    <n v="-3"/>
    <s v="Revolut"/>
    <s v="Bank"/>
    <n v="3"/>
    <s v=""/>
    <s v=""/>
    <s v="October 2024"/>
    <x v="39"/>
  </r>
  <r>
    <x v="2942"/>
    <s v="Tfl Travel Ch Tfl.gov.uk/cp"/>
    <x v="0"/>
    <n v="-1.75"/>
    <s v="Aqua"/>
    <s v="Credit Card"/>
    <n v="1.75"/>
    <n v="-1.75"/>
    <s v=""/>
    <s v="October 2024"/>
    <x v="39"/>
  </r>
  <r>
    <x v="2942"/>
    <s v="Sainsburys S/mkts Wallington St"/>
    <x v="0"/>
    <n v="-1.55"/>
    <s v="Aqua"/>
    <s v="Credit Card"/>
    <n v="1.55"/>
    <n v="-1.55"/>
    <s v=""/>
    <s v="October 2024"/>
    <x v="39"/>
  </r>
  <r>
    <x v="2943"/>
    <s v="Depositing savings"/>
    <x v="0"/>
    <n v="-5"/>
    <s v="Revolut"/>
    <s v="Bank"/>
    <n v="5"/>
    <s v=""/>
    <s v=""/>
    <s v="October 2024"/>
    <x v="39"/>
  </r>
  <r>
    <x v="2944"/>
    <s v="Payment from Okeoghene Ogude-nyerhovwo"/>
    <x v="0"/>
    <n v="1300"/>
    <s v="Revolut"/>
    <s v="Bank"/>
    <s v=""/>
    <s v=""/>
    <s v=""/>
    <s v="October 2024"/>
    <x v="39"/>
  </r>
  <r>
    <x v="2945"/>
    <s v="Oghenenyerhovwo Ogude"/>
    <x v="0"/>
    <n v="-1300"/>
    <s v="Revolut"/>
    <s v="Bank"/>
    <n v="1300"/>
    <s v=""/>
    <s v=""/>
    <s v="October 2024"/>
    <x v="39"/>
  </r>
  <r>
    <x v="2946"/>
    <s v="Sainsburys S/mkts Wallington St"/>
    <x v="0"/>
    <n v="-8.6"/>
    <s v="Aqua"/>
    <s v="Credit Card"/>
    <n v="8.6"/>
    <n v="-8.6"/>
    <s v=""/>
    <s v="October 2024"/>
    <x v="39"/>
  </r>
  <r>
    <x v="2946"/>
    <s v="Tfl Travel Ch Tfl.gov.uk/cp"/>
    <x v="0"/>
    <n v="-5.25"/>
    <s v="Aqua"/>
    <s v="Credit Card"/>
    <n v="5.25"/>
    <n v="-5.25"/>
    <s v=""/>
    <s v="October 2024"/>
    <x v="39"/>
  </r>
  <r>
    <x v="2947"/>
    <s v="Tfl Travel Ch Tfl.gov.uk/cp"/>
    <x v="0"/>
    <n v="-5.25"/>
    <s v="Aqua"/>
    <s v="Credit Card"/>
    <n v="5.25"/>
    <n v="-5.25"/>
    <s v=""/>
    <s v="October 2024"/>
    <x v="39"/>
  </r>
  <r>
    <x v="2948"/>
    <s v="Tfl Travel Ch Tfl.gov.uk/cp"/>
    <x v="0"/>
    <n v="-5.25"/>
    <s v="Aqua"/>
    <s v="Credit Card"/>
    <n v="5.25"/>
    <n v="-5.25"/>
    <s v=""/>
    <s v="October 2024"/>
    <x v="39"/>
  </r>
  <r>
    <x v="2948"/>
    <s v="Sainsburys S/mkts Wallington St"/>
    <x v="0"/>
    <n v="-3.8"/>
    <s v="Aqua"/>
    <s v="Credit Card"/>
    <n v="3.8"/>
    <n v="-3.8"/>
    <s v=""/>
    <s v="October 2024"/>
    <x v="39"/>
  </r>
  <r>
    <x v="2949"/>
    <s v="Tfl Travel Ch Tfl.gov.uk/cp"/>
    <x v="0"/>
    <n v="-5.25"/>
    <s v="Aqua"/>
    <s v="Credit Card"/>
    <n v="5.25"/>
    <n v="-5.25"/>
    <s v=""/>
    <s v="October 2024"/>
    <x v="39"/>
  </r>
  <r>
    <x v="2950"/>
    <s v="Payment from L Kalume"/>
    <x v="0"/>
    <n v="25"/>
    <s v="Revolut"/>
    <s v="Bank"/>
    <s v=""/>
    <s v=""/>
    <s v=""/>
    <s v="October 2024"/>
    <x v="39"/>
  </r>
  <r>
    <x v="2951"/>
    <s v="Tfl Travel Ch Tfl.gov.uk/cp"/>
    <x v="0"/>
    <n v="-1.95"/>
    <s v="Aqua"/>
    <s v="Credit Card"/>
    <n v="1.95"/>
    <n v="-1.95"/>
    <s v=""/>
    <s v="October 2024"/>
    <x v="39"/>
  </r>
  <r>
    <x v="2952"/>
    <s v="Sainsbury's"/>
    <x v="2"/>
    <n v="-1.55"/>
    <s v="Revolut"/>
    <s v="Bank"/>
    <n v="1.55"/>
    <s v=""/>
    <s v=""/>
    <s v="October 2024"/>
    <x v="39"/>
  </r>
  <r>
    <x v="2953"/>
    <s v="To Tovy Treats"/>
    <x v="0"/>
    <n v="-32.5"/>
    <s v="Revolut"/>
    <s v="Bank"/>
    <n v="32.5"/>
    <s v=""/>
    <s v=""/>
    <s v="October 2024"/>
    <x v="39"/>
  </r>
  <r>
    <x v="2954"/>
    <s v="Payment from Ogude O"/>
    <x v="0"/>
    <n v="50"/>
    <s v="Revolut"/>
    <s v="Bank"/>
    <s v=""/>
    <s v=""/>
    <s v=""/>
    <s v="October 2024"/>
    <x v="39"/>
  </r>
  <r>
    <x v="2955"/>
    <s v="Telusko"/>
    <x v="6"/>
    <n v="-45.13"/>
    <s v="Revolut"/>
    <s v="Bank"/>
    <n v="45.13"/>
    <s v=""/>
    <s v=""/>
    <s v="October 2024"/>
    <x v="39"/>
  </r>
  <r>
    <x v="2956"/>
    <s v="Tfl Travel Ch Tfl.gov.uk/cp"/>
    <x v="0"/>
    <n v="-3.5"/>
    <s v="Aqua"/>
    <s v="Credit Card"/>
    <n v="3.5"/>
    <n v="-3.5"/>
    <s v=""/>
    <s v="October 2024"/>
    <x v="39"/>
  </r>
  <r>
    <x v="2957"/>
    <s v="Depositing savings"/>
    <x v="0"/>
    <n v="-5"/>
    <s v="Revolut"/>
    <s v="Bank"/>
    <n v="5"/>
    <s v=""/>
    <s v=""/>
    <s v="October 2024"/>
    <x v="39"/>
  </r>
  <r>
    <x v="2958"/>
    <s v="Sainsbury's"/>
    <x v="2"/>
    <n v="-3.75"/>
    <s v="Revolut"/>
    <s v="Bank"/>
    <n v="3.75"/>
    <s v=""/>
    <s v=""/>
    <s v="October 2024"/>
    <x v="39"/>
  </r>
  <r>
    <x v="2959"/>
    <s v="To Kaneh Amin"/>
    <x v="12"/>
    <n v="-15"/>
    <s v="Revolut"/>
    <s v="Bank"/>
    <n v="15"/>
    <s v=""/>
    <s v=""/>
    <s v="October 2024"/>
    <x v="39"/>
  </r>
  <r>
    <x v="2960"/>
    <s v="Payment from Ogude O"/>
    <x v="0"/>
    <n v="50"/>
    <s v="Revolut"/>
    <s v="Bank"/>
    <s v=""/>
    <s v=""/>
    <s v=""/>
    <s v="October 2024"/>
    <x v="39"/>
  </r>
  <r>
    <x v="2961"/>
    <s v="Interswitch"/>
    <x v="0"/>
    <n v="-41.58"/>
    <s v="Revolut"/>
    <s v="Bank"/>
    <n v="41.58"/>
    <s v=""/>
    <s v=""/>
    <s v="October 2024"/>
    <x v="39"/>
  </r>
  <r>
    <x v="2962"/>
    <s v="Payment Received - Thank You"/>
    <x v="0"/>
    <n v="0"/>
    <s v="Aqua"/>
    <s v="Credit Card"/>
    <s v=""/>
    <n v="0"/>
    <s v=""/>
    <s v="October 2024"/>
    <x v="39"/>
  </r>
  <r>
    <x v="2962"/>
    <s v="0671 Lidl Gb Wallingto 0671 Lidl Gb"/>
    <x v="0"/>
    <n v="-3.64"/>
    <s v="Aqua"/>
    <s v="Credit Card"/>
    <n v="3.64"/>
    <n v="-3.64"/>
    <s v=""/>
    <s v="October 2024"/>
    <x v="39"/>
  </r>
  <r>
    <x v="2962"/>
    <s v="Sainsburys S/mkts Wallington St"/>
    <x v="0"/>
    <n v="-6"/>
    <s v="Aqua"/>
    <s v="Credit Card"/>
    <n v="6"/>
    <n v="-6"/>
    <s v=""/>
    <s v="October 2024"/>
    <x v="39"/>
  </r>
  <r>
    <x v="2963"/>
    <s v="Payment from Ogude O"/>
    <x v="0"/>
    <n v="85"/>
    <s v="Revolut"/>
    <s v="Bank"/>
    <s v=""/>
    <s v=""/>
    <s v=""/>
    <s v="October 2024"/>
    <x v="39"/>
  </r>
  <r>
    <x v="2964"/>
    <s v="To Aqua"/>
    <x v="13"/>
    <n v="-85.98"/>
    <s v="Revolut"/>
    <s v="Bank"/>
    <n v="85.98"/>
    <s v=""/>
    <n v="85.98"/>
    <s v="October 2024"/>
    <x v="39"/>
  </r>
  <r>
    <x v="2965"/>
    <s v="Tfl Travel Ch Tfl.gov.uk/cp"/>
    <x v="0"/>
    <n v="-1.75"/>
    <s v="Aqua"/>
    <s v="Credit Card"/>
    <n v="1.75"/>
    <n v="-1.75"/>
    <s v=""/>
    <s v="October 2024"/>
    <x v="39"/>
  </r>
  <r>
    <x v="2966"/>
    <s v="LOQBOX"/>
    <x v="0"/>
    <n v="-12.5"/>
    <s v="Revolut"/>
    <s v="Bank"/>
    <n v="12.5"/>
    <s v=""/>
    <s v=""/>
    <s v="November 2024"/>
    <x v="40"/>
  </r>
  <r>
    <x v="2967"/>
    <s v="Sainsbury's"/>
    <x v="2"/>
    <n v="-1.55"/>
    <s v="Revolut"/>
    <s v="Bank"/>
    <n v="1.55"/>
    <s v=""/>
    <s v=""/>
    <s v="November 2024"/>
    <x v="40"/>
  </r>
  <r>
    <x v="2968"/>
    <s v="Sainsbury's"/>
    <x v="2"/>
    <n v="-1.75"/>
    <s v="Revolut"/>
    <s v="Bank"/>
    <n v="1.75"/>
    <s v=""/>
    <s v=""/>
    <s v="November 2024"/>
    <x v="40"/>
  </r>
  <r>
    <x v="2969"/>
    <s v="Sainsburys S/mkts Wallington St"/>
    <x v="0"/>
    <n v="-1.55"/>
    <s v="Aqua"/>
    <s v="Credit Card"/>
    <n v="1.55"/>
    <n v="-1.55"/>
    <s v=""/>
    <s v="November 2024"/>
    <x v="40"/>
  </r>
  <r>
    <x v="2969"/>
    <s v="Tfl Travel Ch Tfl.gov.uk/cp"/>
    <x v="0"/>
    <n v="-3.5"/>
    <s v="Aqua"/>
    <s v="Credit Card"/>
    <n v="3.5"/>
    <n v="-3.5"/>
    <s v=""/>
    <s v="November 2024"/>
    <x v="40"/>
  </r>
  <r>
    <x v="2970"/>
    <s v="Sainsbury's"/>
    <x v="2"/>
    <n v="-0.4"/>
    <s v="Revolut"/>
    <s v="Bank"/>
    <n v="0.4"/>
    <s v=""/>
    <s v=""/>
    <s v="November 2024"/>
    <x v="40"/>
  </r>
  <r>
    <x v="2971"/>
    <s v="Payment from Ogude O"/>
    <x v="0"/>
    <n v="70"/>
    <s v="Revolut"/>
    <s v="Bank"/>
    <s v=""/>
    <s v=""/>
    <s v=""/>
    <s v="November 2024"/>
    <x v="40"/>
  </r>
  <r>
    <x v="2972"/>
    <s v="Argos"/>
    <x v="5"/>
    <n v="-87"/>
    <s v="Revolut"/>
    <s v="Bank"/>
    <n v="87"/>
    <s v=""/>
    <s v=""/>
    <s v="November 2024"/>
    <x v="40"/>
  </r>
  <r>
    <x v="2973"/>
    <s v="Sainsburys S/mkts Wallington"/>
    <x v="0"/>
    <n v="-2"/>
    <s v="Aqua"/>
    <s v="Credit Card"/>
    <n v="2"/>
    <n v="-2"/>
    <s v=""/>
    <s v="November 2024"/>
    <x v="40"/>
  </r>
  <r>
    <x v="2974"/>
    <s v="Payment from Ogude O"/>
    <x v="0"/>
    <n v="300"/>
    <s v="Revolut"/>
    <s v="Bank"/>
    <s v=""/>
    <s v=""/>
    <s v=""/>
    <s v="November 2024"/>
    <x v="40"/>
  </r>
  <r>
    <x v="2975"/>
    <s v="To RCCG GLORIOUS HIGH THRONE"/>
    <x v="8"/>
    <n v="-205"/>
    <s v="Revolut"/>
    <s v="Bank"/>
    <n v="205"/>
    <s v=""/>
    <s v=""/>
    <s v="November 2024"/>
    <x v="40"/>
  </r>
  <r>
    <x v="2976"/>
    <s v="To RCCG GLORIOUS HIGH THRONE"/>
    <x v="8"/>
    <n v="-3"/>
    <s v="Revolut"/>
    <s v="Bank"/>
    <n v="3"/>
    <s v=""/>
    <s v=""/>
    <s v="November 2024"/>
    <x v="40"/>
  </r>
  <r>
    <x v="2977"/>
    <s v="Tfl Travel Ch Tfl.gov.uk/cp"/>
    <x v="0"/>
    <n v="-1.75"/>
    <s v="Aqua"/>
    <s v="Credit Card"/>
    <n v="1.75"/>
    <n v="-1.75"/>
    <s v=""/>
    <s v="November 2024"/>
    <x v="40"/>
  </r>
  <r>
    <x v="2978"/>
    <s v="Depositing savings"/>
    <x v="0"/>
    <n v="-5"/>
    <s v="Revolut"/>
    <s v="Bank"/>
    <n v="5"/>
    <s v=""/>
    <s v=""/>
    <s v="November 2024"/>
    <x v="40"/>
  </r>
  <r>
    <x v="2979"/>
    <s v="Payment from Ogude O"/>
    <x v="0"/>
    <n v="173"/>
    <s v="Revolut"/>
    <s v="Bank"/>
    <s v=""/>
    <s v=""/>
    <s v=""/>
    <s v="November 2024"/>
    <x v="40"/>
  </r>
  <r>
    <x v="2980"/>
    <s v="Depositing savings"/>
    <x v="0"/>
    <n v="-173"/>
    <s v="Revolut"/>
    <s v="Bank"/>
    <n v="173"/>
    <s v=""/>
    <s v=""/>
    <s v="November 2024"/>
    <x v="40"/>
  </r>
  <r>
    <x v="2981"/>
    <s v="Tfl Travel Ch Tfl.gov.uk/cp"/>
    <x v="0"/>
    <n v="-3.5"/>
    <s v="Aqua"/>
    <s v="Credit Card"/>
    <n v="3.5"/>
    <n v="-3.5"/>
    <s v=""/>
    <s v="November 2024"/>
    <x v="40"/>
  </r>
  <r>
    <x v="2982"/>
    <s v="Payment from Redeemed Christian"/>
    <x v="0"/>
    <n v="81.290000000000006"/>
    <s v="Revolut"/>
    <s v="Bank"/>
    <s v=""/>
    <s v=""/>
    <s v=""/>
    <s v="November 2024"/>
    <x v="40"/>
  </r>
  <r>
    <x v="2983"/>
    <s v="To Okeoghene Sandra Ogude-Nyerhovwo"/>
    <x v="0"/>
    <n v="-81.290000000000006"/>
    <s v="Revolut"/>
    <s v="Bank"/>
    <n v="81.290000000000006"/>
    <s v=""/>
    <s v=""/>
    <s v="November 2024"/>
    <x v="40"/>
  </r>
  <r>
    <x v="2984"/>
    <s v="Kevin News Croydon"/>
    <x v="0"/>
    <n v="-1.25"/>
    <s v="Aqua"/>
    <s v="Credit Card"/>
    <n v="1.25"/>
    <n v="-1.25"/>
    <s v=""/>
    <s v="November 2024"/>
    <x v="40"/>
  </r>
  <r>
    <x v="2984"/>
    <s v="Tfl Travel Ch Tfl.gov.uk/cp"/>
    <x v="0"/>
    <n v="-5.25"/>
    <s v="Aqua"/>
    <s v="Credit Card"/>
    <n v="5.25"/>
    <n v="-5.25"/>
    <s v=""/>
    <s v="November 2024"/>
    <x v="40"/>
  </r>
  <r>
    <x v="2985"/>
    <s v="Sainsbury's"/>
    <x v="2"/>
    <n v="-6"/>
    <s v="Revolut"/>
    <s v="Bank"/>
    <n v="6"/>
    <s v=""/>
    <s v=""/>
    <s v="November 2024"/>
    <x v="40"/>
  </r>
  <r>
    <x v="2986"/>
    <s v="To Kaneh Amin"/>
    <x v="12"/>
    <n v="-24"/>
    <s v="Revolut"/>
    <s v="Bank"/>
    <n v="24"/>
    <s v=""/>
    <s v=""/>
    <s v="November 2024"/>
    <x v="40"/>
  </r>
  <r>
    <x v="2987"/>
    <s v="Tfl Travel Ch Tfl.gov.uk/cp"/>
    <x v="0"/>
    <n v="-5.25"/>
    <s v="Aqua"/>
    <s v="Credit Card"/>
    <n v="5.25"/>
    <n v="-5.25"/>
    <s v=""/>
    <s v="November 2024"/>
    <x v="40"/>
  </r>
  <r>
    <x v="2987"/>
    <s v="Sainsburys S/mkts Wallington St"/>
    <x v="0"/>
    <n v="-4.2"/>
    <s v="Aqua"/>
    <s v="Credit Card"/>
    <n v="4.2"/>
    <n v="-4.2"/>
    <s v=""/>
    <s v="November 2024"/>
    <x v="40"/>
  </r>
  <r>
    <x v="2988"/>
    <s v="Sainsburys S/mkts Wallington St"/>
    <x v="0"/>
    <n v="-2.6"/>
    <s v="Aqua"/>
    <s v="Credit Card"/>
    <n v="2.6"/>
    <n v="-2.6"/>
    <s v=""/>
    <s v="November 2024"/>
    <x v="40"/>
  </r>
  <r>
    <x v="2988"/>
    <s v="Tfl Travel Ch Tfl.gov.uk/cp"/>
    <x v="0"/>
    <n v="-5.25"/>
    <s v="Aqua"/>
    <s v="Credit Card"/>
    <n v="5.25"/>
    <n v="-5.25"/>
    <s v=""/>
    <s v="November 2024"/>
    <x v="40"/>
  </r>
  <r>
    <x v="2989"/>
    <s v="Tfl Travel Ch Tfl.gov.uk/cp"/>
    <x v="0"/>
    <n v="-3.7"/>
    <s v="Aqua"/>
    <s v="Credit Card"/>
    <n v="3.7"/>
    <n v="-3.7"/>
    <s v=""/>
    <s v="November 2024"/>
    <x v="40"/>
  </r>
  <r>
    <x v="2989"/>
    <s v="Sainsburys S/mkts Wallington St"/>
    <x v="0"/>
    <n v="-2.85"/>
    <s v="Aqua"/>
    <s v="Credit Card"/>
    <n v="2.85"/>
    <n v="-2.85"/>
    <s v=""/>
    <s v="November 2024"/>
    <x v="40"/>
  </r>
  <r>
    <x v="2990"/>
    <s v="To Okeoghene Sandra Ogude-Nyerhovwo"/>
    <x v="0"/>
    <n v="-14"/>
    <s v="Revolut"/>
    <s v="Bank"/>
    <n v="14"/>
    <s v=""/>
    <s v=""/>
    <s v="November 2024"/>
    <x v="40"/>
  </r>
  <r>
    <x v="2991"/>
    <s v="To RCCG GLORIOUS HIGH THRONE"/>
    <x v="8"/>
    <n v="-3"/>
    <s v="Revolut"/>
    <s v="Bank"/>
    <n v="3"/>
    <s v=""/>
    <s v=""/>
    <s v="November 2024"/>
    <x v="40"/>
  </r>
  <r>
    <x v="2992"/>
    <s v="Tfl Travel Ch Tfl.gov.uk/cp"/>
    <x v="0"/>
    <n v="-3.5"/>
    <s v="Aqua"/>
    <s v="Credit Card"/>
    <n v="3.5"/>
    <n v="-3.5"/>
    <s v=""/>
    <s v="November 2024"/>
    <x v="40"/>
  </r>
  <r>
    <x v="2992"/>
    <s v="Sainsburys S/mkts Wallington St"/>
    <x v="0"/>
    <n v="-2.4"/>
    <s v="Aqua"/>
    <s v="Credit Card"/>
    <n v="2.4"/>
    <n v="-2.4"/>
    <s v=""/>
    <s v="November 2024"/>
    <x v="40"/>
  </r>
  <r>
    <x v="2993"/>
    <s v="Depositing savings"/>
    <x v="0"/>
    <n v="-5"/>
    <s v="Revolut"/>
    <s v="Bank"/>
    <n v="5"/>
    <s v=""/>
    <s v=""/>
    <s v="November 2024"/>
    <x v="40"/>
  </r>
  <r>
    <x v="2994"/>
    <s v="Payment from Ogude O"/>
    <x v="0"/>
    <n v="140"/>
    <s v="Revolut"/>
    <s v="Bank"/>
    <s v=""/>
    <s v=""/>
    <s v=""/>
    <s v="November 2024"/>
    <x v="40"/>
  </r>
  <r>
    <x v="2995"/>
    <s v="Cladish &amp; Co Ltd Wallington"/>
    <x v="0"/>
    <n v="-8.98"/>
    <s v="Aqua"/>
    <s v="Credit Card"/>
    <n v="8.98"/>
    <n v="-8.98"/>
    <s v=""/>
    <s v="November 2024"/>
    <x v="40"/>
  </r>
  <r>
    <x v="2995"/>
    <s v="Tfl Travel Ch Tfl.gov.uk/cp"/>
    <x v="0"/>
    <n v="-5.25"/>
    <s v="Aqua"/>
    <s v="Credit Card"/>
    <n v="5.25"/>
    <n v="-5.25"/>
    <s v=""/>
    <s v="November 2024"/>
    <x v="40"/>
  </r>
  <r>
    <x v="2996"/>
    <s v="Talk360"/>
    <x v="0"/>
    <n v="-5"/>
    <s v="Revolut"/>
    <s v="Bank"/>
    <n v="5"/>
    <s v=""/>
    <s v=""/>
    <s v="November 2024"/>
    <x v="40"/>
  </r>
  <r>
    <x v="2997"/>
    <s v="Tfl Travel Ch Tfl.gov.uk/cp"/>
    <x v="0"/>
    <n v="-5.25"/>
    <s v="Aqua"/>
    <s v="Credit Card"/>
    <n v="5.25"/>
    <n v="-5.25"/>
    <s v=""/>
    <s v="November 2024"/>
    <x v="40"/>
  </r>
  <r>
    <x v="2997"/>
    <s v="Sainsburys S/mkts Wallington St"/>
    <x v="0"/>
    <n v="-1.75"/>
    <s v="Aqua"/>
    <s v="Credit Card"/>
    <n v="1.75"/>
    <n v="-1.75"/>
    <s v=""/>
    <s v="November 2024"/>
    <x v="40"/>
  </r>
  <r>
    <x v="2997"/>
    <s v="Sainsburys S/mkts Wallington St"/>
    <x v="0"/>
    <n v="-1.1000000000000001"/>
    <s v="Aqua"/>
    <s v="Credit Card"/>
    <n v="1.1000000000000001"/>
    <n v="-1.1000000000000001"/>
    <s v=""/>
    <s v="November 2024"/>
    <x v="40"/>
  </r>
  <r>
    <x v="2998"/>
    <s v="Tfl Travel Ch Tfl.gov.uk/cp"/>
    <x v="0"/>
    <n v="-5.25"/>
    <s v="Aqua"/>
    <s v="Credit Card"/>
    <n v="5.25"/>
    <n v="-5.25"/>
    <s v=""/>
    <s v="November 2024"/>
    <x v="40"/>
  </r>
  <r>
    <x v="2998"/>
    <s v="Sainsburys S/mkts Wallington St"/>
    <x v="0"/>
    <n v="-1.25"/>
    <s v="Aqua"/>
    <s v="Credit Card"/>
    <n v="1.25"/>
    <n v="-1.25"/>
    <s v=""/>
    <s v="November 2024"/>
    <x v="40"/>
  </r>
  <r>
    <x v="2999"/>
    <s v="To Gocardless"/>
    <x v="4"/>
    <n v="-80"/>
    <s v="Revolut"/>
    <s v="Bank"/>
    <n v="80"/>
    <s v=""/>
    <s v=""/>
    <s v="November 2024"/>
    <x v="40"/>
  </r>
  <r>
    <x v="2999"/>
    <s v="To Gocardless"/>
    <x v="4"/>
    <n v="-80"/>
    <s v="Revolut"/>
    <s v="Bank"/>
    <n v="80"/>
    <s v=""/>
    <s v=""/>
    <s v="November 2024"/>
    <x v="40"/>
  </r>
  <r>
    <x v="3000"/>
    <s v="Tfl Travel Ch Tfl.gov.uk/cp"/>
    <x v="0"/>
    <n v="-1.75"/>
    <s v="Aqua"/>
    <s v="Credit Card"/>
    <n v="1.75"/>
    <n v="-1.75"/>
    <s v=""/>
    <s v="November 2024"/>
    <x v="40"/>
  </r>
  <r>
    <x v="3000"/>
    <s v="Sainsburys S/mkts Wallington St"/>
    <x v="0"/>
    <n v="-1.25"/>
    <s v="Aqua"/>
    <s v="Credit Card"/>
    <n v="1.25"/>
    <n v="-1.25"/>
    <s v=""/>
    <s v="November 2024"/>
    <x v="40"/>
  </r>
  <r>
    <x v="3001"/>
    <s v="Transport for London"/>
    <x v="1"/>
    <n v="-1.75"/>
    <s v="Revolut"/>
    <s v="Bank"/>
    <n v="1.75"/>
    <s v=""/>
    <s v=""/>
    <s v="November 2024"/>
    <x v="40"/>
  </r>
  <r>
    <x v="3002"/>
    <s v="HP"/>
    <x v="0"/>
    <n v="-4.21"/>
    <s v="Revolut"/>
    <s v="Bank"/>
    <n v="4.21"/>
    <s v=""/>
    <s v=""/>
    <s v="November 2024"/>
    <x v="40"/>
  </r>
  <r>
    <x v="3003"/>
    <s v="Tfl Travel Ch Tfl.gov.uk/cp"/>
    <x v="0"/>
    <n v="-3.7"/>
    <s v="Aqua"/>
    <s v="Credit Card"/>
    <n v="3.7"/>
    <n v="-3.7"/>
    <s v=""/>
    <s v="November 2024"/>
    <x v="40"/>
  </r>
  <r>
    <x v="3004"/>
    <s v="Payment Received - Thank You"/>
    <x v="0"/>
    <n v="0"/>
    <s v="Aqua"/>
    <s v="Credit Card"/>
    <s v=""/>
    <n v="0"/>
    <s v=""/>
    <s v="November 2024"/>
    <x v="40"/>
  </r>
  <r>
    <x v="3004"/>
    <s v="Niazi Food &amp;wine London Se19"/>
    <x v="0"/>
    <n v="-1.85"/>
    <s v="Aqua"/>
    <s v="Credit Card"/>
    <n v="1.85"/>
    <n v="-1.85"/>
    <s v=""/>
    <s v="November 2024"/>
    <x v="40"/>
  </r>
  <r>
    <x v="3004"/>
    <s v="Sainsburys S/mkts Wallington St"/>
    <x v="0"/>
    <n v="-0.95"/>
    <s v="Aqua"/>
    <s v="Credit Card"/>
    <n v="0.95"/>
    <n v="-0.95"/>
    <s v=""/>
    <s v="November 2024"/>
    <x v="40"/>
  </r>
  <r>
    <x v="3005"/>
    <s v="To RCCG GLORIOUS HIGH THRONE"/>
    <x v="8"/>
    <n v="-3"/>
    <s v="Revolut"/>
    <s v="Bank"/>
    <n v="3"/>
    <s v=""/>
    <s v=""/>
    <s v="November 2024"/>
    <x v="40"/>
  </r>
  <r>
    <x v="3006"/>
    <s v="Withdrawing savings"/>
    <x v="0"/>
    <n v="50"/>
    <s v="Revolut"/>
    <s v="Bank"/>
    <s v=""/>
    <s v=""/>
    <s v=""/>
    <s v="November 2024"/>
    <x v="40"/>
  </r>
  <r>
    <x v="3007"/>
    <s v="To Leanbase Limited"/>
    <x v="0"/>
    <n v="-50"/>
    <s v="Revolut"/>
    <s v="Bank"/>
    <n v="50"/>
    <s v=""/>
    <s v=""/>
    <s v="November 2024"/>
    <x v="40"/>
  </r>
  <r>
    <x v="3008"/>
    <s v="Payment from Ogude O"/>
    <x v="0"/>
    <n v="10"/>
    <s v="Revolut"/>
    <s v="Bank"/>
    <s v=""/>
    <s v=""/>
    <s v=""/>
    <s v="November 2024"/>
    <x v="40"/>
  </r>
  <r>
    <x v="3009"/>
    <s v="To Aqua"/>
    <x v="13"/>
    <n v="-10"/>
    <s v="Revolut"/>
    <s v="Bank"/>
    <n v="10"/>
    <s v=""/>
    <n v="10"/>
    <s v="November 2024"/>
    <x v="40"/>
  </r>
  <r>
    <x v="3010"/>
    <s v="Payment from Okeoghene Ogude-nyerhovwo"/>
    <x v="0"/>
    <n v="90"/>
    <s v="Revolut"/>
    <s v="Bank"/>
    <s v=""/>
    <s v=""/>
    <s v=""/>
    <s v="November 2024"/>
    <x v="40"/>
  </r>
  <r>
    <x v="3011"/>
    <s v="Tfl Travel Ch Tfl.gov.uk/cp"/>
    <x v="0"/>
    <n v="-1.75"/>
    <s v="Aqua"/>
    <s v="Credit Card"/>
    <n v="1.75"/>
    <n v="-1.75"/>
    <s v=""/>
    <s v="November 2024"/>
    <x v="40"/>
  </r>
  <r>
    <x v="3012"/>
    <s v="Bolt"/>
    <x v="11"/>
    <n v="-8.8000000000000007"/>
    <s v="Revolut"/>
    <s v="Bank"/>
    <n v="8.8000000000000007"/>
    <s v=""/>
    <s v=""/>
    <s v="November 2024"/>
    <x v="40"/>
  </r>
  <r>
    <x v="3013"/>
    <s v="Depositing savings"/>
    <x v="0"/>
    <n v="-5"/>
    <s v="Revolut"/>
    <s v="Bank"/>
    <n v="5"/>
    <s v=""/>
    <s v=""/>
    <s v="November 2024"/>
    <x v="40"/>
  </r>
  <r>
    <x v="3014"/>
    <s v="Exchange to GBP"/>
    <x v="0"/>
    <n v="62.35"/>
    <s v="Revolut"/>
    <s v="Bank"/>
    <s v=""/>
    <s v=""/>
    <s v=""/>
    <s v="November 2024"/>
    <x v="40"/>
  </r>
  <r>
    <x v="3015"/>
    <s v="To Tovy Treats"/>
    <x v="0"/>
    <n v="-53"/>
    <s v="Revolut"/>
    <s v="Bank"/>
    <n v="53"/>
    <s v=""/>
    <s v=""/>
    <s v="November 2024"/>
    <x v="40"/>
  </r>
  <r>
    <x v="3016"/>
    <s v="Tfl Travel Ch Tfl.gov.uk/cp"/>
    <x v="0"/>
    <n v="-3.5"/>
    <s v="Aqua"/>
    <s v="Credit Card"/>
    <n v="3.5"/>
    <n v="-3.5"/>
    <s v=""/>
    <s v="November 2024"/>
    <x v="40"/>
  </r>
  <r>
    <x v="3016"/>
    <s v="Sainsburys S/mkts Wallington St"/>
    <x v="0"/>
    <n v="-1.25"/>
    <s v="Aqua"/>
    <s v="Credit Card"/>
    <n v="1.25"/>
    <n v="-1.25"/>
    <s v=""/>
    <s v="November 2024"/>
    <x v="40"/>
  </r>
  <r>
    <x v="3017"/>
    <s v="Tfl Travel Ch Tfl.gov.uk/cp"/>
    <x v="0"/>
    <n v="-5.25"/>
    <s v="Aqua"/>
    <s v="Credit Card"/>
    <n v="5.25"/>
    <n v="-5.25"/>
    <s v=""/>
    <s v="November 2024"/>
    <x v="40"/>
  </r>
  <r>
    <x v="3017"/>
    <s v="Sainsburys S/mkts Wallington St"/>
    <x v="0"/>
    <n v="-1.39"/>
    <s v="Aqua"/>
    <s v="Credit Card"/>
    <n v="1.39"/>
    <n v="-1.39"/>
    <s v=""/>
    <s v="November 2024"/>
    <x v="40"/>
  </r>
  <r>
    <x v="3017"/>
    <s v="Sainsburys S/mkts Wallington St"/>
    <x v="0"/>
    <n v="-1.2"/>
    <s v="Aqua"/>
    <s v="Credit Card"/>
    <n v="1.2"/>
    <n v="-1.2"/>
    <s v=""/>
    <s v="November 2024"/>
    <x v="40"/>
  </r>
  <r>
    <x v="3018"/>
    <s v="Payment from M Talabi"/>
    <x v="0"/>
    <n v="30"/>
    <s v="Revolut"/>
    <s v="Bank"/>
    <s v=""/>
    <s v=""/>
    <s v=""/>
    <s v="November 2024"/>
    <x v="40"/>
  </r>
  <r>
    <x v="3019"/>
    <s v="Depositing savings"/>
    <x v="0"/>
    <n v="-20"/>
    <s v="Revolut"/>
    <s v="Bank"/>
    <n v="20"/>
    <s v=""/>
    <s v=""/>
    <s v="November 2024"/>
    <x v="40"/>
  </r>
  <r>
    <x v="3020"/>
    <s v="Wallington Grocery Wallington"/>
    <x v="0"/>
    <n v="-2.5"/>
    <s v="Aqua"/>
    <s v="Credit Card"/>
    <n v="2.5"/>
    <n v="-2.5"/>
    <s v=""/>
    <s v="November 2024"/>
    <x v="40"/>
  </r>
  <r>
    <x v="3020"/>
    <s v="Tfl Travel Ch Tfl.gov.uk/cp"/>
    <x v="0"/>
    <n v="-5.25"/>
    <s v="Aqua"/>
    <s v="Credit Card"/>
    <n v="5.25"/>
    <n v="-5.25"/>
    <s v=""/>
    <s v="November 2024"/>
    <x v="40"/>
  </r>
  <r>
    <x v="3020"/>
    <s v="Sainsburys S/mkts Wallington St"/>
    <x v="0"/>
    <n v="-2.6"/>
    <s v="Aqua"/>
    <s v="Credit Card"/>
    <n v="2.6"/>
    <n v="-2.6"/>
    <s v=""/>
    <s v="November 2024"/>
    <x v="40"/>
  </r>
  <r>
    <x v="3021"/>
    <s v="MyHermes"/>
    <x v="0"/>
    <n v="-12.7"/>
    <s v="Revolut"/>
    <s v="Bank"/>
    <n v="12.7"/>
    <s v=""/>
    <s v=""/>
    <s v="November 2024"/>
    <x v="40"/>
  </r>
  <r>
    <x v="3022"/>
    <s v="Tfl Travel Ch Tfl.gov.uk/cp"/>
    <x v="0"/>
    <n v="-5.25"/>
    <s v="Aqua"/>
    <s v="Credit Card"/>
    <n v="5.25"/>
    <n v="-5.25"/>
    <s v=""/>
    <s v="November 2024"/>
    <x v="40"/>
  </r>
  <r>
    <x v="3023"/>
    <s v="Payment from Okeoghene Ogude-nyerhovwo"/>
    <x v="0"/>
    <n v="1300"/>
    <s v="Revolut"/>
    <s v="Bank"/>
    <s v=""/>
    <s v=""/>
    <s v=""/>
    <s v="November 2024"/>
    <x v="40"/>
  </r>
  <r>
    <x v="3024"/>
    <s v="Oghenenyerhovwo Ogude"/>
    <x v="0"/>
    <n v="-1300"/>
    <s v="Revolut"/>
    <s v="Bank"/>
    <n v="1300"/>
    <s v=""/>
    <s v=""/>
    <s v="November 2024"/>
    <x v="40"/>
  </r>
  <r>
    <x v="3025"/>
    <s v="Evri"/>
    <x v="0"/>
    <n v="-5.19"/>
    <s v="Revolut"/>
    <s v="Bank"/>
    <n v="5.19"/>
    <s v=""/>
    <s v=""/>
    <s v="November 2024"/>
    <x v="40"/>
  </r>
  <r>
    <x v="3026"/>
    <s v="eBay"/>
    <x v="9"/>
    <n v="-5.88"/>
    <s v="Revolut"/>
    <s v="Bank"/>
    <n v="5.88"/>
    <s v=""/>
    <s v=""/>
    <s v="November 2024"/>
    <x v="40"/>
  </r>
  <r>
    <x v="3026"/>
    <s v="Sainsburys S/mkts Wallington St"/>
    <x v="0"/>
    <n v="-7.45"/>
    <s v="Aqua"/>
    <s v="Credit Card"/>
    <n v="7.45"/>
    <n v="-7.45"/>
    <s v=""/>
    <s v="November 2024"/>
    <x v="40"/>
  </r>
  <r>
    <x v="3026"/>
    <s v="Tfl Travel Ch Tfl.gov.uk/cp"/>
    <x v="0"/>
    <n v="-3.5"/>
    <s v="Aqua"/>
    <s v="Credit Card"/>
    <n v="3.5"/>
    <n v="-3.5"/>
    <s v=""/>
    <s v="November 2024"/>
    <x v="40"/>
  </r>
  <r>
    <x v="3027"/>
    <s v="eBay"/>
    <x v="9"/>
    <n v="-3.23"/>
    <s v="Revolut"/>
    <s v="Bank"/>
    <n v="3.23"/>
    <s v=""/>
    <s v=""/>
    <s v="November 2024"/>
    <x v="40"/>
  </r>
  <r>
    <x v="3027"/>
    <s v="eBay"/>
    <x v="9"/>
    <n v="-7.98"/>
    <s v="Revolut"/>
    <s v="Bank"/>
    <n v="7.98"/>
    <s v=""/>
    <s v=""/>
    <s v="November 2024"/>
    <x v="40"/>
  </r>
  <r>
    <x v="3028"/>
    <s v="Boots"/>
    <x v="3"/>
    <n v="-27"/>
    <s v="Revolut"/>
    <s v="Bank"/>
    <n v="27"/>
    <s v=""/>
    <s v=""/>
    <s v="November 2024"/>
    <x v="40"/>
  </r>
  <r>
    <x v="3029"/>
    <s v="Bolt"/>
    <x v="11"/>
    <n v="-15.3"/>
    <s v="Revolut"/>
    <s v="Bank"/>
    <n v="15.3"/>
    <s v=""/>
    <s v=""/>
    <s v="November 2024"/>
    <x v="40"/>
  </r>
  <r>
    <x v="3030"/>
    <s v="Bolt"/>
    <x v="11"/>
    <n v="-4.7"/>
    <s v="Revolut"/>
    <s v="Bank"/>
    <n v="4.7"/>
    <s v=""/>
    <s v=""/>
    <s v="November 2024"/>
    <x v="40"/>
  </r>
  <r>
    <x v="3031"/>
    <s v="To RCCG GLORIOUS HIGH THRONE"/>
    <x v="8"/>
    <n v="-3"/>
    <s v="Revolut"/>
    <s v="Bank"/>
    <n v="3"/>
    <s v=""/>
    <s v=""/>
    <s v="November 2024"/>
    <x v="40"/>
  </r>
  <r>
    <x v="3032"/>
    <s v="Mellows Pavilion Cafe Wallington"/>
    <x v="0"/>
    <n v="-2"/>
    <s v="Aqua"/>
    <s v="Credit Card"/>
    <n v="2"/>
    <n v="-2"/>
    <s v=""/>
    <s v="November 2024"/>
    <x v="40"/>
  </r>
  <r>
    <x v="3032"/>
    <s v="Sainsburys S/mkts Wallington St"/>
    <x v="0"/>
    <n v="-1.39"/>
    <s v="Aqua"/>
    <s v="Credit Card"/>
    <n v="1.39"/>
    <n v="-1.39"/>
    <s v=""/>
    <s v="November 2024"/>
    <x v="40"/>
  </r>
  <r>
    <x v="3032"/>
    <s v="Sainsburys S/mkts Wallington St"/>
    <x v="0"/>
    <n v="-3.25"/>
    <s v="Aqua"/>
    <s v="Credit Card"/>
    <n v="3.25"/>
    <n v="-3.25"/>
    <s v=""/>
    <s v="November 2024"/>
    <x v="40"/>
  </r>
  <r>
    <x v="3032"/>
    <s v="Tfl Travel Ch Tfl.gov.uk/cp"/>
    <x v="0"/>
    <n v="-3.5"/>
    <s v="Aqua"/>
    <s v="Credit Card"/>
    <n v="3.5"/>
    <n v="-3.5"/>
    <s v=""/>
    <s v="November 2024"/>
    <x v="40"/>
  </r>
  <r>
    <x v="3033"/>
    <s v="Depositing savings"/>
    <x v="0"/>
    <n v="-5"/>
    <s v="Revolut"/>
    <s v="Bank"/>
    <n v="5"/>
    <s v=""/>
    <s v=""/>
    <s v="November 2024"/>
    <x v="40"/>
  </r>
  <r>
    <x v="3034"/>
    <s v="Tfl Travel Ch Tfl.gov.uk/cp"/>
    <x v="0"/>
    <n v="-3.5"/>
    <s v="Aqua"/>
    <s v="Credit Card"/>
    <n v="3.5"/>
    <n v="-3.5"/>
    <s v=""/>
    <s v="November 2024"/>
    <x v="40"/>
  </r>
  <r>
    <x v="3034"/>
    <s v="Sainsburys S/mkts Wallington St"/>
    <x v="0"/>
    <n v="-1.65"/>
    <s v="Aqua"/>
    <s v="Credit Card"/>
    <n v="1.65"/>
    <n v="-1.65"/>
    <s v=""/>
    <s v="November 2024"/>
    <x v="40"/>
  </r>
  <r>
    <x v="3035"/>
    <s v="Tfl Travel Ch Tfl.gov.uk/cp"/>
    <x v="0"/>
    <n v="-5.25"/>
    <s v="Aqua"/>
    <s v="Credit Card"/>
    <n v="5.25"/>
    <n v="-5.25"/>
    <s v=""/>
    <s v="November 2024"/>
    <x v="40"/>
  </r>
  <r>
    <x v="3036"/>
    <s v="Withdrawing savings"/>
    <x v="0"/>
    <n v="48"/>
    <s v="Revolut"/>
    <s v="Bank"/>
    <s v=""/>
    <s v=""/>
    <s v=""/>
    <s v="November 2024"/>
    <x v="40"/>
  </r>
  <r>
    <x v="3037"/>
    <s v="Telusko"/>
    <x v="6"/>
    <n v="-46.13"/>
    <s v="Revolut"/>
    <s v="Bank"/>
    <n v="46.13"/>
    <s v=""/>
    <s v=""/>
    <s v="November 2024"/>
    <x v="40"/>
  </r>
  <r>
    <x v="3038"/>
    <s v="Withdrawing savings"/>
    <x v="0"/>
    <n v="27"/>
    <s v="Revolut"/>
    <s v="Bank"/>
    <s v=""/>
    <s v=""/>
    <s v=""/>
    <s v="November 2024"/>
    <x v="40"/>
  </r>
  <r>
    <x v="3039"/>
    <s v="Virgin Media"/>
    <x v="0"/>
    <n v="-26.11"/>
    <s v="Revolut"/>
    <s v="Bank"/>
    <n v="26.11"/>
    <s v=""/>
    <s v=""/>
    <s v="November 2024"/>
    <x v="40"/>
  </r>
  <r>
    <x v="3040"/>
    <s v="Bolt"/>
    <x v="11"/>
    <n v="-6.8"/>
    <s v="Revolut"/>
    <s v="Bank"/>
    <n v="6.8"/>
    <s v=""/>
    <s v=""/>
    <s v="November 2024"/>
    <x v="40"/>
  </r>
  <r>
    <x v="3041"/>
    <s v="Sainsbury's"/>
    <x v="2"/>
    <n v="-3.35"/>
    <s v="Revolut"/>
    <s v="Bank"/>
    <n v="3.35"/>
    <s v=""/>
    <s v=""/>
    <s v="November 2024"/>
    <x v="40"/>
  </r>
  <r>
    <x v="3042"/>
    <s v="Pricebusters Wallington"/>
    <x v="0"/>
    <n v="-6.24"/>
    <s v="Aqua"/>
    <s v="Credit Card"/>
    <n v="6.24"/>
    <n v="-6.24"/>
    <s v=""/>
    <s v="November 2024"/>
    <x v="40"/>
  </r>
  <r>
    <x v="3042"/>
    <s v="Tfl Travel Ch Tfl.gov.uk/cp"/>
    <x v="0"/>
    <n v="-3.5"/>
    <s v="Aqua"/>
    <s v="Credit Card"/>
    <n v="3.5"/>
    <n v="-3.5"/>
    <s v=""/>
    <s v="November 2024"/>
    <x v="40"/>
  </r>
  <r>
    <x v="3042"/>
    <s v="Sainsburys S/mkts Wallington St"/>
    <x v="0"/>
    <n v="-1.1000000000000001"/>
    <s v="Aqua"/>
    <s v="Credit Card"/>
    <n v="1.1000000000000001"/>
    <n v="-1.1000000000000001"/>
    <s v=""/>
    <s v="November 2024"/>
    <x v="40"/>
  </r>
  <r>
    <x v="3043"/>
    <s v="Tfl Travel Ch Tfl.gov.uk/cp"/>
    <x v="0"/>
    <n v="-5.25"/>
    <s v="Aqua"/>
    <s v="Credit Card"/>
    <n v="5.25"/>
    <n v="-5.25"/>
    <s v=""/>
    <s v="November 2024"/>
    <x v="40"/>
  </r>
  <r>
    <x v="3044"/>
    <s v="Payment from Ogude O"/>
    <x v="0"/>
    <n v="200"/>
    <s v="Revolut"/>
    <s v="Bank"/>
    <s v=""/>
    <s v=""/>
    <s v=""/>
    <s v="November 2024"/>
    <x v="40"/>
  </r>
  <r>
    <x v="3045"/>
    <s v="Depositing savings"/>
    <x v="0"/>
    <n v="-100"/>
    <s v="Revolut"/>
    <s v="Bank"/>
    <n v="100"/>
    <s v=""/>
    <s v=""/>
    <s v="November 2024"/>
    <x v="40"/>
  </r>
  <r>
    <x v="3046"/>
    <s v="To Samuel Akpogheneta"/>
    <x v="0"/>
    <n v="-20"/>
    <s v="Revolut"/>
    <s v="Bank"/>
    <n v="20"/>
    <s v=""/>
    <s v=""/>
    <s v="November 2024"/>
    <x v="40"/>
  </r>
  <r>
    <x v="3047"/>
    <s v="Tfl Travel Ch Tfl.gov.uk/cp"/>
    <x v="0"/>
    <n v="-3.5"/>
    <s v="Aqua"/>
    <s v="Credit Card"/>
    <n v="3.5"/>
    <n v="-3.5"/>
    <s v=""/>
    <s v="November 2024"/>
    <x v="40"/>
  </r>
  <r>
    <x v="3048"/>
    <s v="Sainsburys S/mkts Wallington St"/>
    <x v="0"/>
    <n v="-3.5"/>
    <s v="Aqua"/>
    <s v="Credit Card"/>
    <n v="3.5"/>
    <n v="-3.5"/>
    <s v=""/>
    <s v="December 2024"/>
    <x v="41"/>
  </r>
  <r>
    <x v="3048"/>
    <s v="Tfl Travel Ch Tfl.gov.uk/cp"/>
    <x v="0"/>
    <n v="-0.2"/>
    <s v="Aqua"/>
    <s v="Credit Card"/>
    <n v="0.2"/>
    <n v="-0.2"/>
    <s v=""/>
    <s v="December 2024"/>
    <x v="41"/>
  </r>
  <r>
    <x v="3049"/>
    <s v="LOQBOX"/>
    <x v="0"/>
    <n v="-10"/>
    <s v="Revolut"/>
    <s v="Bank"/>
    <n v="10"/>
    <s v=""/>
    <s v=""/>
    <s v="December 2024"/>
    <x v="41"/>
  </r>
  <r>
    <x v="3050"/>
    <s v="Payment from Ogude O"/>
    <x v="0"/>
    <n v="313"/>
    <s v="Revolut"/>
    <s v="Bank"/>
    <s v=""/>
    <s v=""/>
    <s v=""/>
    <s v="December 2024"/>
    <x v="41"/>
  </r>
  <r>
    <x v="3051"/>
    <s v="To RCCG GLORIOUS HIGH THRONE"/>
    <x v="8"/>
    <n v="-313"/>
    <s v="Revolut"/>
    <s v="Bank"/>
    <n v="313"/>
    <s v=""/>
    <s v=""/>
    <s v="December 2024"/>
    <x v="41"/>
  </r>
  <r>
    <x v="3052"/>
    <s v="To RCCG GLORIOUS HIGH THRONE"/>
    <x v="8"/>
    <n v="-3"/>
    <s v="Revolut"/>
    <s v="Bank"/>
    <n v="3"/>
    <s v=""/>
    <s v=""/>
    <s v="December 2024"/>
    <x v="41"/>
  </r>
  <r>
    <x v="3053"/>
    <s v="Payment Received - Thank You"/>
    <x v="0"/>
    <n v="0"/>
    <s v="Aqua"/>
    <s v="Credit Card"/>
    <s v=""/>
    <n v="0"/>
    <s v=""/>
    <s v="December 2024"/>
    <x v="41"/>
  </r>
  <r>
    <x v="3053"/>
    <s v="Tfl Travel Ch Tfl.gov.uk/cp"/>
    <x v="0"/>
    <n v="-3.5"/>
    <s v="Aqua"/>
    <s v="Credit Card"/>
    <n v="3.5"/>
    <n v="-3.5"/>
    <s v=""/>
    <s v="December 2024"/>
    <x v="41"/>
  </r>
  <r>
    <x v="3053"/>
    <s v="Sainsburys S/mkts Wallington St"/>
    <x v="0"/>
    <n v="-1.65"/>
    <s v="Aqua"/>
    <s v="Credit Card"/>
    <n v="1.65"/>
    <n v="-1.65"/>
    <s v=""/>
    <s v="December 2024"/>
    <x v="41"/>
  </r>
  <r>
    <x v="3054"/>
    <s v="Depositing savings"/>
    <x v="0"/>
    <n v="-5"/>
    <s v="Revolut"/>
    <s v="Bank"/>
    <n v="5"/>
    <s v=""/>
    <s v=""/>
    <s v="December 2024"/>
    <x v="41"/>
  </r>
  <r>
    <x v="3055"/>
    <s v="Payment from Ogude O"/>
    <x v="0"/>
    <n v="150"/>
    <s v="Revolut"/>
    <s v="Bank"/>
    <s v=""/>
    <s v=""/>
    <s v=""/>
    <s v="December 2024"/>
    <x v="41"/>
  </r>
  <r>
    <x v="3056"/>
    <s v="To Aqua"/>
    <x v="13"/>
    <n v="-160.54"/>
    <s v="Revolut"/>
    <s v="Bank"/>
    <n v="160.54"/>
    <s v=""/>
    <n v="160.54"/>
    <s v="December 2024"/>
    <x v="41"/>
  </r>
  <r>
    <x v="3057"/>
    <s v="Payment from Ogude O"/>
    <x v="0"/>
    <n v="200"/>
    <s v="Revolut"/>
    <s v="Bank"/>
    <s v=""/>
    <s v=""/>
    <s v=""/>
    <s v="December 2024"/>
    <x v="41"/>
  </r>
  <r>
    <x v="3058"/>
    <s v="World Education Services"/>
    <x v="0"/>
    <n v="-146.57"/>
    <s v="Revolut"/>
    <s v="Bank"/>
    <n v="146.57"/>
    <s v=""/>
    <s v=""/>
    <s v="December 2024"/>
    <x v="41"/>
  </r>
  <r>
    <x v="3059"/>
    <s v="Tfl Travel Ch Tfl.gov.uk/cp"/>
    <x v="0"/>
    <n v="-3.5"/>
    <s v="Aqua"/>
    <s v="Credit Card"/>
    <n v="3.5"/>
    <n v="-3.5"/>
    <s v=""/>
    <s v="December 2024"/>
    <x v="41"/>
  </r>
  <r>
    <x v="3060"/>
    <s v="Sainsburys S/mkts Wallington St"/>
    <x v="0"/>
    <n v="-3.55"/>
    <s v="Aqua"/>
    <s v="Credit Card"/>
    <n v="3.55"/>
    <n v="-3.55"/>
    <s v=""/>
    <s v="December 2024"/>
    <x v="41"/>
  </r>
  <r>
    <x v="3060"/>
    <s v="Sainsburys S/mkts Wallington St"/>
    <x v="0"/>
    <n v="-3.25"/>
    <s v="Aqua"/>
    <s v="Credit Card"/>
    <n v="3.25"/>
    <n v="-3.25"/>
    <s v=""/>
    <s v="December 2024"/>
    <x v="41"/>
  </r>
  <r>
    <x v="3060"/>
    <s v="Tfl Travel Ch Tfl.gov.uk/cp"/>
    <x v="0"/>
    <n v="-5.25"/>
    <s v="Aqua"/>
    <s v="Credit Card"/>
    <n v="5.25"/>
    <n v="-5.25"/>
    <s v=""/>
    <s v="December 2024"/>
    <x v="41"/>
  </r>
  <r>
    <x v="3061"/>
    <s v="Payment from Ogude-n O S"/>
    <x v="0"/>
    <n v="500"/>
    <s v="Revolut"/>
    <s v="Bank"/>
    <s v=""/>
    <s v=""/>
    <s v=""/>
    <s v="December 2024"/>
    <x v="41"/>
  </r>
  <r>
    <x v="3062"/>
    <s v="Oghenenyerhovwo Ogude"/>
    <x v="0"/>
    <n v="-500"/>
    <s v="Revolut"/>
    <s v="Bank"/>
    <n v="500"/>
    <s v=""/>
    <s v=""/>
    <s v="December 2024"/>
    <x v="41"/>
  </r>
  <r>
    <x v="3063"/>
    <s v="Wallington Food Centre Wallington"/>
    <x v="0"/>
    <n v="-6.81"/>
    <s v="Aqua"/>
    <s v="Credit Card"/>
    <n v="6.81"/>
    <n v="-6.81"/>
    <s v=""/>
    <s v="December 2024"/>
    <x v="41"/>
  </r>
  <r>
    <x v="3063"/>
    <s v="Sainsburys S/mkts Wallington St"/>
    <x v="0"/>
    <n v="-4.25"/>
    <s v="Aqua"/>
    <s v="Credit Card"/>
    <n v="4.25"/>
    <n v="-4.25"/>
    <s v=""/>
    <s v="December 2024"/>
    <x v="41"/>
  </r>
  <r>
    <x v="3063"/>
    <s v="Tfl Travel Ch Tfl.gov.uk/cp"/>
    <x v="0"/>
    <n v="-3.5"/>
    <s v="Aqua"/>
    <s v="Credit Card"/>
    <n v="3.5"/>
    <n v="-3.5"/>
    <s v=""/>
    <s v="December 2024"/>
    <x v="41"/>
  </r>
  <r>
    <x v="3063"/>
    <s v="Interest"/>
    <x v="0"/>
    <n v="-3.22"/>
    <s v="Aqua"/>
    <s v="Credit Card"/>
    <n v="3.22"/>
    <n v="-3.22"/>
    <s v=""/>
    <s v="December 2024"/>
    <x v="41"/>
  </r>
  <r>
    <x v="3064"/>
    <s v="Payment Received - Thank You"/>
    <x v="0"/>
    <n v="0"/>
    <s v="Aqua"/>
    <s v="Credit Card"/>
    <s v=""/>
    <n v="0"/>
    <s v=""/>
    <s v="December 2024"/>
    <x v="41"/>
  </r>
  <r>
    <x v="3064"/>
    <s v="Sainsburys S/mkts Wallington St"/>
    <x v="0"/>
    <n v="-1.45"/>
    <s v="Aqua"/>
    <s v="Credit Card"/>
    <n v="1.45"/>
    <n v="-1.45"/>
    <s v=""/>
    <s v="December 2024"/>
    <x v="41"/>
  </r>
  <r>
    <x v="3064"/>
    <s v="Lidl Gb London London"/>
    <x v="0"/>
    <n v="-5.23"/>
    <s v="Aqua"/>
    <s v="Credit Card"/>
    <n v="5.23"/>
    <n v="-5.23"/>
    <s v=""/>
    <s v="December 2024"/>
    <x v="41"/>
  </r>
  <r>
    <x v="3064"/>
    <s v="Tfl Travel Ch Tfl.gov.uk/cp"/>
    <x v="0"/>
    <n v="-3.5"/>
    <s v="Aqua"/>
    <s v="Credit Card"/>
    <n v="3.5"/>
    <n v="-3.5"/>
    <s v=""/>
    <s v="December 2024"/>
    <x v="41"/>
  </r>
  <r>
    <x v="3065"/>
    <s v="To Aqua"/>
    <x v="13"/>
    <n v="-36.369999999999997"/>
    <s v="Revolut"/>
    <s v="Bank"/>
    <n v="36.369999999999997"/>
    <s v=""/>
    <n v="36.369999999999997"/>
    <s v="December 2024"/>
    <x v="41"/>
  </r>
  <r>
    <x v="3066"/>
    <s v="Tfl Travel Ch Tfl.gov.uk/cp"/>
    <x v="0"/>
    <n v="-5.25"/>
    <s v="Aqua"/>
    <s v="Credit Card"/>
    <n v="5.25"/>
    <n v="-5.25"/>
    <s v=""/>
    <s v="December 2024"/>
    <x v="41"/>
  </r>
  <r>
    <x v="3067"/>
    <s v="Lemonade Finance"/>
    <x v="0"/>
    <n v="-45"/>
    <s v="Revolut"/>
    <s v="Bank"/>
    <n v="45"/>
    <s v=""/>
    <s v=""/>
    <s v="December 2024"/>
    <x v="41"/>
  </r>
  <r>
    <x v="3068"/>
    <s v="Payment from Ogude O"/>
    <x v="0"/>
    <n v="50"/>
    <s v="Revolut"/>
    <s v="Bank"/>
    <s v=""/>
    <s v=""/>
    <s v=""/>
    <s v="December 2024"/>
    <x v="41"/>
  </r>
  <r>
    <x v="3069"/>
    <s v="To Kaneh Amin"/>
    <x v="12"/>
    <n v="-39"/>
    <s v="Revolut"/>
    <s v="Bank"/>
    <n v="39"/>
    <s v=""/>
    <s v=""/>
    <s v="December 2024"/>
    <x v="41"/>
  </r>
  <r>
    <x v="3070"/>
    <s v="Sainsburys S/mkts Wallington St"/>
    <x v="0"/>
    <n v="-7.25"/>
    <s v="Aqua"/>
    <s v="Credit Card"/>
    <n v="7.25"/>
    <n v="-7.25"/>
    <s v=""/>
    <s v="December 2024"/>
    <x v="41"/>
  </r>
  <r>
    <x v="3070"/>
    <s v="Tfl Travel Ch Tfl.gov.uk/cp"/>
    <x v="0"/>
    <n v="-0.2"/>
    <s v="Aqua"/>
    <s v="Credit Card"/>
    <n v="0.2"/>
    <n v="-0.2"/>
    <s v=""/>
    <s v="December 2024"/>
    <x v="41"/>
  </r>
  <r>
    <x v="3071"/>
    <s v="To RCCG GLORIOUS HIGH THRONE"/>
    <x v="8"/>
    <n v="-3"/>
    <s v="Revolut"/>
    <s v="Bank"/>
    <n v="3"/>
    <s v=""/>
    <s v=""/>
    <s v="December 2024"/>
    <x v="41"/>
  </r>
  <r>
    <x v="3072"/>
    <s v="Tfl Travel Ch Tfl.gov.uk/cp"/>
    <x v="0"/>
    <n v="-3.5"/>
    <s v="Aqua"/>
    <s v="Credit Card"/>
    <n v="3.5"/>
    <n v="-3.5"/>
    <s v=""/>
    <s v="December 2024"/>
    <x v="41"/>
  </r>
  <r>
    <x v="3073"/>
    <s v="Depositing savings"/>
    <x v="0"/>
    <n v="-5"/>
    <s v="Revolut"/>
    <s v="Bank"/>
    <n v="5"/>
    <s v=""/>
    <s v=""/>
    <s v="December 2024"/>
    <x v="41"/>
  </r>
  <r>
    <x v="3074"/>
    <s v="Sainsburys S/mkts Wallington St"/>
    <x v="0"/>
    <n v="-1.45"/>
    <s v="Aqua"/>
    <s v="Credit Card"/>
    <n v="1.45"/>
    <n v="-1.45"/>
    <s v=""/>
    <s v="December 2024"/>
    <x v="41"/>
  </r>
  <r>
    <x v="3074"/>
    <s v="Tfl Travel Ch Tfl.gov.uk/cp"/>
    <x v="0"/>
    <n v="-3.5"/>
    <s v="Aqua"/>
    <s v="Credit Card"/>
    <n v="3.5"/>
    <n v="-3.5"/>
    <s v=""/>
    <s v="December 2024"/>
    <x v="41"/>
  </r>
  <r>
    <x v="3075"/>
    <s v="0671 Lidl Gb Wallingto 0671 Lidl Gb"/>
    <x v="0"/>
    <n v="-9.69"/>
    <s v="Aqua"/>
    <s v="Credit Card"/>
    <n v="9.69"/>
    <n v="-9.69"/>
    <s v=""/>
    <s v="December 2024"/>
    <x v="41"/>
  </r>
  <r>
    <x v="3075"/>
    <s v="Tfl Travel Ch Tfl.gov.uk/cp"/>
    <x v="0"/>
    <n v="-3.5"/>
    <s v="Aqua"/>
    <s v="Credit Card"/>
    <n v="3.5"/>
    <n v="-3.5"/>
    <s v=""/>
    <s v="December 2024"/>
    <x v="41"/>
  </r>
  <r>
    <x v="3076"/>
    <s v="Payment from M Talabi"/>
    <x v="0"/>
    <n v="30"/>
    <s v="Revolut"/>
    <s v="Bank"/>
    <s v=""/>
    <s v=""/>
    <s v=""/>
    <s v="December 2024"/>
    <x v="41"/>
  </r>
  <r>
    <x v="3077"/>
    <s v="Payment Received - Thank You"/>
    <x v="0"/>
    <n v="0"/>
    <s v="Aqua"/>
    <s v="Credit Card"/>
    <s v=""/>
    <n v="0"/>
    <s v=""/>
    <s v="December 2024"/>
    <x v="41"/>
  </r>
  <r>
    <x v="3077"/>
    <s v="Tfl Travel Ch Tfl.gov.uk/cp"/>
    <x v="0"/>
    <n v="-3.5"/>
    <s v="Aqua"/>
    <s v="Credit Card"/>
    <n v="3.5"/>
    <n v="-3.5"/>
    <s v=""/>
    <s v="December 2024"/>
    <x v="41"/>
  </r>
  <r>
    <x v="3078"/>
    <s v="Lemonade Finance"/>
    <x v="0"/>
    <n v="-10"/>
    <s v="Revolut"/>
    <s v="Bank"/>
    <n v="10"/>
    <s v=""/>
    <s v=""/>
    <s v="December 2024"/>
    <x v="41"/>
  </r>
  <r>
    <x v="3079"/>
    <s v="To Aqua"/>
    <x v="13"/>
    <n v="-45.89"/>
    <s v="Revolut"/>
    <s v="Bank"/>
    <n v="45.89"/>
    <s v=""/>
    <n v="45.89"/>
    <s v="December 2024"/>
    <x v="41"/>
  </r>
  <r>
    <x v="3080"/>
    <s v="Tfl Travel Ch Tfl.gov.uk/cp"/>
    <x v="0"/>
    <n v="-3.5"/>
    <s v="Aqua"/>
    <s v="Credit Card"/>
    <n v="3.5"/>
    <n v="-3.5"/>
    <s v=""/>
    <s v="December 2024"/>
    <x v="41"/>
  </r>
  <r>
    <x v="3081"/>
    <s v="Tfl Travel Ch Tfl.gov.uk/cp"/>
    <x v="0"/>
    <n v="-1.75"/>
    <s v="Aqua"/>
    <s v="Credit Card"/>
    <n v="1.75"/>
    <n v="-1.75"/>
    <s v=""/>
    <s v="December 2024"/>
    <x v="41"/>
  </r>
  <r>
    <x v="3082"/>
    <s v="Tfl Travel Ch Tfl.gov.uk/cp"/>
    <x v="0"/>
    <n v="-1.75"/>
    <s v="Aqua"/>
    <s v="Credit Card"/>
    <n v="1.75"/>
    <n v="-1.75"/>
    <s v=""/>
    <s v="December 2024"/>
    <x v="41"/>
  </r>
  <r>
    <x v="3083"/>
    <s v="To RCCG GLORIOUS HIGH THRONE"/>
    <x v="8"/>
    <n v="-3"/>
    <s v="Revolut"/>
    <s v="Bank"/>
    <n v="3"/>
    <s v=""/>
    <s v=""/>
    <s v="December 2024"/>
    <x v="41"/>
  </r>
  <r>
    <x v="3084"/>
    <s v="HP"/>
    <x v="0"/>
    <n v="-4.1900000000000004"/>
    <s v="Revolut"/>
    <s v="Bank"/>
    <n v="4.1900000000000004"/>
    <s v=""/>
    <s v=""/>
    <s v="December 2024"/>
    <x v="41"/>
  </r>
  <r>
    <x v="3085"/>
    <s v="Tfl Travel Ch Tfl.gov.uk/cp"/>
    <x v="0"/>
    <n v="-3.5"/>
    <s v="Aqua"/>
    <s v="Credit Card"/>
    <n v="3.5"/>
    <n v="-3.5"/>
    <s v=""/>
    <s v="December 2024"/>
    <x v="41"/>
  </r>
  <r>
    <x v="3085"/>
    <s v="Sainsburys S/mkts Wallington St"/>
    <x v="0"/>
    <n v="-8.69"/>
    <s v="Aqua"/>
    <s v="Credit Card"/>
    <n v="8.69"/>
    <n v="-8.69"/>
    <s v=""/>
    <s v="December 2024"/>
    <x v="41"/>
  </r>
  <r>
    <x v="3086"/>
    <s v="Depositing savings"/>
    <x v="0"/>
    <n v="-5"/>
    <s v="Revolut"/>
    <s v="Bank"/>
    <n v="5"/>
    <s v=""/>
    <s v=""/>
    <s v="December 2024"/>
    <x v="41"/>
  </r>
  <r>
    <x v="3087"/>
    <s v="Sainsburys S/mkts Wallington St"/>
    <x v="0"/>
    <n v="-1.25"/>
    <s v="Aqua"/>
    <s v="Credit Card"/>
    <n v="1.25"/>
    <n v="-1.25"/>
    <s v=""/>
    <s v="December 2024"/>
    <x v="41"/>
  </r>
  <r>
    <x v="3087"/>
    <s v="Tfl Travel Ch Tfl.gov.uk/cp"/>
    <x v="0"/>
    <n v="-3.5"/>
    <s v="Aqua"/>
    <s v="Credit Card"/>
    <n v="3.5"/>
    <n v="-3.5"/>
    <s v=""/>
    <s v="December 2024"/>
    <x v="41"/>
  </r>
  <r>
    <x v="3088"/>
    <s v="Tfl Travel Ch Tfl.gov.uk/cp"/>
    <x v="0"/>
    <n v="-5.25"/>
    <s v="Aqua"/>
    <s v="Credit Card"/>
    <n v="5.25"/>
    <n v="-5.25"/>
    <s v=""/>
    <s v="December 2024"/>
    <x v="41"/>
  </r>
  <r>
    <x v="3088"/>
    <s v="Sainsburys S/mkts Wallington St"/>
    <x v="0"/>
    <n v="-2.6"/>
    <s v="Aqua"/>
    <s v="Credit Card"/>
    <n v="2.6"/>
    <n v="-2.6"/>
    <s v=""/>
    <s v="December 2024"/>
    <x v="41"/>
  </r>
  <r>
    <x v="3089"/>
    <s v="Tfl Travel Ch Tfl.gov.uk/cp"/>
    <x v="0"/>
    <n v="-3.5"/>
    <s v="Aqua"/>
    <s v="Credit Card"/>
    <n v="3.5"/>
    <n v="-3.5"/>
    <s v=""/>
    <s v="December 2024"/>
    <x v="41"/>
  </r>
  <r>
    <x v="3089"/>
    <s v="Sainsburys S/mkts Wallington St"/>
    <x v="0"/>
    <n v="-2"/>
    <s v="Aqua"/>
    <s v="Credit Card"/>
    <n v="2"/>
    <n v="-2"/>
    <s v=""/>
    <s v="December 2024"/>
    <x v="41"/>
  </r>
  <r>
    <x v="3090"/>
    <s v="Payment from Okeoghene Ogude-nyerhovwo"/>
    <x v="0"/>
    <n v="200"/>
    <s v="Revolut"/>
    <s v="Bank"/>
    <s v=""/>
    <s v=""/>
    <s v=""/>
    <s v="December 2024"/>
    <x v="41"/>
  </r>
  <r>
    <x v="3091"/>
    <s v="Oghenenyerhovwo Ogude"/>
    <x v="0"/>
    <n v="-200"/>
    <s v="Revolut"/>
    <s v="Bank"/>
    <n v="200"/>
    <s v=""/>
    <s v=""/>
    <s v="December 2024"/>
    <x v="41"/>
  </r>
  <r>
    <x v="3092"/>
    <s v="Payment Received - Thank You"/>
    <x v="0"/>
    <n v="0"/>
    <s v="Aqua"/>
    <s v="Credit Card"/>
    <s v=""/>
    <n v="0"/>
    <s v=""/>
    <s v="December 2024"/>
    <x v="41"/>
  </r>
  <r>
    <x v="3092"/>
    <s v="Tfl Travel Ch Tfl.gov.uk/cp"/>
    <x v="0"/>
    <n v="-3.5"/>
    <s v="Aqua"/>
    <s v="Credit Card"/>
    <n v="3.5"/>
    <n v="-3.5"/>
    <s v=""/>
    <s v="December 2024"/>
    <x v="41"/>
  </r>
  <r>
    <x v="3092"/>
    <s v="Sainsburys S/mkts Wallington St"/>
    <x v="0"/>
    <n v="-1.65"/>
    <s v="Aqua"/>
    <s v="Credit Card"/>
    <n v="1.65"/>
    <n v="-1.65"/>
    <s v=""/>
    <s v="December 2024"/>
    <x v="41"/>
  </r>
  <r>
    <x v="3093"/>
    <s v="Payment from Ogude O"/>
    <x v="0"/>
    <n v="100"/>
    <s v="Revolut"/>
    <s v="Bank"/>
    <s v=""/>
    <s v=""/>
    <s v=""/>
    <s v="December 2024"/>
    <x v="41"/>
  </r>
  <r>
    <x v="3094"/>
    <s v="Depositing savings"/>
    <x v="0"/>
    <n v="-50"/>
    <s v="Revolut"/>
    <s v="Bank"/>
    <n v="50"/>
    <s v=""/>
    <s v=""/>
    <s v="December 2024"/>
    <x v="41"/>
  </r>
  <r>
    <x v="3095"/>
    <s v="To Aqua"/>
    <x v="13"/>
    <n v="-40"/>
    <s v="Revolut"/>
    <s v="Bank"/>
    <n v="40"/>
    <s v=""/>
    <n v="40"/>
    <s v="December 2024"/>
    <x v="41"/>
  </r>
  <r>
    <x v="3096"/>
    <s v="Bolt"/>
    <x v="11"/>
    <n v="-6.8"/>
    <s v="Revolut"/>
    <s v="Bank"/>
    <n v="6.8"/>
    <s v=""/>
    <s v=""/>
    <s v="December 2024"/>
    <x v="41"/>
  </r>
  <r>
    <x v="3097"/>
    <s v="Tfl Travel Ch Tfl.gov.uk/cp"/>
    <x v="0"/>
    <n v="-3.5"/>
    <s v="Aqua"/>
    <s v="Credit Card"/>
    <n v="3.5"/>
    <n v="-3.5"/>
    <s v=""/>
    <s v="December 2024"/>
    <x v="41"/>
  </r>
  <r>
    <x v="3098"/>
    <s v="Payment from Ndoma-egba E"/>
    <x v="0"/>
    <n v="100"/>
    <s v="Revolut"/>
    <s v="Bank"/>
    <s v=""/>
    <s v=""/>
    <s v=""/>
    <s v="December 2024"/>
    <x v="41"/>
  </r>
  <r>
    <x v="3099"/>
    <s v="Transport for London"/>
    <x v="1"/>
    <n v="-1.75"/>
    <s v="Revolut"/>
    <s v="Bank"/>
    <n v="1.75"/>
    <s v=""/>
    <s v=""/>
    <s v="December 2024"/>
    <x v="41"/>
  </r>
  <r>
    <x v="3100"/>
    <s v="Withdrawing savings"/>
    <x v="0"/>
    <n v="100"/>
    <s v="Revolut"/>
    <s v="Bank"/>
    <s v=""/>
    <s v=""/>
    <s v=""/>
    <s v="December 2024"/>
    <x v="41"/>
  </r>
  <r>
    <x v="3101"/>
    <s v="Withdrawing savings"/>
    <x v="0"/>
    <n v="8"/>
    <s v="Revolut"/>
    <s v="Bank"/>
    <s v=""/>
    <s v=""/>
    <s v=""/>
    <s v="December 2024"/>
    <x v="41"/>
  </r>
  <r>
    <x v="3102"/>
    <s v="Withdrawing savings"/>
    <x v="0"/>
    <n v="190"/>
    <s v="Revolut"/>
    <s v="Bank"/>
    <s v=""/>
    <s v=""/>
    <s v=""/>
    <s v="December 2024"/>
    <x v="41"/>
  </r>
  <r>
    <x v="3103"/>
    <s v="Dior"/>
    <x v="0"/>
    <n v="-255"/>
    <s v="Revolut"/>
    <s v="Bank"/>
    <n v="255"/>
    <s v=""/>
    <s v=""/>
    <s v="December 2024"/>
    <x v="41"/>
  </r>
  <r>
    <x v="3104"/>
    <s v="Payment from Ogude O"/>
    <x v="0"/>
    <n v="150"/>
    <s v="Revolut"/>
    <s v="Bank"/>
    <s v=""/>
    <s v=""/>
    <s v=""/>
    <s v="December 2024"/>
    <x v="41"/>
  </r>
  <r>
    <x v="3105"/>
    <s v="Amazon"/>
    <x v="9"/>
    <n v="-203.99"/>
    <s v="Revolut"/>
    <s v="Bank"/>
    <n v="203.99"/>
    <s v=""/>
    <s v=""/>
    <s v="December 2024"/>
    <x v="41"/>
  </r>
  <r>
    <x v="3106"/>
    <s v="Depositing savings"/>
    <x v="0"/>
    <n v="-5"/>
    <s v="Revolut"/>
    <s v="Bank"/>
    <n v="5"/>
    <s v=""/>
    <s v=""/>
    <s v="December 2024"/>
    <x v="41"/>
  </r>
  <r>
    <x v="3107"/>
    <s v="Payment from Ogude-n O S"/>
    <x v="0"/>
    <n v="650"/>
    <s v="Revolut"/>
    <s v="Bank"/>
    <s v=""/>
    <s v=""/>
    <s v=""/>
    <s v="December 2024"/>
    <x v="41"/>
  </r>
  <r>
    <x v="3108"/>
    <s v="Lemonade Finance"/>
    <x v="0"/>
    <n v="-245"/>
    <s v="Revolut"/>
    <s v="Bank"/>
    <n v="245"/>
    <s v=""/>
    <s v=""/>
    <s v="December 2024"/>
    <x v="41"/>
  </r>
  <r>
    <x v="3109"/>
    <s v="Payment from Lemfi"/>
    <x v="0"/>
    <n v="245"/>
    <s v="Revolut"/>
    <s v="Bank"/>
    <s v=""/>
    <s v=""/>
    <s v=""/>
    <s v="December 2024"/>
    <x v="41"/>
  </r>
  <r>
    <x v="3110"/>
    <s v="To Frank K Ogwa"/>
    <x v="0"/>
    <n v="-245"/>
    <s v="Revolut"/>
    <s v="Bank"/>
    <n v="245"/>
    <s v=""/>
    <s v=""/>
    <s v="December 2024"/>
    <x v="41"/>
  </r>
  <r>
    <x v="3111"/>
    <s v="0671 Lidl Gb Wallingto 0671 Lidl Gb"/>
    <x v="0"/>
    <n v="-7.62"/>
    <s v="Aqua"/>
    <s v="Credit Card"/>
    <n v="7.62"/>
    <n v="-7.62"/>
    <s v=""/>
    <s v="December 2024"/>
    <x v="41"/>
  </r>
  <r>
    <x v="3112"/>
    <s v="Exchange to GBP"/>
    <x v="0"/>
    <n v="156.91999999999999"/>
    <s v="Revolut"/>
    <s v="Bank"/>
    <s v=""/>
    <s v=""/>
    <s v=""/>
    <s v="December 2024"/>
    <x v="41"/>
  </r>
  <r>
    <x v="3113"/>
    <s v="To Frank K Ogwa"/>
    <x v="0"/>
    <n v="-206"/>
    <s v="Revolut"/>
    <s v="Bank"/>
    <n v="206"/>
    <s v=""/>
    <s v=""/>
    <s v="December 2024"/>
    <x v="41"/>
  </r>
  <r>
    <x v="3114"/>
    <s v="Exchange to GBP"/>
    <x v="0"/>
    <n v="82.54"/>
    <s v="Revolut"/>
    <s v="Bank"/>
    <s v=""/>
    <s v=""/>
    <s v=""/>
    <s v="December 2024"/>
    <x v="41"/>
  </r>
  <r>
    <x v="3115"/>
    <s v="To Frank K Ogwa"/>
    <x v="0"/>
    <n v="-82"/>
    <s v="Revolut"/>
    <s v="Bank"/>
    <n v="82"/>
    <s v=""/>
    <s v=""/>
    <s v="December 2024"/>
    <x v="41"/>
  </r>
  <r>
    <x v="3116"/>
    <s v="Tfl Travel Ch Tfl.gov.uk/cp"/>
    <x v="0"/>
    <n v="-3.5"/>
    <s v="Aqua"/>
    <s v="Credit Card"/>
    <n v="3.5"/>
    <n v="-3.5"/>
    <s v=""/>
    <s v="December 2024"/>
    <x v="41"/>
  </r>
  <r>
    <x v="3117"/>
    <s v="Best Asia Supermarket"/>
    <x v="2"/>
    <n v="1.29"/>
    <s v="Aqua"/>
    <s v="Credit Card"/>
    <s v=""/>
    <n v="1.29"/>
    <s v=""/>
    <s v="December 2024"/>
    <x v="41"/>
  </r>
  <r>
    <x v="3118"/>
    <s v="eBay"/>
    <x v="9"/>
    <n v="-6.8"/>
    <s v="Revolut"/>
    <s v="Bank"/>
    <n v="6.8"/>
    <s v=""/>
    <s v=""/>
    <s v="December 2024"/>
    <x v="41"/>
  </r>
  <r>
    <x v="3119"/>
    <s v="To Kaneh Amin"/>
    <x v="12"/>
    <n v="-16"/>
    <s v="Revolut"/>
    <s v="Bank"/>
    <n v="16"/>
    <s v=""/>
    <s v=""/>
    <s v="December 2024"/>
    <x v="41"/>
  </r>
  <r>
    <x v="3120"/>
    <s v="eBay"/>
    <x v="9"/>
    <n v="-3.66"/>
    <s v="Revolut"/>
    <s v="Bank"/>
    <n v="3.66"/>
    <s v=""/>
    <s v=""/>
    <s v="December 2024"/>
    <x v="41"/>
  </r>
  <r>
    <x v="3121"/>
    <s v="To Frank K Ogwa"/>
    <x v="0"/>
    <n v="-10"/>
    <s v="Revolut"/>
    <s v="Bank"/>
    <n v="10"/>
    <s v=""/>
    <s v=""/>
    <s v="December 2024"/>
    <x v="41"/>
  </r>
  <r>
    <x v="3122"/>
    <s v="Payment from Ogude O"/>
    <x v="0"/>
    <n v="228"/>
    <s v="Revolut"/>
    <s v="Bank"/>
    <s v=""/>
    <s v=""/>
    <s v=""/>
    <s v="December 2024"/>
    <x v="41"/>
  </r>
  <r>
    <x v="3123"/>
    <s v="To RCCG GLORIOUS HIGH THRONE"/>
    <x v="8"/>
    <n v="-228"/>
    <s v="Revolut"/>
    <s v="Bank"/>
    <n v="228"/>
    <s v=""/>
    <s v=""/>
    <s v="December 2024"/>
    <x v="41"/>
  </r>
  <r>
    <x v="3124"/>
    <s v="Depositing savings"/>
    <x v="0"/>
    <n v="-5"/>
    <s v="Revolut"/>
    <s v="Bank"/>
    <n v="5"/>
    <s v=""/>
    <s v=""/>
    <s v="December 2024"/>
    <x v="41"/>
  </r>
  <r>
    <x v="3125"/>
    <s v="Wallington Food Centr Wallington"/>
    <x v="0"/>
    <n v="-4.29"/>
    <s v="Aqua"/>
    <s v="Credit Card"/>
    <n v="4.29"/>
    <n v="-4.29"/>
    <s v=""/>
    <s v="December 2024"/>
    <x v="41"/>
  </r>
  <r>
    <x v="3125"/>
    <s v="Tfl Travel Ch Tfl.gov.uk/cp"/>
    <x v="0"/>
    <n v="-5.25"/>
    <s v="Aqua"/>
    <s v="Credit Card"/>
    <n v="5.25"/>
    <n v="-5.25"/>
    <s v=""/>
    <s v="December 2024"/>
    <x v="41"/>
  </r>
  <r>
    <x v="3126"/>
    <s v="To RCCG GLORIOUS HIGH THRONE"/>
    <x v="8"/>
    <n v="-3"/>
    <s v="Revolut"/>
    <s v="Bank"/>
    <n v="3"/>
    <s v=""/>
    <s v=""/>
    <s v="December 2024"/>
    <x v="41"/>
  </r>
  <r>
    <x v="3127"/>
    <s v="Payment Received - Thank You"/>
    <x v="0"/>
    <n v="0"/>
    <s v="Aqua"/>
    <s v="Credit Card"/>
    <s v=""/>
    <n v="0"/>
    <s v=""/>
    <s v="January 2025"/>
    <x v="42"/>
  </r>
  <r>
    <x v="3128"/>
    <s v="LOQBOX"/>
    <x v="0"/>
    <n v="-10"/>
    <s v="Revolut"/>
    <s v="Bank"/>
    <n v="10"/>
    <s v=""/>
    <s v=""/>
    <s v="January 2025"/>
    <x v="42"/>
  </r>
  <r>
    <x v="3129"/>
    <s v="To Aqua"/>
    <x v="13"/>
    <n v="-35.04"/>
    <s v="Revolut"/>
    <s v="Bank"/>
    <n v="35.04"/>
    <s v=""/>
    <n v="35.04"/>
    <s v="January 2025"/>
    <x v="42"/>
  </r>
  <r>
    <x v="3130"/>
    <s v="Sainsburys Wallington"/>
    <x v="0"/>
    <n v="-2.9"/>
    <s v="Aqua"/>
    <s v="Credit Card"/>
    <n v="2.9"/>
    <n v="-2.9"/>
    <s v=""/>
    <s v="January 2025"/>
    <x v="42"/>
  </r>
  <r>
    <x v="3130"/>
    <s v="Tfl Travel Ch Tfl.gov.uk/cp"/>
    <x v="0"/>
    <n v="-1.75"/>
    <s v="Aqua"/>
    <s v="Credit Card"/>
    <n v="1.75"/>
    <n v="-1.75"/>
    <s v=""/>
    <s v="January 2025"/>
    <x v="42"/>
  </r>
  <r>
    <x v="3131"/>
    <s v="Exchange to GBP"/>
    <x v="0"/>
    <n v="82.57"/>
    <s v="Revolut"/>
    <s v="Bank"/>
    <s v=""/>
    <s v=""/>
    <s v=""/>
    <s v="January 2025"/>
    <x v="42"/>
  </r>
  <r>
    <x v="3132"/>
    <s v="To Frank K Ogwa"/>
    <x v="0"/>
    <n v="-82.04"/>
    <s v="Revolut"/>
    <s v="Bank"/>
    <n v="82.04"/>
    <s v=""/>
    <s v=""/>
    <s v="January 2025"/>
    <x v="42"/>
  </r>
  <r>
    <x v="3133"/>
    <s v="Sainsburys Wallington"/>
    <x v="0"/>
    <n v="-5.34"/>
    <s v="Aqua"/>
    <s v="Credit Card"/>
    <n v="5.34"/>
    <n v="-5.34"/>
    <s v=""/>
    <s v="January 2025"/>
    <x v="42"/>
  </r>
  <r>
    <x v="3133"/>
    <s v="Tfl Travel Ch Tfl.gov.uk/cp"/>
    <x v="0"/>
    <n v="-3.5"/>
    <s v="Aqua"/>
    <s v="Credit Card"/>
    <n v="3.5"/>
    <n v="-3.5"/>
    <s v=""/>
    <s v="January 2025"/>
    <x v="42"/>
  </r>
  <r>
    <x v="3134"/>
    <s v="Sainsburys Wallington"/>
    <x v="0"/>
    <n v="-2.84"/>
    <s v="Aqua"/>
    <s v="Credit Card"/>
    <n v="2.84"/>
    <n v="-2.84"/>
    <s v=""/>
    <s v="January 2025"/>
    <x v="42"/>
  </r>
  <r>
    <x v="3134"/>
    <s v="Tfl Travel Ch Tfl.gov.uk/cp"/>
    <x v="0"/>
    <n v="-5.25"/>
    <s v="Aqua"/>
    <s v="Credit Card"/>
    <n v="5.25"/>
    <n v="-5.25"/>
    <s v=""/>
    <s v="January 2025"/>
    <x v="42"/>
  </r>
  <r>
    <x v="3134"/>
    <s v="0671 Lidl Gb Wallingto 0671 Lidl Gb"/>
    <x v="0"/>
    <n v="-6.69"/>
    <s v="Aqua"/>
    <s v="Credit Card"/>
    <n v="6.69"/>
    <n v="-6.69"/>
    <s v=""/>
    <s v="January 2025"/>
    <x v="42"/>
  </r>
  <r>
    <x v="3134"/>
    <s v="The Cutting Point Li London"/>
    <x v="0"/>
    <n v="-24"/>
    <s v="Aqua"/>
    <s v="Credit Card"/>
    <n v="24"/>
    <n v="-24"/>
    <s v=""/>
    <s v="January 2025"/>
    <x v="42"/>
  </r>
  <r>
    <x v="3135"/>
    <s v="Payment from Tovy Treats"/>
    <x v="0"/>
    <n v="100"/>
    <s v="Revolut"/>
    <s v="Bank"/>
    <s v=""/>
    <s v=""/>
    <s v=""/>
    <s v="January 2025"/>
    <x v="42"/>
  </r>
  <r>
    <x v="3136"/>
    <s v="Oghenenyerhovwo Ogude"/>
    <x v="0"/>
    <n v="-100"/>
    <s v="Revolut"/>
    <s v="Bank"/>
    <n v="100"/>
    <s v=""/>
    <s v=""/>
    <s v="January 2025"/>
    <x v="42"/>
  </r>
  <r>
    <x v="3137"/>
    <s v="Tfl Travel Ch Tfl.gov.uk/cp"/>
    <x v="0"/>
    <n v="-1.75"/>
    <s v="Aqua"/>
    <s v="Credit Card"/>
    <n v="1.75"/>
    <n v="-1.75"/>
    <s v=""/>
    <s v="January 2025"/>
    <x v="42"/>
  </r>
  <r>
    <x v="3138"/>
    <s v="To RCCG GLORIOUS HIGH THRONE"/>
    <x v="8"/>
    <n v="-3"/>
    <s v="Revolut"/>
    <s v="Bank"/>
    <n v="3"/>
    <s v=""/>
    <s v=""/>
    <s v="January 2025"/>
    <x v="42"/>
  </r>
  <r>
    <x v="3139"/>
    <s v="To RCCG GLORIOUS HIGH THRONE"/>
    <x v="8"/>
    <n v="-3"/>
    <s v="Revolut"/>
    <s v="Bank"/>
    <n v="3"/>
    <s v=""/>
    <s v=""/>
    <s v="January 2025"/>
    <x v="42"/>
  </r>
  <r>
    <x v="3140"/>
    <s v="Tfl Travel Ch Tfl.gov.uk/cp"/>
    <x v="0"/>
    <n v="-5.25"/>
    <s v="Aqua"/>
    <s v="Credit Card"/>
    <n v="5.25"/>
    <n v="-5.25"/>
    <s v=""/>
    <s v="January 2025"/>
    <x v="42"/>
  </r>
  <r>
    <x v="3141"/>
    <s v="Depositing savings"/>
    <x v="0"/>
    <n v="-5"/>
    <s v="Revolut"/>
    <s v="Bank"/>
    <n v="5"/>
    <s v=""/>
    <s v=""/>
    <s v="January 2025"/>
    <x v="42"/>
  </r>
  <r>
    <x v="3142"/>
    <s v="Tfl Travel Ch Tfl.gov.uk/cp"/>
    <x v="0"/>
    <n v="-5.25"/>
    <s v="Aqua"/>
    <s v="Credit Card"/>
    <n v="5.25"/>
    <n v="-5.25"/>
    <s v=""/>
    <s v="January 2025"/>
    <x v="42"/>
  </r>
  <r>
    <x v="3142"/>
    <s v="Sainsburys Wallington"/>
    <x v="0"/>
    <n v="-1.65"/>
    <s v="Aqua"/>
    <s v="Credit Card"/>
    <n v="1.65"/>
    <n v="-1.65"/>
    <s v=""/>
    <s v="January 2025"/>
    <x v="42"/>
  </r>
  <r>
    <x v="3142"/>
    <s v="Sainsburys Wallington"/>
    <x v="0"/>
    <n v="-1.65"/>
    <s v="Aqua"/>
    <s v="Credit Card"/>
    <n v="1.65"/>
    <n v="-1.65"/>
    <s v=""/>
    <s v="January 2025"/>
    <x v="42"/>
  </r>
  <r>
    <x v="3143"/>
    <s v="Tfl Travel Ch Tfl.gov.uk/cp"/>
    <x v="0"/>
    <n v="-5.25"/>
    <s v="Aqua"/>
    <s v="Credit Card"/>
    <n v="5.25"/>
    <n v="-5.25"/>
    <s v=""/>
    <s v="January 2025"/>
    <x v="42"/>
  </r>
  <r>
    <x v="3144"/>
    <s v="Tfl Travel Ch Tfl.gov.uk/cp"/>
    <x v="0"/>
    <n v="-5.25"/>
    <s v="Aqua"/>
    <s v="Credit Card"/>
    <n v="5.25"/>
    <n v="-5.25"/>
    <s v=""/>
    <s v="January 2025"/>
    <x v="42"/>
  </r>
  <r>
    <x v="3144"/>
    <s v="Sainsburys Wallington"/>
    <x v="0"/>
    <n v="-2.6"/>
    <s v="Aqua"/>
    <s v="Credit Card"/>
    <n v="2.6"/>
    <n v="-2.6"/>
    <s v=""/>
    <s v="January 2025"/>
    <x v="42"/>
  </r>
  <r>
    <x v="3145"/>
    <s v="Bolt"/>
    <x v="11"/>
    <n v="-6.5"/>
    <s v="Revolut"/>
    <s v="Bank"/>
    <n v="6.5"/>
    <s v=""/>
    <s v=""/>
    <s v="January 2025"/>
    <x v="42"/>
  </r>
  <r>
    <x v="3146"/>
    <s v="Sainsbury's"/>
    <x v="2"/>
    <n v="-4.84"/>
    <s v="Revolut"/>
    <s v="Bank"/>
    <n v="4.84"/>
    <s v=""/>
    <s v=""/>
    <s v="January 2025"/>
    <x v="42"/>
  </r>
  <r>
    <x v="3147"/>
    <s v="Tfl Travel Ch Tfl.gov.uk/cp"/>
    <x v="0"/>
    <n v="-3.7"/>
    <s v="Aqua"/>
    <s v="Credit Card"/>
    <n v="3.7"/>
    <n v="-3.7"/>
    <s v=""/>
    <s v="January 2025"/>
    <x v="42"/>
  </r>
  <r>
    <x v="3148"/>
    <s v="To RCCG GLORIOUS HIGH THRONE"/>
    <x v="8"/>
    <n v="-3"/>
    <s v="Revolut"/>
    <s v="Bank"/>
    <n v="3"/>
    <s v=""/>
    <s v=""/>
    <s v="January 2025"/>
    <x v="42"/>
  </r>
  <r>
    <x v="3149"/>
    <s v="Transport for London"/>
    <x v="1"/>
    <n v="-1.75"/>
    <s v="Revolut"/>
    <s v="Bank"/>
    <n v="1.75"/>
    <s v=""/>
    <s v=""/>
    <s v="January 2025"/>
    <x v="42"/>
  </r>
  <r>
    <x v="3150"/>
    <s v="Transfer to Revolut user"/>
    <x v="0"/>
    <n v="-30"/>
    <s v="Revolut"/>
    <s v="Bank"/>
    <n v="30"/>
    <s v=""/>
    <s v=""/>
    <s v="January 2025"/>
    <x v="42"/>
  </r>
  <r>
    <x v="3151"/>
    <s v="Payment from Redeemed Christian"/>
    <x v="0"/>
    <n v="108.37"/>
    <s v="Revolut"/>
    <s v="Bank"/>
    <s v=""/>
    <s v=""/>
    <s v=""/>
    <s v="January 2025"/>
    <x v="42"/>
  </r>
  <r>
    <x v="3152"/>
    <s v="To Okeoghene Sandra Ogude-Nyerhovwo"/>
    <x v="0"/>
    <n v="-108"/>
    <s v="Revolut"/>
    <s v="Bank"/>
    <n v="108"/>
    <s v=""/>
    <s v=""/>
    <s v="January 2025"/>
    <x v="42"/>
  </r>
  <r>
    <x v="3153"/>
    <s v="Fairdeal News Wallington"/>
    <x v="0"/>
    <n v="-1.99"/>
    <s v="Aqua"/>
    <s v="Credit Card"/>
    <n v="1.99"/>
    <n v="-1.99"/>
    <s v=""/>
    <s v="January 2025"/>
    <x v="42"/>
  </r>
  <r>
    <x v="3153"/>
    <s v="Tfl Travel Ch Tfl.gov.uk/cp"/>
    <x v="0"/>
    <n v="-5.25"/>
    <s v="Aqua"/>
    <s v="Credit Card"/>
    <n v="5.25"/>
    <n v="-5.25"/>
    <s v=""/>
    <s v="January 2025"/>
    <x v="42"/>
  </r>
  <r>
    <x v="3154"/>
    <s v="Depositing savings"/>
    <x v="0"/>
    <n v="-5"/>
    <s v="Revolut"/>
    <s v="Bank"/>
    <n v="5"/>
    <s v=""/>
    <s v=""/>
    <s v="January 2025"/>
    <x v="42"/>
  </r>
  <r>
    <x v="3155"/>
    <s v="Tfl Travel Ch Tfl.gov.uk/cp"/>
    <x v="0"/>
    <n v="-5.25"/>
    <s v="Aqua"/>
    <s v="Credit Card"/>
    <n v="5.25"/>
    <n v="-5.25"/>
    <s v=""/>
    <s v="January 2025"/>
    <x v="42"/>
  </r>
  <r>
    <x v="3156"/>
    <s v="Sainsbury's"/>
    <x v="2"/>
    <n v="-2.74"/>
    <s v="Revolut"/>
    <s v="Bank"/>
    <n v="2.74"/>
    <s v=""/>
    <s v=""/>
    <s v="January 2025"/>
    <x v="42"/>
  </r>
  <r>
    <x v="3157"/>
    <s v="HP"/>
    <x v="0"/>
    <n v="-4.1900000000000004"/>
    <s v="Revolut"/>
    <s v="Bank"/>
    <n v="4.1900000000000004"/>
    <s v=""/>
    <s v=""/>
    <s v="January 2025"/>
    <x v="42"/>
  </r>
  <r>
    <x v="3158"/>
    <s v="0671 Lidl Gb Wallingto 0671 Lidl Gb"/>
    <x v="0"/>
    <n v="-1.89"/>
    <s v="Aqua"/>
    <s v="Credit Card"/>
    <n v="1.89"/>
    <n v="-1.89"/>
    <s v=""/>
    <s v="January 2025"/>
    <x v="42"/>
  </r>
  <r>
    <x v="3158"/>
    <s v="Tfl Travel Ch Tfl.gov.uk/cp"/>
    <x v="0"/>
    <n v="-5.25"/>
    <s v="Aqua"/>
    <s v="Credit Card"/>
    <n v="5.25"/>
    <n v="-5.25"/>
    <s v=""/>
    <s v="January 2025"/>
    <x v="42"/>
  </r>
  <r>
    <x v="3159"/>
    <s v="Bolt"/>
    <x v="11"/>
    <n v="-7.6"/>
    <s v="Revolut"/>
    <s v="Bank"/>
    <n v="7.6"/>
    <s v=""/>
    <s v=""/>
    <s v="January 2025"/>
    <x v="42"/>
  </r>
  <r>
    <x v="3160"/>
    <s v="Tfl Travel Ch Tfl.gov.uk/cp"/>
    <x v="0"/>
    <n v="-5.25"/>
    <s v="Aqua"/>
    <s v="Credit Card"/>
    <n v="5.25"/>
    <n v="-5.25"/>
    <s v=""/>
    <s v="January 2025"/>
    <x v="42"/>
  </r>
  <r>
    <x v="3160"/>
    <s v="Sainsburys Wallington"/>
    <x v="0"/>
    <n v="-1.65"/>
    <s v="Aqua"/>
    <s v="Credit Card"/>
    <n v="1.65"/>
    <n v="-1.65"/>
    <s v=""/>
    <s v="January 2025"/>
    <x v="42"/>
  </r>
  <r>
    <x v="3161"/>
    <s v="Tfl Travel Ch Tfl.gov.uk/cp"/>
    <x v="0"/>
    <n v="-3.7"/>
    <s v="Aqua"/>
    <s v="Credit Card"/>
    <n v="3.7"/>
    <n v="-3.7"/>
    <s v=""/>
    <s v="January 2025"/>
    <x v="42"/>
  </r>
  <r>
    <x v="3162"/>
    <s v="Bolt"/>
    <x v="11"/>
    <n v="-9.5"/>
    <s v="Revolut"/>
    <s v="Bank"/>
    <n v="9.5"/>
    <s v=""/>
    <s v=""/>
    <s v="January 2025"/>
    <x v="42"/>
  </r>
  <r>
    <x v="3163"/>
    <s v="Bolt"/>
    <x v="11"/>
    <n v="-6.8"/>
    <s v="Revolut"/>
    <s v="Bank"/>
    <n v="6.8"/>
    <s v=""/>
    <s v=""/>
    <s v="January 2025"/>
    <x v="42"/>
  </r>
  <r>
    <x v="3164"/>
    <s v="Bolt"/>
    <x v="11"/>
    <n v="-6.8"/>
    <s v="Revolut"/>
    <s v="Bank"/>
    <n v="6.8"/>
    <s v=""/>
    <s v=""/>
    <s v="January 2025"/>
    <x v="42"/>
  </r>
  <r>
    <x v="3165"/>
    <s v="Bolt"/>
    <x v="11"/>
    <n v="-6.8"/>
    <s v="Revolut"/>
    <s v="Bank"/>
    <n v="6.8"/>
    <s v=""/>
    <s v=""/>
    <s v="January 2025"/>
    <x v="42"/>
  </r>
  <r>
    <x v="3166"/>
    <s v="Bolt"/>
    <x v="11"/>
    <n v="-15.9"/>
    <s v="Revolut"/>
    <s v="Bank"/>
    <n v="15.9"/>
    <s v=""/>
    <s v=""/>
    <s v="January 2025"/>
    <x v="42"/>
  </r>
  <r>
    <x v="3167"/>
    <s v="Bolt"/>
    <x v="11"/>
    <n v="-15.9"/>
    <s v="Revolut"/>
    <s v="Bank"/>
    <n v="15.9"/>
    <s v=""/>
    <s v=""/>
    <s v="January 2025"/>
    <x v="42"/>
  </r>
  <r>
    <x v="3168"/>
    <s v="Sainsbury's"/>
    <x v="2"/>
    <n v="-4.9000000000000004"/>
    <s v="Revolut"/>
    <s v="Bank"/>
    <n v="4.9000000000000004"/>
    <s v=""/>
    <s v=""/>
    <s v="January 2025"/>
    <x v="42"/>
  </r>
  <r>
    <x v="3169"/>
    <s v="Sainsbury's"/>
    <x v="2"/>
    <n v="-1.3"/>
    <s v="Revolut"/>
    <s v="Bank"/>
    <n v="1.3"/>
    <s v=""/>
    <s v=""/>
    <s v="January 2025"/>
    <x v="42"/>
  </r>
  <r>
    <x v="3170"/>
    <s v="Payment Received - Thank You"/>
    <x v="0"/>
    <n v="0"/>
    <s v="Aqua"/>
    <s v="Credit Card"/>
    <s v=""/>
    <n v="0"/>
    <s v=""/>
    <s v="January 2025"/>
    <x v="42"/>
  </r>
  <r>
    <x v="3171"/>
    <s v="To Aqua"/>
    <x v="13"/>
    <n v="-120.69"/>
    <s v="Revolut"/>
    <s v="Bank"/>
    <n v="120.69"/>
    <s v=""/>
    <n v="120.69"/>
    <s v="January 2025"/>
    <x v="42"/>
  </r>
  <r>
    <x v="3172"/>
    <s v="Monzo"/>
    <x v="0"/>
    <n v="-50"/>
    <s v="Revolut"/>
    <s v="Bank"/>
    <n v="50"/>
    <s v=""/>
    <s v=""/>
    <s v="January 2025"/>
    <x v="42"/>
  </r>
  <r>
    <x v="3173"/>
    <s v="To RCCG GLORIOUS HIGH THRONE"/>
    <x v="8"/>
    <n v="-3"/>
    <s v="Revolut"/>
    <s v="Bank"/>
    <n v="3"/>
    <s v=""/>
    <s v=""/>
    <s v="January 2025"/>
    <x v="42"/>
  </r>
  <r>
    <x v="3174"/>
    <s v="Tfl Travel Ch Tfl.gov.uk/cp"/>
    <x v="0"/>
    <n v="-3.5"/>
    <s v="Aqua"/>
    <s v="Credit Card"/>
    <n v="3.5"/>
    <n v="-3.5"/>
    <s v=""/>
    <s v="January 2025"/>
    <x v="42"/>
  </r>
  <r>
    <x v="3175"/>
    <s v="Depositing savings"/>
    <x v="0"/>
    <n v="-5"/>
    <s v="Revolut"/>
    <s v="Bank"/>
    <n v="5"/>
    <s v=""/>
    <s v=""/>
    <s v="January 2025"/>
    <x v="42"/>
  </r>
  <r>
    <x v="3176"/>
    <s v="Ttrockstars.com"/>
    <x v="0"/>
    <n v="-9"/>
    <s v="Revolut"/>
    <s v="Bank"/>
    <n v="9"/>
    <s v=""/>
    <s v=""/>
    <s v="January 2025"/>
    <x v="42"/>
  </r>
  <r>
    <x v="3177"/>
    <s v="Payment Received - Thank You"/>
    <x v="0"/>
    <n v="0"/>
    <s v="Aqua"/>
    <s v="Credit Card"/>
    <s v=""/>
    <n v="0"/>
    <s v=""/>
    <s v="January 2025"/>
    <x v="42"/>
  </r>
  <r>
    <x v="3177"/>
    <s v="Tfl Travel Ch Tfl.gov.uk/cp"/>
    <x v="0"/>
    <n v="-5.25"/>
    <s v="Aqua"/>
    <s v="Credit Card"/>
    <n v="5.25"/>
    <n v="-5.25"/>
    <s v=""/>
    <s v="January 2025"/>
    <x v="42"/>
  </r>
  <r>
    <x v="3177"/>
    <s v="Sainsburys Wallington"/>
    <x v="0"/>
    <n v="-1.65"/>
    <s v="Aqua"/>
    <s v="Credit Card"/>
    <n v="1.65"/>
    <n v="-1.65"/>
    <s v=""/>
    <s v="January 2025"/>
    <x v="42"/>
  </r>
  <r>
    <x v="3178"/>
    <s v="To Aqua"/>
    <x v="13"/>
    <n v="-3.7"/>
    <s v="Revolut"/>
    <s v="Bank"/>
    <n v="3.7"/>
    <s v=""/>
    <n v="3.7"/>
    <s v="January 2025"/>
    <x v="42"/>
  </r>
  <r>
    <x v="3179"/>
    <s v="Tfl Travel Ch Tfl.gov.uk/cp"/>
    <x v="0"/>
    <n v="-5.25"/>
    <s v="Aqua"/>
    <s v="Credit Card"/>
    <n v="5.25"/>
    <n v="-5.25"/>
    <s v=""/>
    <s v="January 2025"/>
    <x v="42"/>
  </r>
  <r>
    <x v="3180"/>
    <s v="Amazon"/>
    <x v="9"/>
    <n v="203.99"/>
    <s v="Revolut"/>
    <s v="Bank"/>
    <s v=""/>
    <s v=""/>
    <s v=""/>
    <s v="January 2025"/>
    <x v="42"/>
  </r>
  <r>
    <x v="3180"/>
    <s v="Sainsburys Wallington"/>
    <x v="0"/>
    <n v="-2.6"/>
    <s v="Aqua"/>
    <s v="Credit Card"/>
    <n v="2.6"/>
    <n v="-2.6"/>
    <s v=""/>
    <s v="January 2025"/>
    <x v="42"/>
  </r>
  <r>
    <x v="3180"/>
    <s v="Tfl Travel Ch Tfl.gov.uk/cp"/>
    <x v="0"/>
    <n v="-5.25"/>
    <s v="Aqua"/>
    <s v="Credit Card"/>
    <n v="5.25"/>
    <n v="-5.25"/>
    <s v=""/>
    <s v="January 2025"/>
    <x v="42"/>
  </r>
  <r>
    <x v="3181"/>
    <s v="Exchange to GBP"/>
    <x v="0"/>
    <n v="37.81"/>
    <s v="Revolut"/>
    <s v="Bank"/>
    <s v=""/>
    <s v=""/>
    <s v=""/>
    <s v="January 2025"/>
    <x v="42"/>
  </r>
  <r>
    <x v="3182"/>
    <s v="To Tovy Treats"/>
    <x v="0"/>
    <n v="-37.81"/>
    <s v="Revolut"/>
    <s v="Bank"/>
    <n v="37.81"/>
    <s v=""/>
    <s v=""/>
    <s v="January 2025"/>
    <x v="42"/>
  </r>
  <r>
    <x v="3183"/>
    <s v="Tfl Travel Ch Tfl.gov.uk/cp"/>
    <x v="0"/>
    <n v="-5.25"/>
    <s v="Aqua"/>
    <s v="Credit Card"/>
    <n v="5.25"/>
    <n v="-5.25"/>
    <s v=""/>
    <s v="January 2025"/>
    <x v="42"/>
  </r>
  <r>
    <x v="3184"/>
    <s v="Tfl Travel Ch Tfl.gov.uk/cp"/>
    <x v="0"/>
    <n v="-0.2"/>
    <s v="Aqua"/>
    <s v="Credit Card"/>
    <n v="0.2"/>
    <n v="-0.2"/>
    <s v=""/>
    <s v="January 2025"/>
    <x v="42"/>
  </r>
  <r>
    <x v="3185"/>
    <s v="eBay"/>
    <x v="9"/>
    <n v="6.39"/>
    <s v="Revolut"/>
    <s v="Bank"/>
    <s v=""/>
    <s v=""/>
    <s v=""/>
    <s v="January 2025"/>
    <x v="42"/>
  </r>
  <r>
    <x v="3186"/>
    <s v="Sainsburys Wallington"/>
    <x v="0"/>
    <n v="-1.1499999999999999"/>
    <s v="Aqua"/>
    <s v="Credit Card"/>
    <n v="1.1499999999999999"/>
    <n v="-1.1499999999999999"/>
    <s v=""/>
    <s v="January 2025"/>
    <x v="42"/>
  </r>
  <r>
    <x v="3187"/>
    <s v="To RCCG GLORIOUS HIGH THRONE"/>
    <x v="8"/>
    <n v="-37"/>
    <s v="Revolut"/>
    <s v="Bank"/>
    <n v="37"/>
    <s v=""/>
    <s v=""/>
    <s v="January 2025"/>
    <x v="42"/>
  </r>
  <r>
    <x v="3188"/>
    <s v="Tfl Travel Ch Tfl.gov.uk/cp"/>
    <x v="0"/>
    <n v="-5.25"/>
    <s v="Aqua"/>
    <s v="Credit Card"/>
    <n v="5.25"/>
    <n v="-5.25"/>
    <s v=""/>
    <s v="January 2025"/>
    <x v="42"/>
  </r>
  <r>
    <x v="3189"/>
    <s v="Depositing savings"/>
    <x v="0"/>
    <n v="-5"/>
    <s v="Revolut"/>
    <s v="Bank"/>
    <n v="5"/>
    <s v=""/>
    <s v=""/>
    <s v="January 2025"/>
    <x v="42"/>
  </r>
  <r>
    <x v="3190"/>
    <s v="Bolt"/>
    <x v="11"/>
    <n v="-7.8"/>
    <s v="Revolut"/>
    <s v="Bank"/>
    <n v="7.8"/>
    <s v=""/>
    <s v=""/>
    <s v="January 2025"/>
    <x v="42"/>
  </r>
  <r>
    <x v="3191"/>
    <s v="Payment Received - Thank You"/>
    <x v="0"/>
    <n v="0"/>
    <s v="Aqua"/>
    <s v="Credit Card"/>
    <s v=""/>
    <n v="0"/>
    <s v=""/>
    <s v="January 2025"/>
    <x v="42"/>
  </r>
  <r>
    <x v="3191"/>
    <s v="Sainsburys Wallington"/>
    <x v="0"/>
    <n v="-1.65"/>
    <s v="Aqua"/>
    <s v="Credit Card"/>
    <n v="1.65"/>
    <n v="-1.65"/>
    <s v=""/>
    <s v="January 2025"/>
    <x v="42"/>
  </r>
  <r>
    <x v="3191"/>
    <s v="Tfl Travel Ch Tfl.gov.uk/cp"/>
    <x v="0"/>
    <n v="-5.25"/>
    <s v="Aqua"/>
    <s v="Credit Card"/>
    <n v="5.25"/>
    <n v="-5.25"/>
    <s v=""/>
    <s v="January 2025"/>
    <x v="42"/>
  </r>
  <r>
    <x v="3192"/>
    <s v="To Aqua"/>
    <x v="13"/>
    <n v="-30.1"/>
    <s v="Revolut"/>
    <s v="Bank"/>
    <n v="30.1"/>
    <s v=""/>
    <n v="30.1"/>
    <s v="January 2025"/>
    <x v="42"/>
  </r>
  <r>
    <x v="3193"/>
    <s v="Monzo"/>
    <x v="0"/>
    <n v="-20"/>
    <s v="Revolut"/>
    <s v="Bank"/>
    <n v="20"/>
    <s v=""/>
    <s v=""/>
    <s v="January 2025"/>
    <x v="42"/>
  </r>
  <r>
    <x v="3194"/>
    <s v="Amazon"/>
    <x v="9"/>
    <n v="-8.9499999999999993"/>
    <s v="Revolut"/>
    <s v="Bank"/>
    <n v="8.9499999999999993"/>
    <s v=""/>
    <s v=""/>
    <s v="January 2025"/>
    <x v="42"/>
  </r>
  <r>
    <x v="3195"/>
    <s v="Sainsburys Wallington"/>
    <x v="0"/>
    <n v="-2.9"/>
    <s v="Aqua"/>
    <s v="Credit Card"/>
    <n v="2.9"/>
    <n v="-2.9"/>
    <s v=""/>
    <s v="January 2025"/>
    <x v="42"/>
  </r>
  <r>
    <x v="3195"/>
    <s v="Tfl Travel Ch Tfl.gov.uk/cp"/>
    <x v="0"/>
    <n v="-3.5"/>
    <s v="Aqua"/>
    <s v="Credit Card"/>
    <n v="3.5"/>
    <n v="-3.5"/>
    <s v=""/>
    <s v="January 2025"/>
    <x v="42"/>
  </r>
  <r>
    <x v="3196"/>
    <s v="eBay"/>
    <x v="9"/>
    <n v="-8.8000000000000007"/>
    <s v="Revolut"/>
    <s v="Bank"/>
    <n v="8.8000000000000007"/>
    <s v=""/>
    <s v=""/>
    <s v="January 2025"/>
    <x v="42"/>
  </r>
  <r>
    <x v="3197"/>
    <s v="Sainsbury's"/>
    <x v="2"/>
    <n v="-6.5"/>
    <s v="Revolut"/>
    <s v="Bank"/>
    <n v="6.5"/>
    <s v=""/>
    <s v=""/>
    <s v="January 2025"/>
    <x v="42"/>
  </r>
  <r>
    <x v="3198"/>
    <s v="Sainsburys Wallington"/>
    <x v="0"/>
    <n v="-1.65"/>
    <s v="Aqua"/>
    <s v="Credit Card"/>
    <n v="1.65"/>
    <n v="-1.65"/>
    <s v=""/>
    <s v="January 2025"/>
    <x v="42"/>
  </r>
  <r>
    <x v="3198"/>
    <s v="Tfl Travel Ch Tfl.gov.uk/cp"/>
    <x v="0"/>
    <n v="-3.5"/>
    <s v="Aqua"/>
    <s v="Credit Card"/>
    <n v="3.5"/>
    <n v="-3.5"/>
    <s v=""/>
    <s v="January 2025"/>
    <x v="42"/>
  </r>
  <r>
    <x v="3199"/>
    <s v="Tfl Travel Ch Tfl.gov.uk/cp"/>
    <x v="0"/>
    <n v="-3.5"/>
    <s v="Aqua"/>
    <s v="Credit Card"/>
    <n v="3.5"/>
    <n v="-3.5"/>
    <s v=""/>
    <s v="January 2025"/>
    <x v="42"/>
  </r>
  <r>
    <x v="3200"/>
    <s v="Sainsbury's"/>
    <x v="2"/>
    <n v="-4.4000000000000004"/>
    <s v="Revolut"/>
    <s v="Bank"/>
    <n v="4.4000000000000004"/>
    <s v=""/>
    <s v=""/>
    <s v="January 2025"/>
    <x v="42"/>
  </r>
  <r>
    <x v="3201"/>
    <s v="Tfl Travel Ch Tfl.gov.uk/cp"/>
    <x v="0"/>
    <n v="-3.7"/>
    <s v="Aqua"/>
    <s v="Credit Card"/>
    <n v="3.7"/>
    <n v="-3.7"/>
    <s v=""/>
    <s v="February 2025"/>
    <x v="43"/>
  </r>
  <r>
    <x v="3201"/>
    <s v="The Cutting Point Li London"/>
    <x v="0"/>
    <n v="-40"/>
    <s v="Aqua"/>
    <s v="Credit Card"/>
    <n v="40"/>
    <n v="-40"/>
    <s v=""/>
    <s v="February 2025"/>
    <x v="43"/>
  </r>
  <r>
    <x v="3202"/>
    <s v="LOQBOX"/>
    <x v="0"/>
    <n v="-12.5"/>
    <s v="Revolut"/>
    <s v="Bank"/>
    <n v="12.5"/>
    <s v=""/>
    <s v=""/>
    <s v="February 2025"/>
    <x v="43"/>
  </r>
  <r>
    <x v="3203"/>
    <s v="Cash at Wallington 701"/>
    <x v="0"/>
    <n v="-20"/>
    <s v="Revolut"/>
    <s v="Bank"/>
    <n v="20"/>
    <s v=""/>
    <s v=""/>
    <s v="February 2025"/>
    <x v="43"/>
  </r>
  <r>
    <x v="3204"/>
    <s v="Sainsbury's"/>
    <x v="2"/>
    <n v="-4.8899999999999997"/>
    <s v="Revolut"/>
    <s v="Bank"/>
    <n v="4.8899999999999997"/>
    <s v=""/>
    <s v=""/>
    <s v="February 2025"/>
    <x v="43"/>
  </r>
  <r>
    <x v="3205"/>
    <s v="Robins Food And Wine Wallington"/>
    <x v="0"/>
    <n v="-2.78"/>
    <s v="Aqua"/>
    <s v="Credit Card"/>
    <n v="2.78"/>
    <n v="-2.78"/>
    <s v=""/>
    <s v="February 2025"/>
    <x v="43"/>
  </r>
  <r>
    <x v="3206"/>
    <s v="To RCCG GLORIOUS HIGH THRONE"/>
    <x v="8"/>
    <n v="-3"/>
    <s v="Revolut"/>
    <s v="Bank"/>
    <n v="3"/>
    <s v=""/>
    <s v=""/>
    <s v="February 2025"/>
    <x v="43"/>
  </r>
  <r>
    <x v="3207"/>
    <s v="Payment from Tovy Treats"/>
    <x v="0"/>
    <n v="100"/>
    <s v="Revolut"/>
    <s v="Bank"/>
    <s v=""/>
    <s v=""/>
    <s v=""/>
    <s v="February 2025"/>
    <x v="43"/>
  </r>
  <r>
    <x v="3208"/>
    <s v="Tfl Travel Ch Tfl.gov.uk/cp"/>
    <x v="0"/>
    <n v="-5.25"/>
    <s v="Aqua"/>
    <s v="Credit Card"/>
    <n v="5.25"/>
    <n v="-5.25"/>
    <s v=""/>
    <s v="February 2025"/>
    <x v="43"/>
  </r>
  <r>
    <x v="3209"/>
    <s v="Payment from Ogude O"/>
    <x v="0"/>
    <n v="2231.9"/>
    <s v="Revolut"/>
    <s v="Bank"/>
    <s v=""/>
    <s v=""/>
    <s v=""/>
    <s v="February 2025"/>
    <x v="43"/>
  </r>
  <r>
    <x v="3210"/>
    <s v="To RCCG GLORIOUS HIGH THRONE"/>
    <x v="8"/>
    <n v="-2231.9"/>
    <s v="Revolut"/>
    <s v="Bank"/>
    <n v="2231.9"/>
    <s v=""/>
    <s v=""/>
    <s v="February 2025"/>
    <x v="43"/>
  </r>
  <r>
    <x v="3211"/>
    <s v="Depositing savings"/>
    <x v="0"/>
    <n v="-5"/>
    <s v="Revolut"/>
    <s v="Bank"/>
    <n v="5"/>
    <s v=""/>
    <s v=""/>
    <s v="February 2025"/>
    <x v="43"/>
  </r>
  <r>
    <x v="3212"/>
    <s v="Oghenenyerhovwo Ogude"/>
    <x v="0"/>
    <n v="-100"/>
    <s v="Revolut"/>
    <s v="Bank"/>
    <n v="100"/>
    <s v=""/>
    <s v=""/>
    <s v="February 2025"/>
    <x v="43"/>
  </r>
  <r>
    <x v="3213"/>
    <s v="Withdrawing savings"/>
    <x v="0"/>
    <n v="35.799999999999997"/>
    <s v="Revolut"/>
    <s v="Bank"/>
    <s v=""/>
    <s v=""/>
    <s v=""/>
    <s v="February 2025"/>
    <x v="43"/>
  </r>
  <r>
    <x v="3214"/>
    <s v="Lidl Gb Wallington 0671 Lidl Gb"/>
    <x v="0"/>
    <n v="-8.65"/>
    <s v="Aqua"/>
    <s v="Credit Card"/>
    <n v="8.65"/>
    <n v="-8.65"/>
    <s v=""/>
    <s v="February 2025"/>
    <x v="43"/>
  </r>
  <r>
    <x v="3214"/>
    <s v="Tfl Travel Ch Tfl.gov.uk/cp"/>
    <x v="0"/>
    <n v="-3.5"/>
    <s v="Aqua"/>
    <s v="Credit Card"/>
    <n v="3.5"/>
    <n v="-3.5"/>
    <s v=""/>
    <s v="February 2025"/>
    <x v="43"/>
  </r>
  <r>
    <x v="3215"/>
    <s v="Udemy"/>
    <x v="6"/>
    <n v="-4.28"/>
    <s v="Revolut"/>
    <s v="Bank"/>
    <n v="4.28"/>
    <s v=""/>
    <s v=""/>
    <s v="February 2025"/>
    <x v="43"/>
  </r>
  <r>
    <x v="3216"/>
    <s v="Tfl Travel Ch Tfl.gov.uk/cp"/>
    <x v="0"/>
    <n v="-5.25"/>
    <s v="Aqua"/>
    <s v="Credit Card"/>
    <n v="5.25"/>
    <n v="-5.25"/>
    <s v=""/>
    <s v="February 2025"/>
    <x v="43"/>
  </r>
  <r>
    <x v="3217"/>
    <s v="Tfl Travel Ch Tfl.gov.uk/cp"/>
    <x v="0"/>
    <n v="-5.25"/>
    <s v="Aqua"/>
    <s v="Credit Card"/>
    <n v="5.25"/>
    <n v="-5.25"/>
    <s v=""/>
    <s v="February 2025"/>
    <x v="43"/>
  </r>
  <r>
    <x v="3218"/>
    <s v="Payment from Lemfi"/>
    <x v="0"/>
    <n v="5"/>
    <s v="Revolut"/>
    <s v="Bank"/>
    <s v=""/>
    <s v=""/>
    <s v=""/>
    <s v="February 2025"/>
    <x v="43"/>
  </r>
  <r>
    <x v="3219"/>
    <s v="Payment Received - Thank You"/>
    <x v="0"/>
    <n v="0"/>
    <s v="Aqua"/>
    <s v="Credit Card"/>
    <s v=""/>
    <n v="0"/>
    <s v=""/>
    <s v="February 2025"/>
    <x v="43"/>
  </r>
  <r>
    <x v="3219"/>
    <s v="Tfl Travel Ch Tfl.gov.uk/cp"/>
    <x v="0"/>
    <n v="-7.7"/>
    <s v="Aqua"/>
    <s v="Credit Card"/>
    <n v="7.7"/>
    <n v="-7.7"/>
    <s v=""/>
    <s v="February 2025"/>
    <x v="43"/>
  </r>
  <r>
    <x v="3220"/>
    <s v="To Aqua"/>
    <x v="13"/>
    <n v="-50"/>
    <s v="Revolut"/>
    <s v="Bank"/>
    <n v="50"/>
    <s v=""/>
    <n v="50"/>
    <s v="February 2025"/>
    <x v="43"/>
  </r>
  <r>
    <x v="3221"/>
    <s v="Sumup *krzysztof Wols Torquay"/>
    <x v="0"/>
    <n v="-20"/>
    <s v="Aqua"/>
    <s v="Credit Card"/>
    <n v="20"/>
    <n v="-20"/>
    <s v=""/>
    <s v="February 2025"/>
    <x v="43"/>
  </r>
  <r>
    <x v="3222"/>
    <s v="To Okeoghene Sandra Ogude-Nyerhovwo"/>
    <x v="0"/>
    <n v="-100"/>
    <s v="Revolut"/>
    <s v="Bank"/>
    <n v="100"/>
    <s v=""/>
    <s v=""/>
    <s v="February 2025"/>
    <x v="43"/>
  </r>
  <r>
    <x v="3223"/>
    <s v="Tfl Travel Ch Tfl.gov.uk/cp"/>
    <x v="0"/>
    <n v="-1.95"/>
    <s v="Aqua"/>
    <s v="Credit Card"/>
    <n v="1.95"/>
    <n v="-1.95"/>
    <s v=""/>
    <s v="February 2025"/>
    <x v="43"/>
  </r>
  <r>
    <x v="3224"/>
    <s v="To Redeemed Christian Church Of God"/>
    <x v="0"/>
    <n v="-3"/>
    <s v="Revolut"/>
    <s v="Bank"/>
    <n v="3"/>
    <s v=""/>
    <s v=""/>
    <s v="February 2025"/>
    <x v="43"/>
  </r>
  <r>
    <x v="3225"/>
    <s v="Tfl Travel Ch Tfl.gov.uk/cp"/>
    <x v="0"/>
    <n v="-5.25"/>
    <s v="Aqua"/>
    <s v="Credit Card"/>
    <n v="5.25"/>
    <n v="-5.25"/>
    <s v=""/>
    <s v="February 2025"/>
    <x v="43"/>
  </r>
  <r>
    <x v="3226"/>
    <s v="Sainsbury's"/>
    <x v="2"/>
    <n v="-1.39"/>
    <s v="Revolut"/>
    <s v="Bank"/>
    <n v="1.39"/>
    <s v=""/>
    <s v=""/>
    <s v="February 2025"/>
    <x v="43"/>
  </r>
  <r>
    <x v="3227"/>
    <s v="Sainsbury's"/>
    <x v="2"/>
    <n v="-1.45"/>
    <s v="Revolut"/>
    <s v="Bank"/>
    <n v="1.45"/>
    <s v=""/>
    <s v=""/>
    <s v="February 2025"/>
    <x v="43"/>
  </r>
  <r>
    <x v="3228"/>
    <s v="Sainsburys Wallington"/>
    <x v="0"/>
    <n v="-5.2"/>
    <s v="Aqua"/>
    <s v="Credit Card"/>
    <n v="5.2"/>
    <n v="-5.2"/>
    <s v=""/>
    <s v="February 2025"/>
    <x v="43"/>
  </r>
  <r>
    <x v="3228"/>
    <s v="Sainsburys Wallington"/>
    <x v="0"/>
    <n v="-1.3"/>
    <s v="Aqua"/>
    <s v="Credit Card"/>
    <n v="1.3"/>
    <n v="-1.3"/>
    <s v=""/>
    <s v="February 2025"/>
    <x v="43"/>
  </r>
  <r>
    <x v="3228"/>
    <s v="Tfl Travel Ch Tfl.gov.uk/cp"/>
    <x v="0"/>
    <n v="-5.25"/>
    <s v="Aqua"/>
    <s v="Credit Card"/>
    <n v="5.25"/>
    <n v="-5.25"/>
    <s v=""/>
    <s v="February 2025"/>
    <x v="43"/>
  </r>
  <r>
    <x v="3229"/>
    <s v="Tfl Travel Ch Tfl.gov.uk/cp"/>
    <x v="0"/>
    <n v="-5.25"/>
    <s v="Aqua"/>
    <s v="Credit Card"/>
    <n v="5.25"/>
    <n v="-5.25"/>
    <s v=""/>
    <s v="February 2025"/>
    <x v="43"/>
  </r>
  <r>
    <x v="3230"/>
    <s v="Tfl Travel Ch Tfl.gov.uk/cp"/>
    <x v="0"/>
    <n v="-3.5"/>
    <s v="Aqua"/>
    <s v="Credit Card"/>
    <n v="3.5"/>
    <n v="-3.5"/>
    <s v=""/>
    <s v="February 2025"/>
    <x v="43"/>
  </r>
  <r>
    <x v="3231"/>
    <s v="Payment from Ogude O"/>
    <x v="0"/>
    <n v="10"/>
    <s v="Revolut"/>
    <s v="Bank"/>
    <s v=""/>
    <s v=""/>
    <s v=""/>
    <s v="February 2025"/>
    <x v="43"/>
  </r>
  <r>
    <x v="3232"/>
    <s v="Sainsbury's"/>
    <x v="2"/>
    <n v="-2.69"/>
    <s v="Revolut"/>
    <s v="Bank"/>
    <n v="2.69"/>
    <s v=""/>
    <s v=""/>
    <s v="February 2025"/>
    <x v="43"/>
  </r>
  <r>
    <x v="3233"/>
    <s v="Wallington Food Centr Wallington"/>
    <x v="0"/>
    <n v="-3.16"/>
    <s v="Aqua"/>
    <s v="Credit Card"/>
    <n v="3.16"/>
    <n v="-3.16"/>
    <s v=""/>
    <s v="February 2025"/>
    <x v="43"/>
  </r>
  <r>
    <x v="3233"/>
    <s v="Tfl Travel Ch Tfl.gov.uk/cp"/>
    <x v="0"/>
    <n v="-1.75"/>
    <s v="Aqua"/>
    <s v="Credit Card"/>
    <n v="1.75"/>
    <n v="-1.75"/>
    <s v=""/>
    <s v="February 2025"/>
    <x v="43"/>
  </r>
  <r>
    <x v="3234"/>
    <s v="HP"/>
    <x v="0"/>
    <n v="-4.17"/>
    <s v="Revolut"/>
    <s v="Bank"/>
    <n v="4.17"/>
    <s v=""/>
    <s v=""/>
    <s v="February 2025"/>
    <x v="43"/>
  </r>
  <r>
    <x v="3235"/>
    <s v="Payment from Ogude O"/>
    <x v="0"/>
    <n v="150"/>
    <s v="Revolut"/>
    <s v="Bank"/>
    <s v=""/>
    <s v=""/>
    <s v=""/>
    <s v="February 2025"/>
    <x v="43"/>
  </r>
  <r>
    <x v="3236"/>
    <s v="Tfl Travel Ch Tfl.gov.uk/cp"/>
    <x v="0"/>
    <n v="-3.7"/>
    <s v="Aqua"/>
    <s v="Credit Card"/>
    <n v="3.7"/>
    <n v="-3.7"/>
    <s v=""/>
    <s v="February 2025"/>
    <x v="43"/>
  </r>
  <r>
    <x v="3236"/>
    <s v="Sainsburys Wallington"/>
    <x v="0"/>
    <n v="-2.25"/>
    <s v="Aqua"/>
    <s v="Credit Card"/>
    <n v="2.25"/>
    <n v="-2.25"/>
    <s v=""/>
    <s v="February 2025"/>
    <x v="43"/>
  </r>
  <r>
    <x v="3237"/>
    <s v="Sainsbury's"/>
    <x v="2"/>
    <n v="-2.84"/>
    <s v="Revolut"/>
    <s v="Bank"/>
    <n v="2.84"/>
    <s v=""/>
    <s v=""/>
    <s v="February 2025"/>
    <x v="43"/>
  </r>
  <r>
    <x v="3238"/>
    <s v="Tfl Travel Ch Tfl.gov.uk/cp"/>
    <x v="0"/>
    <n v="-5.25"/>
    <s v="Aqua"/>
    <s v="Credit Card"/>
    <n v="5.25"/>
    <n v="-5.25"/>
    <s v=""/>
    <s v="February 2025"/>
    <x v="43"/>
  </r>
  <r>
    <x v="3239"/>
    <s v="Depositing savings"/>
    <x v="0"/>
    <n v="-5"/>
    <s v="Revolut"/>
    <s v="Bank"/>
    <n v="5"/>
    <s v=""/>
    <s v=""/>
    <s v="February 2025"/>
    <x v="43"/>
  </r>
  <r>
    <x v="3240"/>
    <s v="To Mfon Umoh"/>
    <x v="0"/>
    <n v="-20"/>
    <s v="Revolut"/>
    <s v="Bank"/>
    <n v="20"/>
    <s v=""/>
    <s v=""/>
    <s v="February 2025"/>
    <x v="43"/>
  </r>
  <r>
    <x v="3241"/>
    <s v="Tfl Travel Ch Tfl.gov.uk/cp"/>
    <x v="0"/>
    <n v="-5.25"/>
    <s v="Aqua"/>
    <s v="Credit Card"/>
    <n v="5.25"/>
    <n v="-5.25"/>
    <s v=""/>
    <s v="February 2025"/>
    <x v="43"/>
  </r>
  <r>
    <x v="3242"/>
    <s v="Udemy"/>
    <x v="6"/>
    <n v="-4.17"/>
    <s v="Revolut"/>
    <s v="Bank"/>
    <n v="4.17"/>
    <s v=""/>
    <s v=""/>
    <s v="February 2025"/>
    <x v="43"/>
  </r>
  <r>
    <x v="3243"/>
    <s v="Tfl Travel Ch Tfl.gov.uk/cp"/>
    <x v="0"/>
    <n v="-3.5"/>
    <s v="Aqua"/>
    <s v="Credit Card"/>
    <n v="3.5"/>
    <n v="-3.5"/>
    <s v=""/>
    <s v="February 2025"/>
    <x v="43"/>
  </r>
  <r>
    <x v="3244"/>
    <s v="Lidl Gb Wallington 0671 Lidl Gb"/>
    <x v="0"/>
    <n v="-9.6300000000000008"/>
    <s v="Aqua"/>
    <s v="Credit Card"/>
    <n v="9.6300000000000008"/>
    <n v="-9.6300000000000008"/>
    <s v=""/>
    <s v="February 2025"/>
    <x v="43"/>
  </r>
  <r>
    <x v="3244"/>
    <s v="Kings Corner Wallington"/>
    <x v="0"/>
    <n v="-7.98"/>
    <s v="Aqua"/>
    <s v="Credit Card"/>
    <n v="7.98"/>
    <n v="-7.98"/>
    <s v=""/>
    <s v="February 2025"/>
    <x v="43"/>
  </r>
  <r>
    <x v="3244"/>
    <s v="Sainsburys Wallington"/>
    <x v="0"/>
    <n v="-1.45"/>
    <s v="Aqua"/>
    <s v="Credit Card"/>
    <n v="1.45"/>
    <n v="-1.45"/>
    <s v=""/>
    <s v="February 2025"/>
    <x v="43"/>
  </r>
  <r>
    <x v="3244"/>
    <s v="Tfl Travel Ch Tfl.gov.uk/cp"/>
    <x v="0"/>
    <n v="-3.5"/>
    <s v="Aqua"/>
    <s v="Credit Card"/>
    <n v="3.5"/>
    <n v="-3.5"/>
    <s v=""/>
    <s v="February 2025"/>
    <x v="43"/>
  </r>
  <r>
    <x v="3245"/>
    <s v="Payment from Okeoghene Ogude-nyerhovwo"/>
    <x v="0"/>
    <n v="1200"/>
    <s v="Revolut"/>
    <s v="Bank"/>
    <s v=""/>
    <s v=""/>
    <s v=""/>
    <s v="February 2025"/>
    <x v="43"/>
  </r>
  <r>
    <x v="3246"/>
    <s v="Sainsburys Wallington"/>
    <x v="0"/>
    <n v="-1.65"/>
    <s v="Aqua"/>
    <s v="Credit Card"/>
    <n v="1.65"/>
    <n v="-1.65"/>
    <s v=""/>
    <s v="February 2025"/>
    <x v="43"/>
  </r>
  <r>
    <x v="3246"/>
    <s v="Tfl Travel Ch Tfl.gov.uk/cp"/>
    <x v="0"/>
    <n v="-3.5"/>
    <s v="Aqua"/>
    <s v="Credit Card"/>
    <n v="3.5"/>
    <n v="-3.5"/>
    <s v=""/>
    <s v="February 2025"/>
    <x v="43"/>
  </r>
  <r>
    <x v="3247"/>
    <s v="Oghenenyerhovwo Ogude"/>
    <x v="0"/>
    <n v="-1200"/>
    <s v="Revolut"/>
    <s v="Bank"/>
    <n v="1200"/>
    <s v=""/>
    <s v=""/>
    <s v="February 2025"/>
    <x v="43"/>
  </r>
  <r>
    <x v="3248"/>
    <s v="Bolt"/>
    <x v="11"/>
    <n v="-11.3"/>
    <s v="Revolut"/>
    <s v="Bank"/>
    <n v="11.3"/>
    <s v=""/>
    <s v=""/>
    <s v="February 2025"/>
    <x v="43"/>
  </r>
  <r>
    <x v="3249"/>
    <s v="Bolt"/>
    <x v="11"/>
    <n v="-11.3"/>
    <s v="Revolut"/>
    <s v="Bank"/>
    <n v="11.3"/>
    <s v=""/>
    <s v=""/>
    <s v="February 2025"/>
    <x v="43"/>
  </r>
  <r>
    <x v="3250"/>
    <s v="Sainsbury's"/>
    <x v="2"/>
    <n v="-2"/>
    <s v="Revolut"/>
    <s v="Bank"/>
    <n v="2"/>
    <s v=""/>
    <s v=""/>
    <s v="February 2025"/>
    <x v="43"/>
  </r>
  <r>
    <x v="3251"/>
    <s v="Sainsbury's"/>
    <x v="2"/>
    <n v="-1.75"/>
    <s v="Revolut"/>
    <s v="Bank"/>
    <n v="1.75"/>
    <s v=""/>
    <s v=""/>
    <s v="February 2025"/>
    <x v="43"/>
  </r>
  <r>
    <x v="3252"/>
    <s v="Tfl Travel Ch Tfl.gov.uk/cp"/>
    <x v="0"/>
    <n v="-3.7"/>
    <s v="Aqua"/>
    <s v="Credit Card"/>
    <n v="3.7"/>
    <n v="-3.7"/>
    <s v=""/>
    <s v="February 2025"/>
    <x v="43"/>
  </r>
  <r>
    <x v="3252"/>
    <s v="The Cutting Point Li London"/>
    <x v="0"/>
    <n v="-40"/>
    <s v="Aqua"/>
    <s v="Credit Card"/>
    <n v="40"/>
    <n v="-40"/>
    <s v=""/>
    <s v="February 2025"/>
    <x v="43"/>
  </r>
  <r>
    <x v="3253"/>
    <s v="To RCCG GLORIOUS HIGH THRONE"/>
    <x v="8"/>
    <n v="-3"/>
    <s v="Revolut"/>
    <s v="Bank"/>
    <n v="3"/>
    <s v=""/>
    <s v=""/>
    <s v="February 2025"/>
    <x v="43"/>
  </r>
  <r>
    <x v="3254"/>
    <s v="Tfl Travel Ch Tfl.gov.uk/cp"/>
    <x v="0"/>
    <n v="-5.25"/>
    <s v="Aqua"/>
    <s v="Credit Card"/>
    <n v="5.25"/>
    <n v="-5.25"/>
    <s v=""/>
    <s v="February 2025"/>
    <x v="43"/>
  </r>
  <r>
    <x v="3254"/>
    <s v="VIRGIN MEDIA PYMTS"/>
    <x v="0"/>
    <n v="-38.590000000000003"/>
    <s v="HSBC"/>
    <s v="Bank"/>
    <n v="38.590000000000003"/>
    <s v=""/>
    <s v=""/>
    <s v="February 2025"/>
    <x v="43"/>
  </r>
  <r>
    <x v="3255"/>
    <s v="Depositing savings"/>
    <x v="0"/>
    <n v="-5"/>
    <s v="Revolut"/>
    <s v="Bank"/>
    <n v="5"/>
    <s v=""/>
    <s v=""/>
    <s v="February 2025"/>
    <x v="43"/>
  </r>
  <r>
    <x v="3256"/>
    <s v="Tfl Travel Ch Tfl.gov.uk/cp"/>
    <x v="0"/>
    <n v="-5.25"/>
    <s v="Aqua"/>
    <s v="Credit Card"/>
    <n v="5.25"/>
    <n v="-5.25"/>
    <s v=""/>
    <s v="February 2025"/>
    <x v="43"/>
  </r>
  <r>
    <x v="3257"/>
    <s v="Depositing savings"/>
    <x v="0"/>
    <n v="-90"/>
    <s v="Revolut"/>
    <s v="Bank"/>
    <n v="90"/>
    <s v=""/>
    <s v=""/>
    <s v="February 2025"/>
    <x v="43"/>
  </r>
  <r>
    <x v="3258"/>
    <s v="Withdrawing savings"/>
    <x v="0"/>
    <n v="90"/>
    <s v="Revolut"/>
    <s v="Bank"/>
    <s v=""/>
    <s v=""/>
    <s v=""/>
    <s v="February 2025"/>
    <x v="43"/>
  </r>
  <r>
    <x v="3259"/>
    <s v="Payment from F Ogwa"/>
    <x v="0"/>
    <n v="100"/>
    <s v="Revolut"/>
    <s v="Bank"/>
    <s v=""/>
    <s v=""/>
    <s v=""/>
    <s v="February 2025"/>
    <x v="43"/>
  </r>
  <r>
    <x v="3260"/>
    <s v="To Okeoghene Sandra Ogude-Nyerhovwo"/>
    <x v="0"/>
    <n v="-100"/>
    <s v="Revolut"/>
    <s v="Bank"/>
    <n v="100"/>
    <s v=""/>
    <s v=""/>
    <s v="February 2025"/>
    <x v="43"/>
  </r>
  <r>
    <x v="3261"/>
    <s v="Payment from Okeoghene Ogude-nyerhovwo"/>
    <x v="0"/>
    <n v="100"/>
    <s v="Revolut"/>
    <s v="Bank"/>
    <s v=""/>
    <s v=""/>
    <s v=""/>
    <s v="February 2025"/>
    <x v="43"/>
  </r>
  <r>
    <x v="3262"/>
    <s v="Payment Received - Thank You"/>
    <x v="0"/>
    <n v="0"/>
    <s v="Aqua"/>
    <s v="Credit Card"/>
    <s v=""/>
    <n v="0"/>
    <s v=""/>
    <s v="February 2025"/>
    <x v="43"/>
  </r>
  <r>
    <x v="3262"/>
    <s v="Marks&amp;spencer Plc Croydon"/>
    <x v="0"/>
    <n v="-96"/>
    <s v="Aqua"/>
    <s v="Credit Card"/>
    <n v="96"/>
    <n v="-96"/>
    <s v=""/>
    <s v="February 2025"/>
    <x v="43"/>
  </r>
  <r>
    <x v="3262"/>
    <s v="Tfl Travel Ch Tfl.gov.uk/cp"/>
    <x v="0"/>
    <n v="-5.25"/>
    <s v="Aqua"/>
    <s v="Credit Card"/>
    <n v="5.25"/>
    <n v="-5.25"/>
    <s v=""/>
    <s v="February 2025"/>
    <x v="43"/>
  </r>
  <r>
    <x v="3263"/>
    <s v="To Aqua"/>
    <x v="13"/>
    <n v="-100"/>
    <s v="Revolut"/>
    <s v="Bank"/>
    <n v="100"/>
    <s v=""/>
    <n v="100"/>
    <s v="February 2025"/>
    <x v="43"/>
  </r>
  <r>
    <x v="3264"/>
    <s v="Payment from Ogude-n O S"/>
    <x v="0"/>
    <n v="1000"/>
    <s v="Revolut"/>
    <s v="Bank"/>
    <s v=""/>
    <s v=""/>
    <s v=""/>
    <s v="February 2025"/>
    <x v="43"/>
  </r>
  <r>
    <x v="3265"/>
    <s v="Tfl Travel Ch Tfl.gov.uk/cp"/>
    <x v="0"/>
    <n v="-3.5"/>
    <s v="Aqua"/>
    <s v="Credit Card"/>
    <n v="3.5"/>
    <n v="-3.5"/>
    <s v=""/>
    <s v="February 2025"/>
    <x v="43"/>
  </r>
  <r>
    <x v="3265"/>
    <s v="DULWICH COLLEGE"/>
    <x v="14"/>
    <n v="2167.1"/>
    <s v="HSBC"/>
    <s v="Bank"/>
    <s v=""/>
    <s v=""/>
    <s v=""/>
    <s v="February 2025"/>
    <x v="43"/>
  </r>
  <r>
    <x v="3266"/>
    <s v="Apple.com/bill Cork IRL"/>
    <x v="0"/>
    <n v="-12.99"/>
    <s v="Aqua"/>
    <s v="Credit Card"/>
    <n v="12.99"/>
    <n v="-12.99"/>
    <s v=""/>
    <s v="February 2025"/>
    <x v="43"/>
  </r>
  <r>
    <x v="3266"/>
    <s v="Tfl Travel Ch Tfl.gov.uk/cp"/>
    <x v="0"/>
    <n v="-1.75"/>
    <s v="Aqua"/>
    <s v="Credit Card"/>
    <n v="1.75"/>
    <n v="-1.75"/>
    <s v=""/>
    <s v="February 2025"/>
    <x v="43"/>
  </r>
  <r>
    <x v="3266"/>
    <s v="GLL BETTER"/>
    <x v="4"/>
    <n v="-32"/>
    <s v="HSBC"/>
    <s v="Bank"/>
    <n v="32"/>
    <s v=""/>
    <s v=""/>
    <s v="February 2025"/>
    <x v="43"/>
  </r>
  <r>
    <x v="3266"/>
    <s v="GLL BETTER"/>
    <x v="4"/>
    <n v="-32"/>
    <s v="HSBC"/>
    <s v="Bank"/>
    <n v="32"/>
    <s v=""/>
    <s v=""/>
    <s v="February 2025"/>
    <x v="43"/>
  </r>
  <r>
    <x v="3267"/>
    <s v="Sainsbury's"/>
    <x v="2"/>
    <n v="-1.3"/>
    <s v="Revolut"/>
    <s v="Bank"/>
    <n v="1.3"/>
    <s v=""/>
    <s v=""/>
    <s v="March 2025"/>
    <x v="44"/>
  </r>
  <r>
    <x v="3268"/>
    <s v="Tfl Travel Ch Tfl.gov.uk/cp"/>
    <x v="0"/>
    <n v="-3.5"/>
    <s v="Aqua"/>
    <s v="Credit Card"/>
    <n v="3.5"/>
    <n v="-3.5"/>
    <s v=""/>
    <s v="March 2025"/>
    <x v="44"/>
  </r>
  <r>
    <x v="3268"/>
    <s v="Lidl Gb Wallington 0671 Lidl Gb"/>
    <x v="0"/>
    <n v="-13.67"/>
    <s v="Aqua"/>
    <s v="Credit Card"/>
    <n v="13.67"/>
    <n v="-13.67"/>
    <s v=""/>
    <s v="March 2025"/>
    <x v="44"/>
  </r>
  <r>
    <x v="3269"/>
    <s v="Cash at Notemachine"/>
    <x v="0"/>
    <n v="-10"/>
    <s v="Revolut"/>
    <s v="Bank"/>
    <n v="10"/>
    <s v=""/>
    <s v=""/>
    <s v="March 2025"/>
    <x v="44"/>
  </r>
  <r>
    <x v="3270"/>
    <s v="To RCCG GLORIOUS HIGH THRONE"/>
    <x v="8"/>
    <n v="-220"/>
    <s v="Revolut"/>
    <s v="Bank"/>
    <n v="220"/>
    <s v=""/>
    <s v=""/>
    <s v="March 2025"/>
    <x v="44"/>
  </r>
  <r>
    <x v="3271"/>
    <s v="To RCCG GLORIOUS HIGH THRONE"/>
    <x v="8"/>
    <n v="-3"/>
    <s v="Revolut"/>
    <s v="Bank"/>
    <n v="3"/>
    <s v=""/>
    <s v=""/>
    <s v="March 2025"/>
    <x v="44"/>
  </r>
  <r>
    <x v="3272"/>
    <s v="Talk360"/>
    <x v="0"/>
    <n v="-5"/>
    <s v="Revolut"/>
    <s v="Bank"/>
    <n v="5"/>
    <s v=""/>
    <s v=""/>
    <s v="March 2025"/>
    <x v="44"/>
  </r>
  <r>
    <x v="3273"/>
    <s v="Monzo"/>
    <x v="0"/>
    <n v="-50"/>
    <s v="Revolut"/>
    <s v="Bank"/>
    <n v="50"/>
    <s v=""/>
    <s v=""/>
    <s v="March 2025"/>
    <x v="44"/>
  </r>
  <r>
    <x v="3274"/>
    <s v="Payment Received - Thank You"/>
    <x v="0"/>
    <n v="0"/>
    <s v="Aqua"/>
    <s v="Credit Card"/>
    <s v=""/>
    <n v="0"/>
    <s v=""/>
    <s v="March 2025"/>
    <x v="44"/>
  </r>
  <r>
    <x v="3274"/>
    <s v="Tfl Travel Ch Tfl.gov.uk/cp"/>
    <x v="0"/>
    <n v="-5.25"/>
    <s v="Aqua"/>
    <s v="Credit Card"/>
    <n v="5.25"/>
    <n v="-5.25"/>
    <s v=""/>
    <s v="March 2025"/>
    <x v="44"/>
  </r>
  <r>
    <x v="3274"/>
    <s v="TV LICENCE MBP"/>
    <x v="0"/>
    <n v="-15"/>
    <s v="HSBC"/>
    <s v="Bank"/>
    <n v="15"/>
    <s v=""/>
    <s v=""/>
    <s v="March 2025"/>
    <x v="44"/>
  </r>
  <r>
    <x v="3275"/>
    <s v="Depositing savings"/>
    <x v="0"/>
    <n v="-5"/>
    <s v="Revolut"/>
    <s v="Bank"/>
    <n v="5"/>
    <s v=""/>
    <s v=""/>
    <s v="March 2025"/>
    <x v="44"/>
  </r>
  <r>
    <x v="3276"/>
    <s v="To Aqua"/>
    <x v="13"/>
    <n v="-200"/>
    <s v="Revolut"/>
    <s v="Bank"/>
    <n v="200"/>
    <s v=""/>
    <n v="200"/>
    <s v="March 2025"/>
    <x v="44"/>
  </r>
  <r>
    <x v="3277"/>
    <s v="Udemy"/>
    <x v="6"/>
    <n v="-7.87"/>
    <s v="Revolut"/>
    <s v="Bank"/>
    <n v="7.87"/>
    <s v=""/>
    <s v=""/>
    <s v="March 2025"/>
    <x v="44"/>
  </r>
  <r>
    <x v="3278"/>
    <s v="Tfl Travel Ch Tfl.gov.uk/cp"/>
    <x v="0"/>
    <n v="-5.25"/>
    <s v="Aqua"/>
    <s v="Credit Card"/>
    <n v="5.25"/>
    <n v="-5.25"/>
    <s v=""/>
    <s v="March 2025"/>
    <x v="44"/>
  </r>
  <r>
    <x v="3279"/>
    <s v="To Parentpay"/>
    <x v="0"/>
    <n v="-21"/>
    <s v="Revolut"/>
    <s v="Bank"/>
    <n v="21"/>
    <s v=""/>
    <s v=""/>
    <s v="March 2025"/>
    <x v="44"/>
  </r>
  <r>
    <x v="3280"/>
    <s v="Bolt"/>
    <x v="11"/>
    <n v="-6.5"/>
    <s v="Revolut"/>
    <s v="Bank"/>
    <n v="6.5"/>
    <s v=""/>
    <s v=""/>
    <s v="March 2025"/>
    <x v="44"/>
  </r>
  <r>
    <x v="3281"/>
    <s v="Bolt"/>
    <x v="11"/>
    <n v="-7.1"/>
    <s v="Revolut"/>
    <s v="Bank"/>
    <n v="7.1"/>
    <s v=""/>
    <s v=""/>
    <s v="March 2025"/>
    <x v="44"/>
  </r>
  <r>
    <x v="3282"/>
    <s v="Bolt"/>
    <x v="11"/>
    <n v="-6.5"/>
    <s v="Revolut"/>
    <s v="Bank"/>
    <n v="6.5"/>
    <s v=""/>
    <s v=""/>
    <s v="March 2025"/>
    <x v="44"/>
  </r>
  <r>
    <x v="3283"/>
    <s v="Interest"/>
    <x v="0"/>
    <n v="-6.2"/>
    <s v="Aqua"/>
    <s v="Credit Card"/>
    <n v="6.2"/>
    <n v="-6.2"/>
    <s v=""/>
    <s v="March 2025"/>
    <x v="44"/>
  </r>
  <r>
    <x v="3283"/>
    <s v=" O2"/>
    <x v="0"/>
    <n v="-10.88"/>
    <s v="HSBC"/>
    <s v="Bank"/>
    <n v="10.88"/>
    <s v=""/>
    <s v=""/>
    <s v="March 2025"/>
    <x v="44"/>
  </r>
  <r>
    <x v="3284"/>
    <s v="To Parentpay"/>
    <x v="0"/>
    <n v="-21"/>
    <s v="Revolut"/>
    <s v="Bank"/>
    <n v="21"/>
    <s v=""/>
    <s v=""/>
    <s v="March 2025"/>
    <x v="44"/>
  </r>
  <r>
    <x v="3285"/>
    <s v="We Make Footballers Cc"/>
    <x v="4"/>
    <n v="-80"/>
    <s v="Revolut"/>
    <s v="Bank"/>
    <n v="80"/>
    <s v=""/>
    <s v=""/>
    <s v="March 2025"/>
    <x v="44"/>
  </r>
  <r>
    <x v="3286"/>
    <s v="Bolt"/>
    <x v="11"/>
    <n v="-7.3"/>
    <s v="Revolut"/>
    <s v="Bank"/>
    <n v="7.3"/>
    <s v=""/>
    <s v=""/>
    <s v="March 2025"/>
    <x v="44"/>
  </r>
  <r>
    <x v="3287"/>
    <s v="Okeoghene Sandra N"/>
    <x v="0"/>
    <n v="-300"/>
    <s v="HSBC"/>
    <s v="Bank"/>
    <n v="300"/>
    <s v=""/>
    <s v=""/>
    <s v="March 2025"/>
    <x v="44"/>
  </r>
  <r>
    <x v="3288"/>
    <s v="08 Mar 25     BP Trading TwoOneTwo"/>
    <x v="0"/>
    <n v="-700"/>
    <s v="HSBC"/>
    <s v="Bank"/>
    <n v="700"/>
    <s v=""/>
    <s v=""/>
    <s v="March 2025"/>
    <x v="44"/>
  </r>
  <r>
    <x v="3289"/>
    <s v="Bolt"/>
    <x v="11"/>
    <n v="-20.100000000000001"/>
    <s v="Revolut"/>
    <s v="Bank"/>
    <n v="20.100000000000001"/>
    <s v=""/>
    <s v=""/>
    <s v="March 2025"/>
    <x v="44"/>
  </r>
  <r>
    <x v="3290"/>
    <s v="To RCCG GLORIOUS HIGH THRONE"/>
    <x v="8"/>
    <n v="-3"/>
    <s v="Revolut"/>
    <s v="Bank"/>
    <n v="3"/>
    <s v=""/>
    <s v=""/>
    <s v="March 2025"/>
    <x v="44"/>
  </r>
  <r>
    <x v="3291"/>
    <s v="Depositing savings"/>
    <x v="0"/>
    <n v="-5"/>
    <s v="Revolut"/>
    <s v="Bank"/>
    <n v="5"/>
    <s v=""/>
    <s v=""/>
    <s v="March 2025"/>
    <x v="44"/>
  </r>
  <r>
    <x v="3292"/>
    <s v="To Gocardless"/>
    <x v="4"/>
    <n v="-80"/>
    <s v="Revolut"/>
    <s v="Bank"/>
    <n v="80"/>
    <s v=""/>
    <s v=""/>
    <s v="March 2025"/>
    <x v="44"/>
  </r>
  <r>
    <x v="3293"/>
    <s v="To Leanbase Limited"/>
    <x v="0"/>
    <n v="-50"/>
    <s v="Revolut"/>
    <s v="Bank"/>
    <n v="50"/>
    <s v=""/>
    <s v=""/>
    <s v="March 2025"/>
    <x v="44"/>
  </r>
  <r>
    <x v="3294"/>
    <s v="Wall/Rent/63canon"/>
    <x v="15"/>
    <n v="-1350"/>
    <s v="HSBC"/>
    <s v="Bank"/>
    <n v="1350"/>
    <s v=""/>
    <s v=""/>
    <s v="March 2025"/>
    <x v="44"/>
  </r>
  <r>
    <x v="3295"/>
    <s v="To Aqua"/>
    <x v="13"/>
    <n v="-163.21"/>
    <s v="Revolut"/>
    <s v="Bank"/>
    <n v="163.21"/>
    <s v=""/>
    <n v="163.21"/>
    <s v="March 2025"/>
    <x v="44"/>
  </r>
  <r>
    <x v="3296"/>
    <s v="Boots"/>
    <x v="3"/>
    <n v="-27"/>
    <s v="Revolut"/>
    <s v="Bank"/>
    <n v="27"/>
    <s v=""/>
    <s v=""/>
    <s v="March 2025"/>
    <x v="44"/>
  </r>
  <r>
    <x v="3297"/>
    <s v="HP"/>
    <x v="0"/>
    <n v="-4.18"/>
    <s v="Revolut"/>
    <s v="Bank"/>
    <n v="4.18"/>
    <s v=""/>
    <s v=""/>
    <s v="March 2025"/>
    <x v="44"/>
  </r>
  <r>
    <x v="3298"/>
    <s v="Bolt"/>
    <x v="11"/>
    <n v="-6.8"/>
    <s v="Revolut"/>
    <s v="Bank"/>
    <n v="6.8"/>
    <s v=""/>
    <s v=""/>
    <s v="March 2025"/>
    <x v="44"/>
  </r>
  <r>
    <x v="3299"/>
    <s v="To RCCG GLORIOUS HIGH THRONE"/>
    <x v="8"/>
    <n v="-3"/>
    <s v="Revolut"/>
    <s v="Bank"/>
    <n v="3"/>
    <s v=""/>
    <s v=""/>
    <s v="March 2025"/>
    <x v="44"/>
  </r>
  <r>
    <x v="3300"/>
    <s v="Depositing savings"/>
    <x v="0"/>
    <n v="-5"/>
    <s v="Revolut"/>
    <s v="Bank"/>
    <n v="5"/>
    <s v=""/>
    <s v=""/>
    <s v="March 2025"/>
    <x v="44"/>
  </r>
  <r>
    <x v="3301"/>
    <s v="Bolt"/>
    <x v="11"/>
    <n v="-52.8"/>
    <s v="Revolut"/>
    <s v="Bank"/>
    <n v="52.8"/>
    <s v=""/>
    <s v=""/>
    <s v="March 2025"/>
    <x v="44"/>
  </r>
  <r>
    <x v="3302"/>
    <s v="Bolt"/>
    <x v="11"/>
    <n v="-6.1"/>
    <s v="Revolut"/>
    <s v="Bank"/>
    <n v="6.1"/>
    <s v=""/>
    <s v=""/>
    <s v="March 2025"/>
    <x v="44"/>
  </r>
  <r>
    <x v="3303"/>
    <s v="Bolt"/>
    <x v="11"/>
    <n v="-6.1"/>
    <s v="Revolut"/>
    <s v="Bank"/>
    <n v="6.1"/>
    <s v=""/>
    <s v=""/>
    <s v="March 2025"/>
    <x v="44"/>
  </r>
  <r>
    <x v="3304"/>
    <s v="To RCCG GLORIOUS HIGH THRONE"/>
    <x v="8"/>
    <n v="-3"/>
    <s v="Revolut"/>
    <s v="Bank"/>
    <n v="3"/>
    <s v=""/>
    <s v=""/>
    <s v="March 2025"/>
    <x v="44"/>
  </r>
  <r>
    <x v="3305"/>
    <s v="Depositing savings"/>
    <x v="0"/>
    <n v="-5"/>
    <s v="Revolut"/>
    <s v="Bank"/>
    <n v="5"/>
    <s v=""/>
    <s v=""/>
    <s v="March 2025"/>
    <x v="44"/>
  </r>
  <r>
    <x v="3306"/>
    <s v="To Oghenetega Ogude"/>
    <x v="0"/>
    <n v="-10"/>
    <s v="Revolut"/>
    <s v="Bank"/>
    <n v="10"/>
    <s v=""/>
    <s v=""/>
    <s v="March 2025"/>
    <x v="44"/>
  </r>
  <r>
    <x v="3307"/>
    <s v="Sainsbury's"/>
    <x v="2"/>
    <n v="-4.4000000000000004"/>
    <s v="Revolut"/>
    <s v="Bank"/>
    <n v="4.4000000000000004"/>
    <s v=""/>
    <s v=""/>
    <s v="March 2025"/>
    <x v="44"/>
  </r>
  <r>
    <x v="3308"/>
    <s v="To RCCG GLORIOUS HIGH THRONE"/>
    <x v="8"/>
    <n v="-5"/>
    <s v="Revolut"/>
    <s v="Bank"/>
    <n v="5"/>
    <s v=""/>
    <s v=""/>
    <s v="March 2025"/>
    <x v="44"/>
  </r>
  <r>
    <x v="3309"/>
    <s v="Sainsbury's"/>
    <x v="2"/>
    <n v="-5.44"/>
    <s v="Revolut"/>
    <s v="Bank"/>
    <n v="5.44"/>
    <s v=""/>
    <s v=""/>
    <s v="March 2025"/>
    <x v="44"/>
  </r>
  <r>
    <x v="3310"/>
    <s v="Payment from Ogude O"/>
    <x v="0"/>
    <n v="200"/>
    <s v="Revolut"/>
    <s v="Bank"/>
    <s v=""/>
    <s v=""/>
    <s v=""/>
    <s v="March 2025"/>
    <x v="44"/>
  </r>
  <r>
    <x v="3311"/>
    <s v="Depositing savings"/>
    <x v="0"/>
    <n v="-30"/>
    <s v="Revolut"/>
    <s v="Bank"/>
    <n v="30"/>
    <s v=""/>
    <s v=""/>
    <s v="March 2025"/>
    <x v="44"/>
  </r>
  <r>
    <x v="3312"/>
    <s v="Withdrawing savings"/>
    <x v="0"/>
    <n v="60"/>
    <s v="Revolut"/>
    <s v="Bank"/>
    <s v=""/>
    <s v=""/>
    <s v=""/>
    <s v="March 2025"/>
    <x v="44"/>
  </r>
  <r>
    <x v="3313"/>
    <s v="To Aqua"/>
    <x v="13"/>
    <n v="-220"/>
    <s v="Revolut"/>
    <s v="Bank"/>
    <n v="220"/>
    <s v=""/>
    <n v="220"/>
    <s v="March 2025"/>
    <x v="44"/>
  </r>
  <r>
    <x v="3314"/>
    <s v="Depositing savings"/>
    <x v="0"/>
    <n v="-5"/>
    <s v="Revolut"/>
    <s v="Bank"/>
    <n v="5"/>
    <s v=""/>
    <s v=""/>
    <s v="March 2025"/>
    <x v="44"/>
  </r>
  <r>
    <x v="3315"/>
    <s v="Payment from Simplyhealth"/>
    <x v="0"/>
    <n v="60"/>
    <s v="Revolut"/>
    <s v="Bank"/>
    <s v=""/>
    <s v=""/>
    <s v=""/>
    <s v="March 2025"/>
    <x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D0DA7E-F5E1-48CE-9D46-C452CEA3ABBF}"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0" firstHeaderRow="1" firstDataRow="1" firstDataCol="1"/>
  <pivotFields count="15">
    <pivotField showAll="0">
      <items count="3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t="default"/>
      </items>
    </pivotField>
    <pivotField showAll="0"/>
    <pivotField axis="axisRow" showAll="0">
      <items count="17">
        <item sd="0" x="11"/>
        <item sd="0" x="8"/>
        <item sd="0" x="7"/>
        <item sd="0" x="2"/>
        <item sd="0" x="12"/>
        <item sd="0" x="3"/>
        <item sd="0" x="5"/>
        <item sd="0" x="4"/>
        <item sd="0" x="13"/>
        <item sd="0" x="9"/>
        <item sd="0" x="0"/>
        <item sd="0" x="1"/>
        <item x="15"/>
        <item x="14"/>
        <item sd="0" x="10"/>
        <item sd="0" x="6"/>
        <item t="default"/>
      </items>
    </pivotField>
    <pivotField numFmtId="8" showAll="0"/>
    <pivotField showAll="0"/>
    <pivotField showAll="0"/>
    <pivotField dataField="1" showAll="0"/>
    <pivotField showAll="0"/>
    <pivotField showAll="0"/>
    <pivotField showAll="0"/>
    <pivotField numFmtId="165"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Expense Amount" fld="6" baseField="2" baseItem="0"/>
  </dataFields>
  <chartFormats count="1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5"/>
          </reference>
        </references>
      </pivotArea>
    </chartFormat>
    <chartFormat chart="2" format="7">
      <pivotArea type="data" outline="0" fieldPosition="0">
        <references count="2">
          <reference field="4294967294" count="1" selected="0">
            <x v="0"/>
          </reference>
          <reference field="2" count="1" selected="0">
            <x v="6"/>
          </reference>
        </references>
      </pivotArea>
    </chartFormat>
    <chartFormat chart="2" format="8">
      <pivotArea type="data" outline="0" fieldPosition="0">
        <references count="2">
          <reference field="4294967294" count="1" selected="0">
            <x v="0"/>
          </reference>
          <reference field="2" count="1" selected="0">
            <x v="7"/>
          </reference>
        </references>
      </pivotArea>
    </chartFormat>
    <chartFormat chart="2" format="9">
      <pivotArea type="data" outline="0" fieldPosition="0">
        <references count="2">
          <reference field="4294967294" count="1" selected="0">
            <x v="0"/>
          </reference>
          <reference field="2" count="1" selected="0">
            <x v="8"/>
          </reference>
        </references>
      </pivotArea>
    </chartFormat>
    <chartFormat chart="2" format="10">
      <pivotArea type="data" outline="0" fieldPosition="0">
        <references count="2">
          <reference field="4294967294" count="1" selected="0">
            <x v="0"/>
          </reference>
          <reference field="2" count="1" selected="0">
            <x v="9"/>
          </reference>
        </references>
      </pivotArea>
    </chartFormat>
    <chartFormat chart="2" format="11">
      <pivotArea type="data" outline="0" fieldPosition="0">
        <references count="2">
          <reference field="4294967294" count="1" selected="0">
            <x v="0"/>
          </reference>
          <reference field="2" count="1" selected="0">
            <x v="10"/>
          </reference>
        </references>
      </pivotArea>
    </chartFormat>
    <chartFormat chart="2" format="12">
      <pivotArea type="data" outline="0" fieldPosition="0">
        <references count="2">
          <reference field="4294967294" count="1" selected="0">
            <x v="0"/>
          </reference>
          <reference field="2" count="1" selected="0">
            <x v="11"/>
          </reference>
        </references>
      </pivotArea>
    </chartFormat>
    <chartFormat chart="2" format="13">
      <pivotArea type="data" outline="0" fieldPosition="0">
        <references count="2">
          <reference field="4294967294" count="1" selected="0">
            <x v="0"/>
          </reference>
          <reference field="2" count="1" selected="0">
            <x v="12"/>
          </reference>
        </references>
      </pivotArea>
    </chartFormat>
    <chartFormat chart="2" format="14">
      <pivotArea type="data" outline="0" fieldPosition="0">
        <references count="2">
          <reference field="4294967294" count="1" selected="0">
            <x v="0"/>
          </reference>
          <reference field="2" count="1" selected="0">
            <x v="13"/>
          </reference>
        </references>
      </pivotArea>
    </chartFormat>
    <chartFormat chart="2" format="15">
      <pivotArea type="data" outline="0" fieldPosition="0">
        <references count="2">
          <reference field="4294967294" count="1" selected="0">
            <x v="0"/>
          </reference>
          <reference field="2" count="1" selected="0">
            <x v="14"/>
          </reference>
        </references>
      </pivotArea>
    </chartFormat>
    <chartFormat chart="2" format="16">
      <pivotArea type="data" outline="0" fieldPosition="0">
        <references count="2">
          <reference field="4294967294" count="1" selected="0">
            <x v="0"/>
          </reference>
          <reference field="2"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4AD4A2-3989-4DDC-BC95-99DD355CB262}" name="PivotTable13" cacheId="4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B49" firstHeaderRow="1" firstDataRow="1" firstDataCol="1"/>
  <pivotFields count="15">
    <pivotField numFmtId="165" showAll="0">
      <items count="3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t="default"/>
      </items>
    </pivotField>
    <pivotField showAll="0"/>
    <pivotField showAll="0">
      <items count="17">
        <item x="11"/>
        <item x="8"/>
        <item x="7"/>
        <item x="2"/>
        <item x="12"/>
        <item x="3"/>
        <item x="5"/>
        <item x="4"/>
        <item x="13"/>
        <item x="9"/>
        <item x="0"/>
        <item x="1"/>
        <item x="15"/>
        <item x="14"/>
        <item x="10"/>
        <item x="6"/>
        <item t="default"/>
      </items>
    </pivotField>
    <pivotField numFmtId="8" showAll="0"/>
    <pivotField showAll="0"/>
    <pivotField showAll="0"/>
    <pivotField dataField="1" showAll="0"/>
    <pivotField showAll="0"/>
    <pivotField showAll="0"/>
    <pivotField showAll="0"/>
    <pivotField axis="axisRow" numFmtId="165" showAll="0" sortType="ascending">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defaultSubtotal="0">
      <items count="14">
        <item x="0"/>
        <item x="1"/>
        <item x="2"/>
        <item x="3"/>
        <item x="4"/>
        <item x="5"/>
        <item x="6"/>
        <item x="7"/>
        <item x="8"/>
        <item x="9"/>
        <item x="10"/>
        <item x="11"/>
        <item x="12"/>
        <item x="13"/>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Expense Amount"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_Year" xr10:uid="{A7D14E2A-F0D0-4B24-A3CA-1E5A63D34821}" sourceName="Months (Month_Year)">
  <pivotTables>
    <pivotTable tabId="12" name="PivotTable13"/>
  </pivotTables>
  <data>
    <tabular pivotCacheId="1449466676">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A4D35FF-7EDC-4DF7-A69F-54297C941847}" sourceName="Category">
  <pivotTables>
    <pivotTable tabId="12" name="PivotTable13"/>
  </pivotTables>
  <data>
    <tabular pivotCacheId="1449466676">
      <items count="16">
        <i x="11" s="1"/>
        <i x="8" s="1"/>
        <i x="7" s="1"/>
        <i x="2" s="1"/>
        <i x="12" s="1"/>
        <i x="3" s="1"/>
        <i x="5" s="1"/>
        <i x="4" s="1"/>
        <i x="13" s="1"/>
        <i x="9" s="1"/>
        <i x="0" s="1"/>
        <i x="1" s="1"/>
        <i x="15" s="1"/>
        <i x="14" s="1"/>
        <i x="1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4374112-41F3-419C-A456-C12CDB3705B6}" sourceName="Month">
  <extLst>
    <x:ext xmlns:x15="http://schemas.microsoft.com/office/spreadsheetml/2010/11/main" uri="{2F2917AC-EB37-4324-AD4E-5DD8C200BD13}">
      <x15:tableSlicerCache tableId="3"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 xr10:uid="{71820F3B-0FB3-44A4-A1E2-BC1471A42367}" sourceName="Month_Year">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Month_Year)" xr10:uid="{BBE1085D-5648-4658-A9E8-94C2408FBA75}" cache="Slicer_Months__Month_Year" caption="Months (Month_Year)" style="Slicer Style 2" rowHeight="257175"/>
  <slicer name="Category" xr10:uid="{031CE000-CFD5-4AA8-BD23-A1EA460E0F95}" cache="Slicer_Category" caption="Category" startItem="9" style="Slicer Style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0B93FE5-85D5-43F5-9935-1062ECD915C6}" cache="Slicer_Month" caption="Month" style="Slicer Style 2" rowHeight="257175"/>
  <slicer name="Month_Year" xr10:uid="{38A2237D-DF56-4851-A742-F476FAD0479F}" cache="Slicer_Month_Year" caption="Month_Year" startItem="5"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E03AF2-6ED9-45BE-8681-A5C7E2EAF8C3}" name="Table2" displayName="Table2" ref="A1:E52" totalsRowShown="0" headerRowDxfId="25" dataDxfId="24">
  <autoFilter ref="A1:E52" xr:uid="{F2E03AF2-6ED9-45BE-8681-A5C7E2EAF8C3}"/>
  <tableColumns count="5">
    <tableColumn id="1" xr3:uid="{4FA73A43-ED8D-4AAA-A632-EE38A48E4C30}" name="Month"/>
    <tableColumn id="2" xr3:uid="{3CC9D915-6D01-45CF-AE55-50C07677761F}" name="Sum of Expense Amount" dataDxfId="23"/>
    <tableColumn id="3" xr3:uid="{14D5561D-C4F3-46E1-9726-F5A4E549AF0E}" name="Budget" dataDxfId="22"/>
    <tableColumn id="4" xr3:uid="{54DC63A3-19C2-4A31-AEB2-3B7D08754830}" name="Variance" dataDxfId="21"/>
    <tableColumn id="5" xr3:uid="{5F50DE52-99A1-44C0-89FA-83DE7D7E969B}" name="Overspent"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B75F1A-8AE0-43C5-BEA2-F9DA6CE90910}" name="Table3" displayName="Table3" ref="A1:E47" totalsRowShown="0" headerRowDxfId="19" dataDxfId="18">
  <autoFilter ref="A1:E47" xr:uid="{79B75F1A-8AE0-43C5-BEA2-F9DA6CE90910}"/>
  <tableColumns count="5">
    <tableColumn id="1" xr3:uid="{B8584BA3-8DD5-427D-90FD-19E17B91C49E}" name="Month"/>
    <tableColumn id="2" xr3:uid="{51F92E49-741B-4980-848E-A8CD779E488F}" name="Sum of Expense Amount" dataDxfId="17"/>
    <tableColumn id="3" xr3:uid="{4BF8F24D-DEA3-42E6-8A9E-69EC2B1B2976}" name="Budget" dataDxfId="16"/>
    <tableColumn id="4" xr3:uid="{0B585F69-9D94-43F5-9D39-C66F101ABEA0}" name="Variance" dataDxfId="15"/>
    <tableColumn id="5" xr3:uid="{4884352B-5B7F-4E4C-97BE-5CE224B80645}" name="Overspent"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B6B2D-50E5-4EA0-9BA5-485103772CDD}" name="Table1" displayName="Table1" ref="A1:K3817" totalsRowShown="0" headerRowDxfId="13">
  <autoFilter ref="A1:K3817" xr:uid="{0C2BD034-AE5B-49BF-BF8F-AC50893CC815}"/>
  <sortState xmlns:xlrd2="http://schemas.microsoft.com/office/spreadsheetml/2017/richdata2" ref="A2:G3817">
    <sortCondition ref="A1:A3817"/>
  </sortState>
  <tableColumns count="11">
    <tableColumn id="1" xr3:uid="{F32117F2-CF66-42AE-B676-8A88524E62A9}" name="Date" dataDxfId="12"/>
    <tableColumn id="2" xr3:uid="{7AB876A3-2168-4E04-92DC-8F01BC2908AC}" name="Description"/>
    <tableColumn id="3" xr3:uid="{62570A6C-FA3C-4F34-A920-3300C5BB80A0}" name="Category" dataDxfId="11">
      <calculatedColumnFormula>IF(OR(B2="Lidl",B2="Asda",B2="Best Asia Supermarket",B2="Wallington Food Centre",B2="Sainsbury's",B2="Tesco"),"Groceries",IF(OR(B2="Boots",B2="Manor Pharmacy",B2="Specsavers",B2="Noahs Health Food Stor"),"Health",IF(OR(B2="Amazon",B2="Ebay"),"Online Shopping",IF(OR(B2="Transport For London",B2="South Western Railway"),"Public Transport",IF(OR(B2="Primark",B2="TK Maxx",B2="Marks &amp; Spencer"),"Clothing",IF(OR(B2="Udemy",B2="Wise",B2="Telusko",B2="Oasis Christian Centre"),"Self Development",IF(OR(B2="Price Busters",B2="Argos",B2="Poundland",B2="Kings Corner"),"Household Items",IF(OR(B2="To RCCG GLORIOUS HIGH THRONE",B2="To Eagle City Church"),"Church",IF(OR(B2="Skillz UK",B2="Tynker",B2="To Gocardless",B2="We Make Footballers Cc",B2="GLL BETTER",B2="VIS WWW.BETTER.ORG.UK/",B2="IXL Learning"),"Kids Extracurricular",IF(OR(B2="To GBP Savings",B2="Trading 212"),"Savings",IF(B2="To Aqua","Loan Repayment",IF(B2="To Kaneh Amin","Haircut",IF(B2="Wall/Rent/63canon","Rent",IF(OR(B2="Bolt","Uber"),"Cab",IF(B2="Dulwich College","Salary","Others")))))))))))))))</calculatedColumnFormula>
    </tableColumn>
    <tableColumn id="4" xr3:uid="{ECA5331A-7686-425B-8429-9185F214F451}" name="Amount" dataDxfId="10"/>
    <tableColumn id="5" xr3:uid="{FE5281C3-FCB9-436F-A114-8FD5E77B0DF8}" name="Account Name"/>
    <tableColumn id="6" xr3:uid="{5C2EEDBF-90A8-4CC5-A4D1-1E4729713F89}" name="Account Type"/>
    <tableColumn id="7" xr3:uid="{BAC12813-7E81-4454-9F2D-60E4607C68CF}" name="Expense Amount" dataDxfId="9">
      <calculatedColumnFormula>IF(Table1[[#This Row],[Amount]]&lt;0,-Table1[[#This Row],[Amount]],"")</calculatedColumnFormula>
    </tableColumn>
    <tableColumn id="11" xr3:uid="{0816F0D5-C8F3-4DF8-86A6-81F90CCC7747}" name="Spending" dataDxfId="8">
      <calculatedColumnFormula>IF(Table1[[#This Row],[Account Type]]="Credit Card",Table1[[#This Row],[Amount]],"")</calculatedColumnFormula>
    </tableColumn>
    <tableColumn id="12" xr3:uid="{CC890114-DFEB-4416-B490-9580051B95E5}" name="Repayment" dataDxfId="7">
      <calculatedColumnFormula>IF(Table1[[#This Row],[Category]]="Loan Repayment",Table1[[#This Row],[Amount]]*-1,"")</calculatedColumnFormula>
    </tableColumn>
    <tableColumn id="13" xr3:uid="{A3D46B42-4B98-4483-A2BC-67B96484B41F}" name="MonthName" dataDxfId="6"/>
    <tableColumn id="16" xr3:uid="{1AC4F107-EBFE-47D6-B99D-94443C99E3CC}" name="Month_Year" dataDxfId="5"/>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5A8E87-0818-4FDA-A0F3-33BAB20A3414}" name="Table4" displayName="Table4" ref="A1:D10" totalsRowShown="0" dataDxfId="4">
  <autoFilter ref="A1:D10" xr:uid="{685A8E87-0818-4FDA-A0F3-33BAB20A3414}"/>
  <tableColumns count="4">
    <tableColumn id="1" xr3:uid="{AE9C3D2D-8BDD-4EF2-8195-E191B18181DA}" name="Month_Year" dataDxfId="3"/>
    <tableColumn id="2" xr3:uid="{2186469A-248A-4661-A635-94F89359DEA6}" name="Total Spending" dataDxfId="2"/>
    <tableColumn id="3" xr3:uid="{EF78EEE3-EE2F-452B-B054-88AD2B1CA088}" name="Total Repayment" dataDxfId="1"/>
    <tableColumn id="4" xr3:uid="{099E8113-AF7C-45F6-B791-817237D57521}" name="Net Balance" dataDxfId="0">
      <calculatedColumnFormula>C2-B2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DF75BD5-525C-495C-AA8B-0295CBA6D34D}" sourceName="Date">
  <pivotTables>
    <pivotTable tabId="12" name="PivotTable13"/>
  </pivotTables>
  <state minimalRefreshVersion="6" lastRefreshVersion="6" pivotCacheId="1449466676" filterType="unknown">
    <bounds startDate="2021-01-01T09:44:40" endDate="2026-01-01T17:32:28"/>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06822B6-BBA9-4C48-BA7C-FF9B1A18A325}" cache="NativeTimeline_Date" caption="Date" level="2" selectionLevel="2" scrollPosition="2022-06-14T00:00:00" style="Timeline Style 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8.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B800D-4060-46D1-93AF-2D38B08801EE}">
  <sheetPr codeName="Sheet1"/>
  <dimension ref="A3:B20"/>
  <sheetViews>
    <sheetView topLeftCell="A2" workbookViewId="0">
      <selection activeCell="V22" sqref="V22"/>
    </sheetView>
  </sheetViews>
  <sheetFormatPr defaultRowHeight="15" x14ac:dyDescent="0.25"/>
  <cols>
    <col min="1" max="1" width="18.5703125" bestFit="1" customWidth="1"/>
    <col min="2" max="2" width="23.28515625" bestFit="1" customWidth="1"/>
    <col min="3" max="3" width="8" bestFit="1" customWidth="1"/>
    <col min="4" max="4" width="9" bestFit="1" customWidth="1"/>
    <col min="5" max="10" width="8" bestFit="1" customWidth="1"/>
    <col min="11" max="11" width="9" bestFit="1" customWidth="1"/>
    <col min="12" max="13" width="8" bestFit="1" customWidth="1"/>
    <col min="14" max="14" width="11.28515625" bestFit="1" customWidth="1"/>
    <col min="15" max="18" width="8" bestFit="1" customWidth="1"/>
    <col min="19" max="19" width="7" bestFit="1" customWidth="1"/>
    <col min="20" max="20" width="8" bestFit="1" customWidth="1"/>
    <col min="21" max="21" width="9.85546875" bestFit="1" customWidth="1"/>
    <col min="22" max="22" width="7" bestFit="1" customWidth="1"/>
    <col min="23" max="23" width="8" bestFit="1" customWidth="1"/>
    <col min="24" max="26" width="7" bestFit="1" customWidth="1"/>
    <col min="27" max="33" width="8" bestFit="1" customWidth="1"/>
    <col min="34" max="34" width="9.85546875" bestFit="1" customWidth="1"/>
    <col min="35" max="39" width="8" bestFit="1" customWidth="1"/>
    <col min="40" max="40" width="7" bestFit="1" customWidth="1"/>
    <col min="41" max="46" width="8" bestFit="1" customWidth="1"/>
    <col min="47" max="47" width="9.85546875" bestFit="1" customWidth="1"/>
    <col min="48" max="48" width="7" bestFit="1" customWidth="1"/>
    <col min="49" max="50" width="8" bestFit="1" customWidth="1"/>
    <col min="51" max="51" width="9.85546875" bestFit="1" customWidth="1"/>
    <col min="52" max="52" width="11.28515625" bestFit="1" customWidth="1"/>
    <col min="53" max="588" width="15.5703125" bestFit="1" customWidth="1"/>
    <col min="589" max="589" width="10.42578125" bestFit="1" customWidth="1"/>
    <col min="590" max="965" width="15.5703125" bestFit="1" customWidth="1"/>
    <col min="966" max="966" width="10.42578125" bestFit="1" customWidth="1"/>
    <col min="967" max="983" width="15.5703125" bestFit="1" customWidth="1"/>
    <col min="984" max="984" width="10.42578125" bestFit="1" customWidth="1"/>
    <col min="985" max="1908" width="15.5703125" bestFit="1" customWidth="1"/>
    <col min="1909" max="1909" width="10.42578125" bestFit="1" customWidth="1"/>
    <col min="1910" max="2027" width="15.5703125" bestFit="1" customWidth="1"/>
    <col min="2028" max="2028" width="10.42578125" bestFit="1" customWidth="1"/>
    <col min="2029" max="2050" width="15.5703125" bestFit="1" customWidth="1"/>
    <col min="2051" max="2051" width="10.42578125" bestFit="1" customWidth="1"/>
    <col min="2052" max="2229" width="15.5703125" bestFit="1" customWidth="1"/>
    <col min="2230" max="2230" width="10.42578125" bestFit="1" customWidth="1"/>
    <col min="2231" max="2267" width="15.5703125" bestFit="1" customWidth="1"/>
    <col min="2268" max="2268" width="10.42578125" bestFit="1" customWidth="1"/>
    <col min="2269" max="2308" width="15.5703125" bestFit="1" customWidth="1"/>
    <col min="2309" max="2309" width="10.42578125" bestFit="1" customWidth="1"/>
    <col min="2310" max="2348" width="15.5703125" bestFit="1" customWidth="1"/>
    <col min="2349" max="2349" width="10.42578125" bestFit="1" customWidth="1"/>
    <col min="2350" max="2654" width="15.5703125" bestFit="1" customWidth="1"/>
    <col min="2655" max="2655" width="10.42578125" bestFit="1" customWidth="1"/>
    <col min="2656" max="2658" width="15.5703125" bestFit="1" customWidth="1"/>
    <col min="2659" max="2660" width="10.42578125" bestFit="1" customWidth="1"/>
    <col min="2661" max="2661" width="15.5703125" bestFit="1" customWidth="1"/>
    <col min="2662" max="2662" width="10.42578125" bestFit="1" customWidth="1"/>
    <col min="2663" max="2664" width="15.5703125" bestFit="1" customWidth="1"/>
    <col min="2665" max="2667" width="10.42578125" bestFit="1" customWidth="1"/>
    <col min="2668" max="2668" width="15.5703125" bestFit="1" customWidth="1"/>
    <col min="2669" max="2669" width="10.42578125" bestFit="1" customWidth="1"/>
    <col min="2670" max="2670" width="15.5703125" bestFit="1" customWidth="1"/>
    <col min="2671" max="2671" width="10.42578125" bestFit="1" customWidth="1"/>
    <col min="2672" max="2678" width="15.5703125" bestFit="1" customWidth="1"/>
    <col min="2679" max="2683" width="10.42578125" bestFit="1" customWidth="1"/>
    <col min="2684" max="2686" width="15.5703125" bestFit="1" customWidth="1"/>
    <col min="2687" max="2688" width="10.42578125" bestFit="1" customWidth="1"/>
    <col min="2689" max="2691" width="15.5703125" bestFit="1" customWidth="1"/>
    <col min="2692" max="2692" width="10.42578125" bestFit="1" customWidth="1"/>
    <col min="2693" max="2693" width="15.5703125" bestFit="1" customWidth="1"/>
    <col min="2694" max="2695" width="10.42578125" bestFit="1" customWidth="1"/>
    <col min="2696" max="2696" width="15.5703125" bestFit="1" customWidth="1"/>
    <col min="2697" max="2697" width="10.42578125" bestFit="1" customWidth="1"/>
    <col min="2698" max="2698" width="15.5703125" bestFit="1" customWidth="1"/>
    <col min="2699" max="2699" width="10.42578125" bestFit="1" customWidth="1"/>
    <col min="2700" max="2701" width="15.5703125" bestFit="1" customWidth="1"/>
    <col min="2702" max="2702" width="10.42578125" bestFit="1" customWidth="1"/>
    <col min="2703" max="2704" width="15.5703125" bestFit="1" customWidth="1"/>
    <col min="2705" max="2705" width="10.42578125" bestFit="1" customWidth="1"/>
    <col min="2706" max="2711" width="15.5703125" bestFit="1" customWidth="1"/>
    <col min="2712" max="2714" width="10.42578125" bestFit="1" customWidth="1"/>
    <col min="2715" max="2719" width="15.5703125" bestFit="1" customWidth="1"/>
    <col min="2720" max="2721" width="10.42578125" bestFit="1" customWidth="1"/>
    <col min="2722" max="2725" width="15.5703125" bestFit="1" customWidth="1"/>
    <col min="2726" max="2726" width="10.42578125" bestFit="1" customWidth="1"/>
    <col min="2727" max="2728" width="15.5703125" bestFit="1" customWidth="1"/>
    <col min="2729" max="2729" width="10.42578125" bestFit="1" customWidth="1"/>
    <col min="2730" max="2731" width="15.5703125" bestFit="1" customWidth="1"/>
    <col min="2732" max="2733" width="10.42578125" bestFit="1" customWidth="1"/>
    <col min="2734" max="2738" width="15.5703125" bestFit="1" customWidth="1"/>
    <col min="2739" max="2739" width="10.42578125" bestFit="1" customWidth="1"/>
    <col min="2740" max="2740" width="15.5703125" bestFit="1" customWidth="1"/>
    <col min="2741" max="2741" width="10.42578125" bestFit="1" customWidth="1"/>
    <col min="2742" max="2744" width="15.5703125" bestFit="1" customWidth="1"/>
    <col min="2745" max="2745" width="10.42578125" bestFit="1" customWidth="1"/>
    <col min="2746" max="2749" width="15.5703125" bestFit="1" customWidth="1"/>
    <col min="2750" max="2750" width="10.42578125" bestFit="1" customWidth="1"/>
    <col min="2751" max="2751" width="15.5703125" bestFit="1" customWidth="1"/>
    <col min="2752" max="2753" width="10.42578125" bestFit="1" customWidth="1"/>
    <col min="2754" max="2757" width="15.5703125" bestFit="1" customWidth="1"/>
    <col min="2758" max="2759" width="10.42578125" bestFit="1" customWidth="1"/>
    <col min="2760" max="2760" width="15.5703125" bestFit="1" customWidth="1"/>
    <col min="2761" max="2761" width="10.42578125" bestFit="1" customWidth="1"/>
    <col min="2762" max="2767" width="15.5703125" bestFit="1" customWidth="1"/>
    <col min="2768" max="2769" width="10.42578125" bestFit="1" customWidth="1"/>
    <col min="2770" max="2771" width="15.5703125" bestFit="1" customWidth="1"/>
    <col min="2772" max="2772" width="10.42578125" bestFit="1" customWidth="1"/>
    <col min="2773" max="2773" width="15.5703125" bestFit="1" customWidth="1"/>
    <col min="2774" max="2774" width="10.42578125" bestFit="1" customWidth="1"/>
    <col min="2775" max="2777" width="15.5703125" bestFit="1" customWidth="1"/>
    <col min="2778" max="2778" width="10.42578125" bestFit="1" customWidth="1"/>
    <col min="2779" max="2779" width="15.5703125" bestFit="1" customWidth="1"/>
    <col min="2780" max="2780" width="10.42578125" bestFit="1" customWidth="1"/>
    <col min="2781" max="2782" width="15.5703125" bestFit="1" customWidth="1"/>
    <col min="2783" max="2783" width="10.42578125" bestFit="1" customWidth="1"/>
    <col min="2784" max="2784" width="15.5703125" bestFit="1" customWidth="1"/>
    <col min="2785" max="2785" width="10.42578125" bestFit="1" customWidth="1"/>
    <col min="2786" max="2786" width="15.5703125" bestFit="1" customWidth="1"/>
    <col min="2787" max="2787" width="10.42578125" bestFit="1" customWidth="1"/>
    <col min="2788" max="2790" width="15.5703125" bestFit="1" customWidth="1"/>
    <col min="2791" max="2792" width="10.42578125" bestFit="1" customWidth="1"/>
    <col min="2793" max="2794" width="15.5703125" bestFit="1" customWidth="1"/>
    <col min="2795" max="2795" width="10.42578125" bestFit="1" customWidth="1"/>
    <col min="2796" max="2798" width="15.5703125" bestFit="1" customWidth="1"/>
    <col min="2799" max="2799" width="10.42578125" bestFit="1" customWidth="1"/>
    <col min="2800" max="2801" width="15.5703125" bestFit="1" customWidth="1"/>
    <col min="2802" max="2802" width="10.42578125" bestFit="1" customWidth="1"/>
    <col min="2803" max="2803" width="15.5703125" bestFit="1" customWidth="1"/>
    <col min="2804" max="2804" width="10.42578125" bestFit="1" customWidth="1"/>
    <col min="2805" max="2810" width="15.5703125" bestFit="1" customWidth="1"/>
    <col min="2811" max="2811" width="10.42578125" bestFit="1" customWidth="1"/>
    <col min="2812" max="2816" width="15.5703125" bestFit="1" customWidth="1"/>
    <col min="2817" max="2817" width="10.42578125" bestFit="1" customWidth="1"/>
    <col min="2818" max="2824" width="15.5703125" bestFit="1" customWidth="1"/>
    <col min="2825" max="2825" width="10.42578125" bestFit="1" customWidth="1"/>
    <col min="2826" max="2827" width="15.5703125" bestFit="1" customWidth="1"/>
    <col min="2828" max="2828" width="10.42578125" bestFit="1" customWidth="1"/>
    <col min="2829" max="2831" width="15.5703125" bestFit="1" customWidth="1"/>
    <col min="2832" max="2832" width="10.42578125" bestFit="1" customWidth="1"/>
    <col min="2833" max="2834" width="15.5703125" bestFit="1" customWidth="1"/>
    <col min="2835" max="2836" width="10.42578125" bestFit="1" customWidth="1"/>
    <col min="2837" max="2838" width="15.5703125" bestFit="1" customWidth="1"/>
    <col min="2839" max="2840" width="10.42578125" bestFit="1" customWidth="1"/>
    <col min="2841" max="2841" width="15.5703125" bestFit="1" customWidth="1"/>
    <col min="2842" max="2842" width="10.42578125" bestFit="1" customWidth="1"/>
    <col min="2843" max="2844" width="15.5703125" bestFit="1" customWidth="1"/>
    <col min="2845" max="2846" width="10.42578125" bestFit="1" customWidth="1"/>
    <col min="2847" max="2848" width="15.5703125" bestFit="1" customWidth="1"/>
    <col min="2849" max="2849" width="10.42578125" bestFit="1" customWidth="1"/>
    <col min="2850" max="2851" width="15.5703125" bestFit="1" customWidth="1"/>
    <col min="2852" max="2853" width="10.42578125" bestFit="1" customWidth="1"/>
    <col min="2854" max="2857" width="15.5703125" bestFit="1" customWidth="1"/>
    <col min="2858" max="2858" width="10.42578125" bestFit="1" customWidth="1"/>
    <col min="2859" max="2859" width="15.5703125" bestFit="1" customWidth="1"/>
    <col min="2860" max="2860" width="10.42578125" bestFit="1" customWidth="1"/>
    <col min="2861" max="2862" width="15.5703125" bestFit="1" customWidth="1"/>
    <col min="2863" max="2864" width="10.42578125" bestFit="1" customWidth="1"/>
    <col min="2865" max="2866" width="15.5703125" bestFit="1" customWidth="1"/>
    <col min="2867" max="2867" width="10.42578125" bestFit="1" customWidth="1"/>
    <col min="2868" max="2868" width="15.5703125" bestFit="1" customWidth="1"/>
    <col min="2869" max="2869" width="10.42578125" bestFit="1" customWidth="1"/>
    <col min="2870" max="2872" width="15.5703125" bestFit="1" customWidth="1"/>
    <col min="2873" max="2873" width="10.42578125" bestFit="1" customWidth="1"/>
    <col min="2874" max="2876" width="15.5703125" bestFit="1" customWidth="1"/>
    <col min="2877" max="2877" width="10.42578125" bestFit="1" customWidth="1"/>
    <col min="2878" max="2878" width="15.5703125" bestFit="1" customWidth="1"/>
    <col min="2879" max="2879" width="10.42578125" bestFit="1" customWidth="1"/>
    <col min="2880" max="2882" width="15.5703125" bestFit="1" customWidth="1"/>
    <col min="2883" max="2883" width="10.42578125" bestFit="1" customWidth="1"/>
    <col min="2884" max="2887" width="15.5703125" bestFit="1" customWidth="1"/>
    <col min="2888" max="2891" width="10.42578125" bestFit="1" customWidth="1"/>
    <col min="2892" max="2894" width="15.5703125" bestFit="1" customWidth="1"/>
    <col min="2895" max="2896" width="10.42578125" bestFit="1" customWidth="1"/>
    <col min="2897" max="2898" width="15.5703125" bestFit="1" customWidth="1"/>
    <col min="2899" max="2900" width="10.42578125" bestFit="1" customWidth="1"/>
    <col min="2901" max="2901" width="15.5703125" bestFit="1" customWidth="1"/>
    <col min="2902" max="2902" width="10.42578125" bestFit="1" customWidth="1"/>
    <col min="2903" max="2904" width="15.5703125" bestFit="1" customWidth="1"/>
    <col min="2905" max="2905" width="10.42578125" bestFit="1" customWidth="1"/>
    <col min="2906" max="2907" width="15.5703125" bestFit="1" customWidth="1"/>
    <col min="2908" max="2908" width="10.42578125" bestFit="1" customWidth="1"/>
    <col min="2909" max="2914" width="15.5703125" bestFit="1" customWidth="1"/>
    <col min="2915" max="2915" width="10.42578125" bestFit="1" customWidth="1"/>
    <col min="2916" max="2916" width="15.5703125" bestFit="1" customWidth="1"/>
    <col min="2917" max="2918" width="10.42578125" bestFit="1" customWidth="1"/>
    <col min="2919" max="2919" width="15.5703125" bestFit="1" customWidth="1"/>
    <col min="2920" max="2920" width="10.42578125" bestFit="1" customWidth="1"/>
    <col min="2921" max="2922" width="15.5703125" bestFit="1" customWidth="1"/>
    <col min="2923" max="2923" width="10.42578125" bestFit="1" customWidth="1"/>
    <col min="2924" max="2926" width="15.5703125" bestFit="1" customWidth="1"/>
    <col min="2927" max="2930" width="10.42578125" bestFit="1" customWidth="1"/>
    <col min="2931" max="2931" width="15.5703125" bestFit="1" customWidth="1"/>
    <col min="2932" max="2932" width="10.42578125" bestFit="1" customWidth="1"/>
    <col min="2933" max="2936" width="15.5703125" bestFit="1" customWidth="1"/>
    <col min="2937" max="2937" width="10.42578125" bestFit="1" customWidth="1"/>
    <col min="2938" max="2942" width="15.5703125" bestFit="1" customWidth="1"/>
    <col min="2943" max="2943" width="10.42578125" bestFit="1" customWidth="1"/>
    <col min="2944" max="2945" width="15.5703125" bestFit="1" customWidth="1"/>
    <col min="2946" max="2946" width="10.42578125" bestFit="1" customWidth="1"/>
    <col min="2947" max="2949" width="15.5703125" bestFit="1" customWidth="1"/>
    <col min="2950" max="2950" width="10.42578125" bestFit="1" customWidth="1"/>
    <col min="2951" max="2953" width="15.5703125" bestFit="1" customWidth="1"/>
    <col min="2954" max="2954" width="10.42578125" bestFit="1" customWidth="1"/>
    <col min="2955" max="2957" width="15.5703125" bestFit="1" customWidth="1"/>
    <col min="2958" max="2958" width="10.42578125" bestFit="1" customWidth="1"/>
    <col min="2959" max="2961" width="15.5703125" bestFit="1" customWidth="1"/>
    <col min="2962" max="2962" width="10.42578125" bestFit="1" customWidth="1"/>
    <col min="2963" max="2964" width="15.5703125" bestFit="1" customWidth="1"/>
    <col min="2965" max="2965" width="10.42578125" bestFit="1" customWidth="1"/>
    <col min="2966" max="2967" width="15.5703125" bestFit="1" customWidth="1"/>
    <col min="2968" max="2970" width="10.42578125" bestFit="1" customWidth="1"/>
    <col min="2971" max="2972" width="15.5703125" bestFit="1" customWidth="1"/>
    <col min="2973" max="2973" width="10.42578125" bestFit="1" customWidth="1"/>
    <col min="2974" max="2975" width="15.5703125" bestFit="1" customWidth="1"/>
    <col min="2976" max="2976" width="10.42578125" bestFit="1" customWidth="1"/>
    <col min="2977" max="2977" width="15.5703125" bestFit="1" customWidth="1"/>
    <col min="2978" max="2979" width="10.42578125" bestFit="1" customWidth="1"/>
    <col min="2980" max="2980" width="15.5703125" bestFit="1" customWidth="1"/>
    <col min="2981" max="2981" width="10.42578125" bestFit="1" customWidth="1"/>
    <col min="2982" max="2983" width="15.5703125" bestFit="1" customWidth="1"/>
    <col min="2984" max="2985" width="10.42578125" bestFit="1" customWidth="1"/>
    <col min="2986" max="2991" width="15.5703125" bestFit="1" customWidth="1"/>
    <col min="2992" max="2992" width="10.42578125" bestFit="1" customWidth="1"/>
    <col min="2993" max="2996" width="15.5703125" bestFit="1" customWidth="1"/>
    <col min="2997" max="2998" width="10.42578125" bestFit="1" customWidth="1"/>
    <col min="2999" max="3000" width="15.5703125" bestFit="1" customWidth="1"/>
    <col min="3001" max="3001" width="10.42578125" bestFit="1" customWidth="1"/>
    <col min="3002" max="3002" width="15.5703125" bestFit="1" customWidth="1"/>
    <col min="3003" max="3003" width="10.42578125" bestFit="1" customWidth="1"/>
    <col min="3004" max="3006" width="15.5703125" bestFit="1" customWidth="1"/>
    <col min="3007" max="3007" width="10.42578125" bestFit="1" customWidth="1"/>
    <col min="3008" max="3012" width="15.5703125" bestFit="1" customWidth="1"/>
    <col min="3013" max="3013" width="10.42578125" bestFit="1" customWidth="1"/>
    <col min="3014" max="3014" width="15.5703125" bestFit="1" customWidth="1"/>
    <col min="3015" max="3016" width="10.42578125" bestFit="1" customWidth="1"/>
    <col min="3017" max="3022" width="15.5703125" bestFit="1" customWidth="1"/>
    <col min="3023" max="3024" width="10.42578125" bestFit="1" customWidth="1"/>
    <col min="3025" max="3027" width="15.5703125" bestFit="1" customWidth="1"/>
    <col min="3028" max="3029" width="10.42578125" bestFit="1" customWidth="1"/>
    <col min="3030" max="3033" width="15.5703125" bestFit="1" customWidth="1"/>
    <col min="3034" max="3034" width="10.42578125" bestFit="1" customWidth="1"/>
    <col min="3035" max="3039" width="15.5703125" bestFit="1" customWidth="1"/>
    <col min="3040" max="3041" width="10.42578125" bestFit="1" customWidth="1"/>
    <col min="3042" max="3043" width="15.5703125" bestFit="1" customWidth="1"/>
    <col min="3044" max="3045" width="10.42578125" bestFit="1" customWidth="1"/>
    <col min="3046" max="3046" width="15.5703125" bestFit="1" customWidth="1"/>
    <col min="3047" max="3047" width="10.42578125" bestFit="1" customWidth="1"/>
    <col min="3048" max="3050" width="15.5703125" bestFit="1" customWidth="1"/>
    <col min="3051" max="3051" width="10.42578125" bestFit="1" customWidth="1"/>
    <col min="3052" max="3052" width="15.5703125" bestFit="1" customWidth="1"/>
    <col min="3053" max="3053" width="10.42578125" bestFit="1" customWidth="1"/>
    <col min="3054" max="3054" width="15.5703125" bestFit="1" customWidth="1"/>
    <col min="3055" max="3056" width="10.42578125" bestFit="1" customWidth="1"/>
    <col min="3057" max="3057" width="15.5703125" bestFit="1" customWidth="1"/>
    <col min="3058" max="3058" width="10.42578125" bestFit="1" customWidth="1"/>
    <col min="3059" max="3060" width="15.5703125" bestFit="1" customWidth="1"/>
    <col min="3061" max="3063" width="10.42578125" bestFit="1" customWidth="1"/>
    <col min="3064" max="3065" width="15.5703125" bestFit="1" customWidth="1"/>
    <col min="3066" max="3066" width="10.42578125" bestFit="1" customWidth="1"/>
    <col min="3067" max="3067" width="15.5703125" bestFit="1" customWidth="1"/>
    <col min="3068" max="3070" width="10.42578125" bestFit="1" customWidth="1"/>
    <col min="3071" max="3072" width="15.5703125" bestFit="1" customWidth="1"/>
    <col min="3073" max="3073" width="10.42578125" bestFit="1" customWidth="1"/>
    <col min="3074" max="3077" width="15.5703125" bestFit="1" customWidth="1"/>
    <col min="3078" max="3078" width="10.42578125" bestFit="1" customWidth="1"/>
    <col min="3079" max="3091" width="15.5703125" bestFit="1" customWidth="1"/>
    <col min="3092" max="3092" width="10.42578125" bestFit="1" customWidth="1"/>
    <col min="3093" max="3096" width="15.5703125" bestFit="1" customWidth="1"/>
    <col min="3097" max="3098" width="10.42578125" bestFit="1" customWidth="1"/>
    <col min="3099" max="3105" width="15.5703125" bestFit="1" customWidth="1"/>
    <col min="3106" max="3106" width="10.42578125" bestFit="1" customWidth="1"/>
    <col min="3107" max="3107" width="15.5703125" bestFit="1" customWidth="1"/>
    <col min="3108" max="3108" width="10.42578125" bestFit="1" customWidth="1"/>
    <col min="3109" max="3110" width="15.5703125" bestFit="1" customWidth="1"/>
    <col min="3111" max="3111" width="10.42578125" bestFit="1" customWidth="1"/>
    <col min="3112" max="3113" width="15.5703125" bestFit="1" customWidth="1"/>
    <col min="3114" max="3115" width="10.42578125" bestFit="1" customWidth="1"/>
    <col min="3116" max="3117" width="15.5703125" bestFit="1" customWidth="1"/>
    <col min="3118" max="3118" width="10.42578125" bestFit="1" customWidth="1"/>
    <col min="3119" max="3120" width="15.5703125" bestFit="1" customWidth="1"/>
    <col min="3121" max="3121" width="10.42578125" bestFit="1" customWidth="1"/>
    <col min="3122" max="3122" width="15.5703125" bestFit="1" customWidth="1"/>
    <col min="3123" max="3125" width="10.42578125" bestFit="1" customWidth="1"/>
    <col min="3126" max="3127" width="15.5703125" bestFit="1" customWidth="1"/>
    <col min="3128" max="3128" width="10.42578125" bestFit="1" customWidth="1"/>
    <col min="3129" max="3133" width="15.5703125" bestFit="1" customWidth="1"/>
    <col min="3134" max="3134" width="10.42578125" bestFit="1" customWidth="1"/>
    <col min="3135" max="3135" width="15.5703125" bestFit="1" customWidth="1"/>
    <col min="3136" max="3136" width="10.42578125" bestFit="1" customWidth="1"/>
    <col min="3137" max="3138" width="15.5703125" bestFit="1" customWidth="1"/>
    <col min="3139" max="3139" width="10.42578125" bestFit="1" customWidth="1"/>
    <col min="3140" max="3140" width="15.5703125" bestFit="1" customWidth="1"/>
    <col min="3141" max="3142" width="10.42578125" bestFit="1" customWidth="1"/>
    <col min="3143" max="3150" width="15.5703125" bestFit="1" customWidth="1"/>
    <col min="3151" max="3151" width="10.42578125" bestFit="1" customWidth="1"/>
    <col min="3152" max="3154" width="15.5703125" bestFit="1" customWidth="1"/>
    <col min="3155" max="3155" width="10.42578125" bestFit="1" customWidth="1"/>
    <col min="3156" max="3157" width="15.5703125" bestFit="1" customWidth="1"/>
    <col min="3158" max="3158" width="10.42578125" bestFit="1" customWidth="1"/>
    <col min="3159" max="3159" width="15.5703125" bestFit="1" customWidth="1"/>
    <col min="3160" max="3161" width="10.42578125" bestFit="1" customWidth="1"/>
    <col min="3162" max="3163" width="15.5703125" bestFit="1" customWidth="1"/>
    <col min="3164" max="3165" width="10.42578125" bestFit="1" customWidth="1"/>
    <col min="3166" max="3166" width="15.5703125" bestFit="1" customWidth="1"/>
    <col min="3167" max="3167" width="10.42578125" bestFit="1" customWidth="1"/>
    <col min="3168" max="3168" width="15.5703125" bestFit="1" customWidth="1"/>
    <col min="3169" max="3169" width="10.42578125" bestFit="1" customWidth="1"/>
    <col min="3170" max="3171" width="15.5703125" bestFit="1" customWidth="1"/>
    <col min="3172" max="3172" width="10.42578125" bestFit="1" customWidth="1"/>
    <col min="3173" max="3175" width="15.5703125" bestFit="1" customWidth="1"/>
    <col min="3176" max="3176" width="10.42578125" bestFit="1" customWidth="1"/>
    <col min="3177" max="3178" width="15.5703125" bestFit="1" customWidth="1"/>
    <col min="3179" max="3180" width="10.42578125" bestFit="1" customWidth="1"/>
    <col min="3181" max="3181" width="15.5703125" bestFit="1" customWidth="1"/>
    <col min="3182" max="3182" width="10.42578125" bestFit="1" customWidth="1"/>
    <col min="3183" max="3185" width="15.5703125" bestFit="1" customWidth="1"/>
    <col min="3186" max="3186" width="10.42578125" bestFit="1" customWidth="1"/>
    <col min="3187" max="3188" width="15.5703125" bestFit="1" customWidth="1"/>
    <col min="3189" max="3189" width="10.42578125" bestFit="1" customWidth="1"/>
    <col min="3190" max="3194" width="15.5703125" bestFit="1" customWidth="1"/>
    <col min="3195" max="3195" width="10.42578125" bestFit="1" customWidth="1"/>
    <col min="3196" max="3196" width="15.5703125" bestFit="1" customWidth="1"/>
    <col min="3197" max="3198" width="10.42578125" bestFit="1" customWidth="1"/>
    <col min="3199" max="3199" width="15.5703125" bestFit="1" customWidth="1"/>
    <col min="3200" max="3200" width="10.42578125" bestFit="1" customWidth="1"/>
    <col min="3201" max="3201" width="15.5703125" bestFit="1" customWidth="1"/>
    <col min="3202" max="3202" width="10.42578125" bestFit="1" customWidth="1"/>
    <col min="3203" max="3203" width="15.5703125" bestFit="1" customWidth="1"/>
    <col min="3204" max="3204" width="10.42578125" bestFit="1" customWidth="1"/>
    <col min="3205" max="3205" width="15.5703125" bestFit="1" customWidth="1"/>
    <col min="3206" max="3206" width="10.42578125" bestFit="1" customWidth="1"/>
    <col min="3207" max="3208" width="15.5703125" bestFit="1" customWidth="1"/>
    <col min="3209" max="3211" width="10.42578125" bestFit="1" customWidth="1"/>
    <col min="3212" max="3213" width="15.5703125" bestFit="1" customWidth="1"/>
    <col min="3214" max="3214" width="10.42578125" bestFit="1" customWidth="1"/>
    <col min="3215" max="3216" width="15.5703125" bestFit="1" customWidth="1"/>
    <col min="3217" max="3217" width="10.42578125" bestFit="1" customWidth="1"/>
    <col min="3218" max="3218" width="15.5703125" bestFit="1" customWidth="1"/>
    <col min="3219" max="3219" width="10.42578125" bestFit="1" customWidth="1"/>
    <col min="3220" max="3221" width="15.5703125" bestFit="1" customWidth="1"/>
    <col min="3222" max="3222" width="10.42578125" bestFit="1" customWidth="1"/>
    <col min="3223" max="3223" width="15.5703125" bestFit="1" customWidth="1"/>
    <col min="3224" max="3225" width="10.42578125" bestFit="1" customWidth="1"/>
    <col min="3226" max="3226" width="15.5703125" bestFit="1" customWidth="1"/>
    <col min="3227" max="3227" width="10.42578125" bestFit="1" customWidth="1"/>
    <col min="3228" max="3232" width="15.5703125" bestFit="1" customWidth="1"/>
    <col min="3233" max="3233" width="10.42578125" bestFit="1" customWidth="1"/>
    <col min="3234" max="3234" width="15.5703125" bestFit="1" customWidth="1"/>
    <col min="3235" max="3235" width="10.42578125" bestFit="1" customWidth="1"/>
    <col min="3236" max="3236" width="15.5703125" bestFit="1" customWidth="1"/>
    <col min="3237" max="3237" width="10.42578125" bestFit="1" customWidth="1"/>
    <col min="3238" max="3242" width="15.5703125" bestFit="1" customWidth="1"/>
    <col min="3243" max="3243" width="10.42578125" bestFit="1" customWidth="1"/>
    <col min="3244" max="3245" width="15.5703125" bestFit="1" customWidth="1"/>
    <col min="3246" max="3247" width="10.42578125" bestFit="1" customWidth="1"/>
    <col min="3248" max="3248" width="15.5703125" bestFit="1" customWidth="1"/>
    <col min="3249" max="3249" width="10.42578125" bestFit="1" customWidth="1"/>
    <col min="3250" max="3254" width="15.5703125" bestFit="1" customWidth="1"/>
    <col min="3255" max="3255" width="10.42578125" bestFit="1" customWidth="1"/>
    <col min="3256" max="3258" width="15.5703125" bestFit="1" customWidth="1"/>
    <col min="3259" max="3259" width="10.42578125" bestFit="1" customWidth="1"/>
    <col min="3260" max="3263" width="15.5703125" bestFit="1" customWidth="1"/>
    <col min="3264" max="3264" width="10.42578125" bestFit="1" customWidth="1"/>
    <col min="3265" max="3267" width="15.5703125" bestFit="1" customWidth="1"/>
    <col min="3268" max="3268" width="10.42578125" bestFit="1" customWidth="1"/>
    <col min="3269" max="3294" width="15.5703125" bestFit="1" customWidth="1"/>
    <col min="3295" max="3317" width="10.42578125" bestFit="1" customWidth="1"/>
    <col min="3318" max="3318" width="11.28515625" bestFit="1" customWidth="1"/>
    <col min="3319" max="3323" width="15.5703125" bestFit="1" customWidth="1"/>
    <col min="3324" max="3324" width="11.28515625" bestFit="1" customWidth="1"/>
  </cols>
  <sheetData>
    <row r="3" spans="1:2" x14ac:dyDescent="0.25">
      <c r="A3" s="8" t="s">
        <v>304</v>
      </c>
      <c r="B3" t="s">
        <v>322</v>
      </c>
    </row>
    <row r="4" spans="1:2" x14ac:dyDescent="0.25">
      <c r="A4" s="2" t="s">
        <v>305</v>
      </c>
      <c r="B4">
        <v>431.4000000000002</v>
      </c>
    </row>
    <row r="5" spans="1:2" x14ac:dyDescent="0.25">
      <c r="A5" s="2" t="s">
        <v>306</v>
      </c>
      <c r="B5">
        <v>9407.9</v>
      </c>
    </row>
    <row r="6" spans="1:2" x14ac:dyDescent="0.25">
      <c r="A6" s="2" t="s">
        <v>307</v>
      </c>
      <c r="B6">
        <v>355.87</v>
      </c>
    </row>
    <row r="7" spans="1:2" x14ac:dyDescent="0.25">
      <c r="A7" s="2" t="s">
        <v>308</v>
      </c>
      <c r="B7">
        <v>1652.3699999999985</v>
      </c>
    </row>
    <row r="8" spans="1:2" x14ac:dyDescent="0.25">
      <c r="A8" s="2" t="s">
        <v>309</v>
      </c>
      <c r="B8">
        <v>301</v>
      </c>
    </row>
    <row r="9" spans="1:2" x14ac:dyDescent="0.25">
      <c r="A9" s="2" t="s">
        <v>310</v>
      </c>
      <c r="B9">
        <v>515.25</v>
      </c>
    </row>
    <row r="10" spans="1:2" x14ac:dyDescent="0.25">
      <c r="A10" s="2" t="s">
        <v>311</v>
      </c>
      <c r="B10">
        <v>190.3</v>
      </c>
    </row>
    <row r="11" spans="1:2" x14ac:dyDescent="0.25">
      <c r="A11" s="2" t="s">
        <v>312</v>
      </c>
      <c r="B11">
        <v>1039.74</v>
      </c>
    </row>
    <row r="12" spans="1:2" x14ac:dyDescent="0.25">
      <c r="A12" s="2" t="s">
        <v>313</v>
      </c>
      <c r="B12">
        <v>2487.27</v>
      </c>
    </row>
    <row r="13" spans="1:2" x14ac:dyDescent="0.25">
      <c r="A13" s="2" t="s">
        <v>314</v>
      </c>
      <c r="B13">
        <v>725.43999999999994</v>
      </c>
    </row>
    <row r="14" spans="1:2" x14ac:dyDescent="0.25">
      <c r="A14" s="2" t="s">
        <v>315</v>
      </c>
      <c r="B14">
        <v>68704.149999999849</v>
      </c>
    </row>
    <row r="15" spans="1:2" x14ac:dyDescent="0.25">
      <c r="A15" s="2" t="s">
        <v>316</v>
      </c>
      <c r="B15">
        <v>4115.2000000000016</v>
      </c>
    </row>
    <row r="16" spans="1:2" x14ac:dyDescent="0.25">
      <c r="A16" s="2" t="s">
        <v>317</v>
      </c>
      <c r="B16">
        <v>1350</v>
      </c>
    </row>
    <row r="17" spans="1:2" x14ac:dyDescent="0.25">
      <c r="A17" s="2" t="s">
        <v>318</v>
      </c>
      <c r="B17">
        <v>0</v>
      </c>
    </row>
    <row r="18" spans="1:2" x14ac:dyDescent="0.25">
      <c r="A18" s="2" t="s">
        <v>319</v>
      </c>
      <c r="B18">
        <v>1262.75</v>
      </c>
    </row>
    <row r="19" spans="1:2" x14ac:dyDescent="0.25">
      <c r="A19" s="2" t="s">
        <v>320</v>
      </c>
      <c r="B19">
        <v>410.81</v>
      </c>
    </row>
    <row r="20" spans="1:2" x14ac:dyDescent="0.25">
      <c r="A20" s="2" t="s">
        <v>321</v>
      </c>
      <c r="B20">
        <v>92949.449999999837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99D-3552-443B-8273-14BDB20271A7}">
  <sheetPr codeName="Sheet3"/>
  <dimension ref="A1:E52"/>
  <sheetViews>
    <sheetView workbookViewId="0">
      <selection activeCell="H35" sqref="H35"/>
    </sheetView>
  </sheetViews>
  <sheetFormatPr defaultRowHeight="15" x14ac:dyDescent="0.25"/>
  <cols>
    <col min="2" max="2" width="25" style="3" customWidth="1"/>
    <col min="3" max="3" width="9.42578125" style="3" customWidth="1"/>
    <col min="4" max="4" width="10.85546875" style="3" customWidth="1"/>
    <col min="5" max="5" width="12.5703125" style="3" customWidth="1"/>
  </cols>
  <sheetData>
    <row r="1" spans="1:5" s="1" customFormat="1" x14ac:dyDescent="0.25">
      <c r="A1" s="1" t="s">
        <v>342</v>
      </c>
      <c r="B1" s="4" t="s">
        <v>322</v>
      </c>
      <c r="C1" s="4" t="s">
        <v>341</v>
      </c>
      <c r="D1" s="4" t="s">
        <v>343</v>
      </c>
      <c r="E1" s="4" t="s">
        <v>344</v>
      </c>
    </row>
    <row r="2" spans="1:5" x14ac:dyDescent="0.25">
      <c r="A2" t="s">
        <v>333</v>
      </c>
    </row>
    <row r="3" spans="1:5" x14ac:dyDescent="0.25">
      <c r="A3" t="s">
        <v>327</v>
      </c>
      <c r="B3" s="3">
        <v>0</v>
      </c>
      <c r="C3" s="3">
        <v>1300</v>
      </c>
      <c r="D3" s="3">
        <f>C3-B3</f>
        <v>1300</v>
      </c>
      <c r="E3" s="3" t="e">
        <f>IF(D3&lt;0,B3,NA())</f>
        <v>#N/A</v>
      </c>
    </row>
    <row r="4" spans="1:5" x14ac:dyDescent="0.25">
      <c r="A4" t="s">
        <v>328</v>
      </c>
      <c r="B4" s="3">
        <v>4.99</v>
      </c>
      <c r="C4" s="3">
        <v>1300</v>
      </c>
      <c r="D4" s="3">
        <f t="shared" ref="D4:D51" si="0">C4-B4</f>
        <v>1295.01</v>
      </c>
      <c r="E4" s="3" t="e">
        <f t="shared" ref="E4:E51" si="1">IF(D4&lt;0,B4,NA())</f>
        <v>#N/A</v>
      </c>
    </row>
    <row r="5" spans="1:5" x14ac:dyDescent="0.25">
      <c r="A5" t="s">
        <v>329</v>
      </c>
      <c r="B5" s="3">
        <v>183.16</v>
      </c>
      <c r="C5" s="3">
        <v>1300</v>
      </c>
      <c r="D5" s="3">
        <f t="shared" si="0"/>
        <v>1116.8399999999999</v>
      </c>
      <c r="E5" s="3" t="e">
        <f t="shared" si="1"/>
        <v>#N/A</v>
      </c>
    </row>
    <row r="6" spans="1:5" x14ac:dyDescent="0.25">
      <c r="A6" t="s">
        <v>330</v>
      </c>
      <c r="B6" s="3">
        <v>570.36</v>
      </c>
      <c r="C6" s="3">
        <v>1300</v>
      </c>
      <c r="D6" s="3">
        <f t="shared" si="0"/>
        <v>729.64</v>
      </c>
      <c r="E6" s="3" t="e">
        <f t="shared" si="1"/>
        <v>#N/A</v>
      </c>
    </row>
    <row r="7" spans="1:5" x14ac:dyDescent="0.25">
      <c r="A7" t="s">
        <v>331</v>
      </c>
      <c r="B7" s="3">
        <v>404.01000000000022</v>
      </c>
      <c r="C7" s="3">
        <v>1300</v>
      </c>
      <c r="D7" s="3">
        <f t="shared" si="0"/>
        <v>895.98999999999978</v>
      </c>
      <c r="E7" s="3" t="e">
        <f t="shared" si="1"/>
        <v>#N/A</v>
      </c>
    </row>
    <row r="8" spans="1:5" x14ac:dyDescent="0.25">
      <c r="A8" t="s">
        <v>332</v>
      </c>
      <c r="B8" s="3">
        <v>330.04000000000013</v>
      </c>
      <c r="C8" s="3">
        <v>1300</v>
      </c>
      <c r="D8" s="3">
        <f t="shared" si="0"/>
        <v>969.95999999999981</v>
      </c>
      <c r="E8" s="3" t="e">
        <f t="shared" si="1"/>
        <v>#N/A</v>
      </c>
    </row>
    <row r="9" spans="1:5" x14ac:dyDescent="0.25">
      <c r="A9" t="s">
        <v>334</v>
      </c>
    </row>
    <row r="10" spans="1:5" x14ac:dyDescent="0.25">
      <c r="A10" t="s">
        <v>338</v>
      </c>
      <c r="B10" s="3">
        <v>336.6</v>
      </c>
      <c r="C10" s="3">
        <v>1300</v>
      </c>
      <c r="D10" s="3">
        <f t="shared" si="0"/>
        <v>963.4</v>
      </c>
      <c r="E10" s="3" t="e">
        <f t="shared" si="1"/>
        <v>#N/A</v>
      </c>
    </row>
    <row r="11" spans="1:5" x14ac:dyDescent="0.25">
      <c r="A11" t="s">
        <v>339</v>
      </c>
      <c r="B11" s="3">
        <v>233.03000000000003</v>
      </c>
      <c r="C11" s="3">
        <v>1300</v>
      </c>
      <c r="D11" s="3">
        <f t="shared" si="0"/>
        <v>1066.97</v>
      </c>
      <c r="E11" s="3" t="e">
        <f t="shared" si="1"/>
        <v>#N/A</v>
      </c>
    </row>
    <row r="12" spans="1:5" x14ac:dyDescent="0.25">
      <c r="A12" t="s">
        <v>323</v>
      </c>
      <c r="B12" s="3">
        <v>555.92999999999984</v>
      </c>
      <c r="C12" s="3">
        <v>1300</v>
      </c>
      <c r="D12" s="3">
        <f t="shared" si="0"/>
        <v>744.07000000000016</v>
      </c>
      <c r="E12" s="3" t="e">
        <f t="shared" si="1"/>
        <v>#N/A</v>
      </c>
    </row>
    <row r="13" spans="1:5" x14ac:dyDescent="0.25">
      <c r="A13" t="s">
        <v>324</v>
      </c>
      <c r="B13" s="3">
        <v>1467.87</v>
      </c>
      <c r="C13" s="3">
        <v>1300</v>
      </c>
      <c r="D13" s="3">
        <f t="shared" si="0"/>
        <v>-167.86999999999989</v>
      </c>
      <c r="E13" s="3">
        <f t="shared" si="1"/>
        <v>1467.87</v>
      </c>
    </row>
    <row r="14" spans="1:5" x14ac:dyDescent="0.25">
      <c r="A14" t="s">
        <v>325</v>
      </c>
      <c r="B14" s="3">
        <v>2884.9899999999989</v>
      </c>
      <c r="C14" s="3">
        <v>1300</v>
      </c>
      <c r="D14" s="3">
        <f t="shared" si="0"/>
        <v>-1584.9899999999989</v>
      </c>
      <c r="E14" s="3">
        <f t="shared" si="1"/>
        <v>2884.9899999999989</v>
      </c>
    </row>
    <row r="15" spans="1:5" x14ac:dyDescent="0.25">
      <c r="A15" t="s">
        <v>326</v>
      </c>
      <c r="B15" s="3">
        <v>7727.65</v>
      </c>
      <c r="C15" s="3">
        <v>1300</v>
      </c>
      <c r="D15" s="3">
        <f t="shared" si="0"/>
        <v>-6427.65</v>
      </c>
      <c r="E15" s="3">
        <f t="shared" si="1"/>
        <v>7727.65</v>
      </c>
    </row>
    <row r="16" spans="1:5" x14ac:dyDescent="0.25">
      <c r="A16" t="s">
        <v>327</v>
      </c>
      <c r="B16" s="3">
        <v>3810.5400000000013</v>
      </c>
      <c r="C16" s="3">
        <v>1300</v>
      </c>
      <c r="D16" s="3">
        <f t="shared" si="0"/>
        <v>-2510.5400000000013</v>
      </c>
      <c r="E16" s="3">
        <f t="shared" si="1"/>
        <v>3810.5400000000013</v>
      </c>
    </row>
    <row r="17" spans="1:5" x14ac:dyDescent="0.25">
      <c r="A17" t="s">
        <v>328</v>
      </c>
      <c r="B17" s="3">
        <v>1120.9599999999998</v>
      </c>
      <c r="C17" s="3">
        <v>1300</v>
      </c>
      <c r="D17" s="3">
        <f t="shared" si="0"/>
        <v>179.04000000000019</v>
      </c>
      <c r="E17" s="3" t="e">
        <f t="shared" si="1"/>
        <v>#N/A</v>
      </c>
    </row>
    <row r="18" spans="1:5" x14ac:dyDescent="0.25">
      <c r="A18" t="s">
        <v>329</v>
      </c>
      <c r="B18" s="3">
        <v>2993.3900000000003</v>
      </c>
      <c r="C18" s="3">
        <v>1300</v>
      </c>
      <c r="D18" s="3">
        <f t="shared" si="0"/>
        <v>-1693.3900000000003</v>
      </c>
      <c r="E18" s="3">
        <f t="shared" si="1"/>
        <v>2993.3900000000003</v>
      </c>
    </row>
    <row r="19" spans="1:5" x14ac:dyDescent="0.25">
      <c r="A19" t="s">
        <v>330</v>
      </c>
      <c r="B19" s="3">
        <v>6156.5499999999993</v>
      </c>
      <c r="C19" s="3">
        <v>1300</v>
      </c>
      <c r="D19" s="3">
        <f t="shared" si="0"/>
        <v>-4856.5499999999993</v>
      </c>
      <c r="E19" s="3">
        <f t="shared" si="1"/>
        <v>6156.5499999999993</v>
      </c>
    </row>
    <row r="20" spans="1:5" x14ac:dyDescent="0.25">
      <c r="A20" t="s">
        <v>331</v>
      </c>
      <c r="B20" s="3">
        <v>985.25000000000023</v>
      </c>
      <c r="C20" s="3">
        <v>1300</v>
      </c>
      <c r="D20" s="3">
        <f t="shared" si="0"/>
        <v>314.74999999999977</v>
      </c>
      <c r="E20" s="3" t="e">
        <f t="shared" si="1"/>
        <v>#N/A</v>
      </c>
    </row>
    <row r="21" spans="1:5" x14ac:dyDescent="0.25">
      <c r="A21" t="s">
        <v>332</v>
      </c>
      <c r="B21" s="3">
        <v>2578.2600000000025</v>
      </c>
      <c r="C21" s="3">
        <v>1300</v>
      </c>
      <c r="D21" s="3">
        <f t="shared" si="0"/>
        <v>-1278.2600000000025</v>
      </c>
      <c r="E21" s="3">
        <f t="shared" si="1"/>
        <v>2578.2600000000025</v>
      </c>
    </row>
    <row r="22" spans="1:5" x14ac:dyDescent="0.25">
      <c r="A22" t="s">
        <v>335</v>
      </c>
      <c r="E22" s="3" t="e">
        <v>#N/A</v>
      </c>
    </row>
    <row r="23" spans="1:5" x14ac:dyDescent="0.25">
      <c r="A23" t="s">
        <v>338</v>
      </c>
      <c r="B23" s="3">
        <v>927.26999999999953</v>
      </c>
      <c r="C23" s="3">
        <v>1300</v>
      </c>
      <c r="D23" s="3">
        <f t="shared" si="0"/>
        <v>372.73000000000047</v>
      </c>
      <c r="E23" s="3" t="e">
        <f t="shared" si="1"/>
        <v>#N/A</v>
      </c>
    </row>
    <row r="24" spans="1:5" x14ac:dyDescent="0.25">
      <c r="A24" t="s">
        <v>339</v>
      </c>
      <c r="B24" s="3">
        <v>1344.6899999999994</v>
      </c>
      <c r="C24" s="3">
        <v>1300</v>
      </c>
      <c r="D24" s="3">
        <f t="shared" si="0"/>
        <v>-44.689999999999372</v>
      </c>
      <c r="E24" s="3">
        <f t="shared" si="1"/>
        <v>1344.6899999999994</v>
      </c>
    </row>
    <row r="25" spans="1:5" x14ac:dyDescent="0.25">
      <c r="A25" t="s">
        <v>323</v>
      </c>
      <c r="B25" s="3">
        <v>763.85</v>
      </c>
      <c r="C25" s="3">
        <v>1300</v>
      </c>
      <c r="D25" s="3">
        <f t="shared" si="0"/>
        <v>536.15</v>
      </c>
      <c r="E25" s="3" t="e">
        <f t="shared" si="1"/>
        <v>#N/A</v>
      </c>
    </row>
    <row r="26" spans="1:5" x14ac:dyDescent="0.25">
      <c r="A26" t="s">
        <v>324</v>
      </c>
      <c r="B26" s="3">
        <v>766.78999999999985</v>
      </c>
      <c r="C26" s="3">
        <v>1300</v>
      </c>
      <c r="D26" s="3">
        <f t="shared" si="0"/>
        <v>533.21000000000015</v>
      </c>
      <c r="E26" s="3" t="e">
        <f t="shared" si="1"/>
        <v>#N/A</v>
      </c>
    </row>
    <row r="27" spans="1:5" x14ac:dyDescent="0.25">
      <c r="A27" t="s">
        <v>325</v>
      </c>
      <c r="B27" s="3">
        <v>950.28</v>
      </c>
      <c r="C27" s="3">
        <v>1300</v>
      </c>
      <c r="D27" s="3">
        <f t="shared" si="0"/>
        <v>349.72</v>
      </c>
      <c r="E27" s="3" t="e">
        <f t="shared" si="1"/>
        <v>#N/A</v>
      </c>
    </row>
    <row r="28" spans="1:5" x14ac:dyDescent="0.25">
      <c r="A28" t="s">
        <v>326</v>
      </c>
      <c r="B28" s="3">
        <v>2504.35</v>
      </c>
      <c r="C28" s="3">
        <v>1300</v>
      </c>
      <c r="D28" s="3">
        <f t="shared" si="0"/>
        <v>-1204.3499999999999</v>
      </c>
      <c r="E28" s="3">
        <f t="shared" si="1"/>
        <v>2504.35</v>
      </c>
    </row>
    <row r="29" spans="1:5" x14ac:dyDescent="0.25">
      <c r="A29" t="s">
        <v>327</v>
      </c>
      <c r="B29" s="3">
        <v>2689.3299999999995</v>
      </c>
      <c r="C29" s="3">
        <v>1300</v>
      </c>
      <c r="D29" s="3">
        <f t="shared" si="0"/>
        <v>-1389.3299999999995</v>
      </c>
      <c r="E29" s="3">
        <f t="shared" si="1"/>
        <v>2689.3299999999995</v>
      </c>
    </row>
    <row r="30" spans="1:5" x14ac:dyDescent="0.25">
      <c r="A30" t="s">
        <v>328</v>
      </c>
      <c r="B30" s="3">
        <v>2035.4299999999998</v>
      </c>
      <c r="C30" s="3">
        <v>1300</v>
      </c>
      <c r="D30" s="3">
        <f t="shared" si="0"/>
        <v>-735.42999999999984</v>
      </c>
      <c r="E30" s="3">
        <f t="shared" si="1"/>
        <v>2035.4299999999998</v>
      </c>
    </row>
    <row r="31" spans="1:5" x14ac:dyDescent="0.25">
      <c r="A31" t="s">
        <v>329</v>
      </c>
      <c r="B31" s="3">
        <v>1142.78</v>
      </c>
      <c r="C31" s="3">
        <v>1300</v>
      </c>
      <c r="D31" s="3">
        <f t="shared" si="0"/>
        <v>157.22000000000003</v>
      </c>
      <c r="E31" s="3" t="e">
        <f t="shared" si="1"/>
        <v>#N/A</v>
      </c>
    </row>
    <row r="32" spans="1:5" x14ac:dyDescent="0.25">
      <c r="A32" t="s">
        <v>330</v>
      </c>
      <c r="B32" s="3">
        <v>4542.2300000000005</v>
      </c>
      <c r="C32" s="3">
        <v>1300</v>
      </c>
      <c r="D32" s="3">
        <f t="shared" si="0"/>
        <v>-3242.2300000000005</v>
      </c>
      <c r="E32" s="3">
        <f t="shared" si="1"/>
        <v>4542.2300000000005</v>
      </c>
    </row>
    <row r="33" spans="1:5" x14ac:dyDescent="0.25">
      <c r="A33" t="s">
        <v>331</v>
      </c>
      <c r="B33" s="3">
        <v>2749.6299999999997</v>
      </c>
      <c r="C33" s="3">
        <v>1300</v>
      </c>
      <c r="D33" s="3">
        <f t="shared" si="0"/>
        <v>-1449.6299999999997</v>
      </c>
      <c r="E33" s="3">
        <f t="shared" si="1"/>
        <v>2749.6299999999997</v>
      </c>
    </row>
    <row r="34" spans="1:5" x14ac:dyDescent="0.25">
      <c r="A34" t="s">
        <v>332</v>
      </c>
      <c r="B34" s="3">
        <v>2091.8299999999995</v>
      </c>
      <c r="C34" s="3">
        <v>1300</v>
      </c>
      <c r="D34" s="3">
        <f t="shared" si="0"/>
        <v>-791.82999999999947</v>
      </c>
      <c r="E34" s="3">
        <f t="shared" si="1"/>
        <v>2091.8299999999995</v>
      </c>
    </row>
    <row r="35" spans="1:5" x14ac:dyDescent="0.25">
      <c r="A35" t="s">
        <v>337</v>
      </c>
      <c r="E35" s="3" t="e">
        <v>#N/A</v>
      </c>
    </row>
    <row r="36" spans="1:5" x14ac:dyDescent="0.25">
      <c r="A36" t="s">
        <v>338</v>
      </c>
      <c r="B36" s="3">
        <v>1460.4499999999998</v>
      </c>
      <c r="C36" s="3">
        <v>1300</v>
      </c>
      <c r="D36" s="3">
        <f t="shared" si="0"/>
        <v>-160.44999999999982</v>
      </c>
      <c r="E36" s="3">
        <f t="shared" si="1"/>
        <v>1460.4499999999998</v>
      </c>
    </row>
    <row r="37" spans="1:5" x14ac:dyDescent="0.25">
      <c r="A37" t="s">
        <v>339</v>
      </c>
      <c r="B37" s="3">
        <v>2660.79</v>
      </c>
      <c r="C37" s="3">
        <v>1300</v>
      </c>
      <c r="D37" s="3">
        <f t="shared" si="0"/>
        <v>-1360.79</v>
      </c>
      <c r="E37" s="3">
        <f t="shared" si="1"/>
        <v>2660.79</v>
      </c>
    </row>
    <row r="38" spans="1:5" x14ac:dyDescent="0.25">
      <c r="A38" t="s">
        <v>323</v>
      </c>
      <c r="B38" s="3">
        <v>5707.2199999999993</v>
      </c>
      <c r="C38" s="3">
        <v>1300</v>
      </c>
      <c r="D38" s="3">
        <f t="shared" si="0"/>
        <v>-4407.2199999999993</v>
      </c>
      <c r="E38" s="3">
        <f t="shared" si="1"/>
        <v>5707.2199999999993</v>
      </c>
    </row>
    <row r="39" spans="1:5" x14ac:dyDescent="0.25">
      <c r="A39" t="s">
        <v>324</v>
      </c>
      <c r="B39" s="3">
        <v>1942.8300000000002</v>
      </c>
      <c r="C39" s="3">
        <v>1300</v>
      </c>
      <c r="D39" s="3">
        <f t="shared" si="0"/>
        <v>-642.83000000000015</v>
      </c>
      <c r="E39" s="3">
        <f t="shared" si="1"/>
        <v>1942.8300000000002</v>
      </c>
    </row>
    <row r="40" spans="1:5" x14ac:dyDescent="0.25">
      <c r="A40" t="s">
        <v>325</v>
      </c>
      <c r="B40" s="3">
        <v>1800.9999999999995</v>
      </c>
      <c r="C40" s="3">
        <v>1300</v>
      </c>
      <c r="D40" s="3">
        <f t="shared" si="0"/>
        <v>-500.99999999999955</v>
      </c>
      <c r="E40" s="3">
        <f t="shared" si="1"/>
        <v>1800.9999999999995</v>
      </c>
    </row>
    <row r="41" spans="1:5" x14ac:dyDescent="0.25">
      <c r="A41" t="s">
        <v>326</v>
      </c>
      <c r="B41" s="3">
        <v>1060.7</v>
      </c>
      <c r="C41" s="3">
        <v>1300</v>
      </c>
      <c r="D41" s="3">
        <f t="shared" si="0"/>
        <v>239.29999999999995</v>
      </c>
      <c r="E41" s="3" t="e">
        <f t="shared" si="1"/>
        <v>#N/A</v>
      </c>
    </row>
    <row r="42" spans="1:5" x14ac:dyDescent="0.25">
      <c r="A42" t="s">
        <v>327</v>
      </c>
      <c r="B42" s="3">
        <v>2772.87</v>
      </c>
      <c r="C42" s="3">
        <v>1300</v>
      </c>
      <c r="D42" s="3">
        <f t="shared" si="0"/>
        <v>-1472.87</v>
      </c>
      <c r="E42" s="3">
        <f t="shared" si="1"/>
        <v>2772.87</v>
      </c>
    </row>
    <row r="43" spans="1:5" x14ac:dyDescent="0.25">
      <c r="A43" t="s">
        <v>328</v>
      </c>
      <c r="B43" s="3">
        <v>1032.94</v>
      </c>
      <c r="C43" s="3">
        <v>1300</v>
      </c>
      <c r="D43" s="3">
        <f t="shared" si="0"/>
        <v>267.05999999999995</v>
      </c>
      <c r="E43" s="3" t="e">
        <f t="shared" si="1"/>
        <v>#N/A</v>
      </c>
    </row>
    <row r="44" spans="1:5" x14ac:dyDescent="0.25">
      <c r="A44" t="s">
        <v>329</v>
      </c>
      <c r="B44" s="3">
        <v>1863.3800000000006</v>
      </c>
      <c r="C44" s="3">
        <v>1300</v>
      </c>
      <c r="D44" s="3">
        <f t="shared" si="0"/>
        <v>-563.38000000000056</v>
      </c>
      <c r="E44" s="3">
        <f t="shared" si="1"/>
        <v>1863.3800000000006</v>
      </c>
    </row>
    <row r="45" spans="1:5" x14ac:dyDescent="0.25">
      <c r="A45" t="s">
        <v>330</v>
      </c>
      <c r="B45" s="3">
        <v>2437.14</v>
      </c>
      <c r="C45" s="3">
        <v>1300</v>
      </c>
      <c r="D45" s="3">
        <f t="shared" si="0"/>
        <v>-1137.1399999999999</v>
      </c>
      <c r="E45" s="3">
        <f t="shared" si="1"/>
        <v>2437.14</v>
      </c>
    </row>
    <row r="46" spans="1:5" x14ac:dyDescent="0.25">
      <c r="A46" t="s">
        <v>331</v>
      </c>
      <c r="B46" s="3">
        <v>2703.5200000000004</v>
      </c>
      <c r="C46" s="3">
        <v>1300</v>
      </c>
      <c r="D46" s="3">
        <f t="shared" si="0"/>
        <v>-1403.5200000000004</v>
      </c>
      <c r="E46" s="3">
        <f t="shared" si="1"/>
        <v>2703.5200000000004</v>
      </c>
    </row>
    <row r="47" spans="1:5" x14ac:dyDescent="0.25">
      <c r="A47" t="s">
        <v>332</v>
      </c>
      <c r="B47" s="3">
        <v>3304.36</v>
      </c>
      <c r="C47" s="3">
        <v>1500</v>
      </c>
      <c r="D47" s="3">
        <f t="shared" si="0"/>
        <v>-1804.3600000000001</v>
      </c>
      <c r="E47" s="3">
        <f t="shared" si="1"/>
        <v>3304.36</v>
      </c>
    </row>
    <row r="48" spans="1:5" x14ac:dyDescent="0.25">
      <c r="A48" t="s">
        <v>336</v>
      </c>
      <c r="E48" s="3" t="e">
        <v>#N/A</v>
      </c>
    </row>
    <row r="49" spans="1:5" x14ac:dyDescent="0.25">
      <c r="A49" t="s">
        <v>338</v>
      </c>
      <c r="B49" s="3">
        <v>1009.4999999999995</v>
      </c>
      <c r="C49" s="3">
        <v>1500</v>
      </c>
      <c r="D49" s="3">
        <f t="shared" si="0"/>
        <v>490.50000000000045</v>
      </c>
      <c r="E49" s="3" t="e">
        <f t="shared" si="1"/>
        <v>#N/A</v>
      </c>
    </row>
    <row r="50" spans="1:5" x14ac:dyDescent="0.25">
      <c r="A50" t="s">
        <v>339</v>
      </c>
      <c r="B50" s="3">
        <v>4559.26</v>
      </c>
      <c r="C50" s="3">
        <v>1500</v>
      </c>
      <c r="D50" s="3">
        <f t="shared" si="0"/>
        <v>-3059.26</v>
      </c>
      <c r="E50" s="3">
        <f t="shared" si="1"/>
        <v>4559.26</v>
      </c>
    </row>
    <row r="51" spans="1:5" x14ac:dyDescent="0.25">
      <c r="A51" t="s">
        <v>323</v>
      </c>
      <c r="B51" s="3">
        <v>3781.4500000000003</v>
      </c>
      <c r="C51" s="3">
        <v>1300</v>
      </c>
      <c r="D51" s="3">
        <f t="shared" si="0"/>
        <v>-2481.4500000000003</v>
      </c>
      <c r="E51" s="3">
        <f t="shared" si="1"/>
        <v>3781.4500000000003</v>
      </c>
    </row>
    <row r="52" spans="1:5" x14ac:dyDescent="0.25">
      <c r="A52" t="s">
        <v>340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ED9B-F5DB-4B3C-BC6B-395C82FF9647}">
  <sheetPr codeName="Sheet4"/>
  <dimension ref="A1:E47"/>
  <sheetViews>
    <sheetView workbookViewId="0">
      <selection activeCell="B7" sqref="B7"/>
    </sheetView>
  </sheetViews>
  <sheetFormatPr defaultRowHeight="15" x14ac:dyDescent="0.25"/>
  <cols>
    <col min="2" max="2" width="25" style="3" customWidth="1"/>
    <col min="3" max="3" width="9.42578125" style="3" customWidth="1"/>
    <col min="4" max="4" width="10.85546875" style="3" customWidth="1"/>
    <col min="5" max="5" width="12.5703125" style="3" customWidth="1"/>
  </cols>
  <sheetData>
    <row r="1" spans="1:5" s="1" customFormat="1" x14ac:dyDescent="0.25">
      <c r="A1" s="1" t="s">
        <v>342</v>
      </c>
      <c r="B1" s="4" t="s">
        <v>322</v>
      </c>
      <c r="C1" s="4" t="s">
        <v>341</v>
      </c>
      <c r="D1" s="4" t="s">
        <v>343</v>
      </c>
      <c r="E1" s="4" t="s">
        <v>344</v>
      </c>
    </row>
    <row r="2" spans="1:5" x14ac:dyDescent="0.25">
      <c r="A2" t="s">
        <v>327</v>
      </c>
      <c r="B2" s="3">
        <v>0</v>
      </c>
      <c r="C2" s="3">
        <v>1300</v>
      </c>
      <c r="D2" s="3">
        <v>1300</v>
      </c>
      <c r="E2" s="3" t="e">
        <v>#N/A</v>
      </c>
    </row>
    <row r="3" spans="1:5" x14ac:dyDescent="0.25">
      <c r="A3" t="s">
        <v>328</v>
      </c>
      <c r="B3" s="3">
        <v>4.99</v>
      </c>
      <c r="C3" s="3">
        <v>1300</v>
      </c>
      <c r="D3" s="3">
        <v>1295.01</v>
      </c>
      <c r="E3" s="3" t="e">
        <v>#N/A</v>
      </c>
    </row>
    <row r="4" spans="1:5" x14ac:dyDescent="0.25">
      <c r="A4" t="s">
        <v>329</v>
      </c>
      <c r="B4" s="3">
        <v>183.16</v>
      </c>
      <c r="C4" s="3">
        <v>1300</v>
      </c>
      <c r="D4" s="3">
        <v>1116.8399999999999</v>
      </c>
      <c r="E4" s="3" t="e">
        <v>#N/A</v>
      </c>
    </row>
    <row r="5" spans="1:5" x14ac:dyDescent="0.25">
      <c r="A5" t="s">
        <v>330</v>
      </c>
      <c r="B5" s="3">
        <v>570.36</v>
      </c>
      <c r="C5" s="3">
        <v>1300</v>
      </c>
      <c r="D5" s="3">
        <v>729.64</v>
      </c>
      <c r="E5" s="3" t="e">
        <v>#N/A</v>
      </c>
    </row>
    <row r="6" spans="1:5" x14ac:dyDescent="0.25">
      <c r="A6" t="s">
        <v>331</v>
      </c>
      <c r="B6" s="3">
        <v>404.01000000000022</v>
      </c>
      <c r="C6" s="3">
        <v>1500</v>
      </c>
      <c r="D6" s="3">
        <v>895.98999999999978</v>
      </c>
      <c r="E6" s="3" t="e">
        <v>#N/A</v>
      </c>
    </row>
    <row r="7" spans="1:5" x14ac:dyDescent="0.25">
      <c r="A7" t="s">
        <v>332</v>
      </c>
      <c r="B7" s="3">
        <v>330.04000000000013</v>
      </c>
      <c r="C7" s="3">
        <v>1500</v>
      </c>
      <c r="D7" s="3">
        <v>969.95999999999981</v>
      </c>
      <c r="E7" s="3" t="e">
        <v>#N/A</v>
      </c>
    </row>
    <row r="8" spans="1:5" x14ac:dyDescent="0.25">
      <c r="A8" t="s">
        <v>338</v>
      </c>
      <c r="B8" s="3">
        <v>336.6</v>
      </c>
      <c r="C8" s="3">
        <v>1300</v>
      </c>
      <c r="D8" s="3">
        <v>963.4</v>
      </c>
      <c r="E8" s="3" t="e">
        <v>#N/A</v>
      </c>
    </row>
    <row r="9" spans="1:5" x14ac:dyDescent="0.25">
      <c r="A9" t="s">
        <v>339</v>
      </c>
      <c r="B9" s="3">
        <v>233.03000000000003</v>
      </c>
      <c r="C9" s="3">
        <v>1300</v>
      </c>
      <c r="D9" s="3">
        <v>1066.97</v>
      </c>
      <c r="E9" s="3" t="e">
        <v>#N/A</v>
      </c>
    </row>
    <row r="10" spans="1:5" x14ac:dyDescent="0.25">
      <c r="A10" t="s">
        <v>323</v>
      </c>
      <c r="B10" s="3">
        <v>555.92999999999984</v>
      </c>
      <c r="C10" s="3">
        <v>1300</v>
      </c>
      <c r="D10" s="3">
        <v>744.07000000000016</v>
      </c>
      <c r="E10" s="3" t="e">
        <v>#N/A</v>
      </c>
    </row>
    <row r="11" spans="1:5" x14ac:dyDescent="0.25">
      <c r="A11" t="s">
        <v>324</v>
      </c>
      <c r="B11" s="3">
        <v>1467.87</v>
      </c>
      <c r="C11" s="3">
        <v>1300</v>
      </c>
      <c r="D11" s="3">
        <v>-167.86999999999989</v>
      </c>
      <c r="E11" s="3">
        <v>1467.87</v>
      </c>
    </row>
    <row r="12" spans="1:5" x14ac:dyDescent="0.25">
      <c r="A12" t="s">
        <v>325</v>
      </c>
      <c r="B12" s="3">
        <v>2884.9899999999989</v>
      </c>
      <c r="C12" s="3">
        <v>1300</v>
      </c>
      <c r="D12" s="3">
        <v>-1584.9899999999989</v>
      </c>
      <c r="E12" s="3">
        <v>2884.9899999999989</v>
      </c>
    </row>
    <row r="13" spans="1:5" x14ac:dyDescent="0.25">
      <c r="A13" t="s">
        <v>326</v>
      </c>
      <c r="B13" s="3">
        <v>7727.65</v>
      </c>
      <c r="C13" s="3">
        <v>1300</v>
      </c>
      <c r="D13" s="3">
        <v>-6427.65</v>
      </c>
      <c r="E13" s="3">
        <v>7727.65</v>
      </c>
    </row>
    <row r="14" spans="1:5" x14ac:dyDescent="0.25">
      <c r="A14" t="s">
        <v>327</v>
      </c>
      <c r="B14" s="3">
        <v>3810.5400000000013</v>
      </c>
      <c r="C14" s="3">
        <v>1300</v>
      </c>
      <c r="D14" s="3">
        <v>-2510.5400000000013</v>
      </c>
      <c r="E14" s="3">
        <v>3810.5400000000013</v>
      </c>
    </row>
    <row r="15" spans="1:5" x14ac:dyDescent="0.25">
      <c r="A15" t="s">
        <v>328</v>
      </c>
      <c r="B15" s="3">
        <v>1120.9599999999998</v>
      </c>
      <c r="C15" s="3">
        <v>1300</v>
      </c>
      <c r="D15" s="3">
        <v>179.04000000000019</v>
      </c>
      <c r="E15" s="3" t="e">
        <v>#N/A</v>
      </c>
    </row>
    <row r="16" spans="1:5" x14ac:dyDescent="0.25">
      <c r="A16" t="s">
        <v>329</v>
      </c>
      <c r="B16" s="3">
        <v>2993.3900000000003</v>
      </c>
      <c r="C16" s="3">
        <v>1300</v>
      </c>
      <c r="D16" s="3">
        <v>-1693.3900000000003</v>
      </c>
      <c r="E16" s="3">
        <v>2993.3900000000003</v>
      </c>
    </row>
    <row r="17" spans="1:5" x14ac:dyDescent="0.25">
      <c r="A17" t="s">
        <v>330</v>
      </c>
      <c r="B17" s="3">
        <v>6156.5499999999993</v>
      </c>
      <c r="C17" s="3">
        <v>1300</v>
      </c>
      <c r="D17" s="3">
        <v>-4856.5499999999993</v>
      </c>
      <c r="E17" s="3">
        <v>6156.5499999999993</v>
      </c>
    </row>
    <row r="18" spans="1:5" x14ac:dyDescent="0.25">
      <c r="A18" t="s">
        <v>331</v>
      </c>
      <c r="B18" s="3">
        <v>985.25000000000023</v>
      </c>
      <c r="C18" s="3">
        <v>1500</v>
      </c>
      <c r="D18" s="3">
        <v>314.74999999999977</v>
      </c>
      <c r="E18" s="3" t="e">
        <v>#N/A</v>
      </c>
    </row>
    <row r="19" spans="1:5" x14ac:dyDescent="0.25">
      <c r="A19" t="s">
        <v>332</v>
      </c>
      <c r="B19" s="3">
        <v>2578.2600000000025</v>
      </c>
      <c r="C19" s="3">
        <v>1500</v>
      </c>
      <c r="D19" s="3">
        <v>-1278.2600000000025</v>
      </c>
      <c r="E19" s="3">
        <v>2578.2600000000025</v>
      </c>
    </row>
    <row r="20" spans="1:5" x14ac:dyDescent="0.25">
      <c r="A20" t="s">
        <v>338</v>
      </c>
      <c r="B20" s="3">
        <v>927.26999999999953</v>
      </c>
      <c r="C20" s="3">
        <v>1300</v>
      </c>
      <c r="D20" s="3">
        <v>372.73000000000047</v>
      </c>
      <c r="E20" s="3" t="e">
        <v>#N/A</v>
      </c>
    </row>
    <row r="21" spans="1:5" x14ac:dyDescent="0.25">
      <c r="A21" t="s">
        <v>339</v>
      </c>
      <c r="B21" s="3">
        <v>1344.6899999999994</v>
      </c>
      <c r="C21" s="3">
        <v>1300</v>
      </c>
      <c r="D21" s="3">
        <v>-44.689999999999372</v>
      </c>
      <c r="E21" s="3">
        <v>1344.6899999999994</v>
      </c>
    </row>
    <row r="22" spans="1:5" x14ac:dyDescent="0.25">
      <c r="A22" t="s">
        <v>323</v>
      </c>
      <c r="B22" s="3">
        <v>763.85</v>
      </c>
      <c r="C22" s="3">
        <v>1300</v>
      </c>
      <c r="D22" s="3">
        <v>536.15</v>
      </c>
      <c r="E22" s="3" t="e">
        <v>#N/A</v>
      </c>
    </row>
    <row r="23" spans="1:5" x14ac:dyDescent="0.25">
      <c r="A23" t="s">
        <v>324</v>
      </c>
      <c r="B23" s="3">
        <v>766.78999999999985</v>
      </c>
      <c r="C23" s="3">
        <v>1300</v>
      </c>
      <c r="D23" s="3">
        <v>533.21000000000015</v>
      </c>
      <c r="E23" s="3" t="e">
        <v>#N/A</v>
      </c>
    </row>
    <row r="24" spans="1:5" x14ac:dyDescent="0.25">
      <c r="A24" t="s">
        <v>325</v>
      </c>
      <c r="B24" s="3">
        <v>950.28</v>
      </c>
      <c r="C24" s="3">
        <v>1300</v>
      </c>
      <c r="D24" s="3">
        <v>349.72</v>
      </c>
      <c r="E24" s="3" t="e">
        <v>#N/A</v>
      </c>
    </row>
    <row r="25" spans="1:5" x14ac:dyDescent="0.25">
      <c r="A25" t="s">
        <v>326</v>
      </c>
      <c r="B25" s="3">
        <v>2504.35</v>
      </c>
      <c r="C25" s="3">
        <v>1300</v>
      </c>
      <c r="D25" s="3">
        <v>-1204.3499999999999</v>
      </c>
      <c r="E25" s="3">
        <v>2504.35</v>
      </c>
    </row>
    <row r="26" spans="1:5" x14ac:dyDescent="0.25">
      <c r="A26" t="s">
        <v>327</v>
      </c>
      <c r="B26" s="3">
        <v>2689.3299999999995</v>
      </c>
      <c r="C26" s="3">
        <v>1300</v>
      </c>
      <c r="D26" s="3">
        <v>-1389.3299999999995</v>
      </c>
      <c r="E26" s="3">
        <v>2689.3299999999995</v>
      </c>
    </row>
    <row r="27" spans="1:5" x14ac:dyDescent="0.25">
      <c r="A27" t="s">
        <v>328</v>
      </c>
      <c r="B27" s="3">
        <v>2035.4299999999998</v>
      </c>
      <c r="C27" s="3">
        <v>1300</v>
      </c>
      <c r="D27" s="3">
        <v>-735.42999999999984</v>
      </c>
      <c r="E27" s="3">
        <v>2035.4299999999998</v>
      </c>
    </row>
    <row r="28" spans="1:5" x14ac:dyDescent="0.25">
      <c r="A28" t="s">
        <v>329</v>
      </c>
      <c r="B28" s="3">
        <v>1142.78</v>
      </c>
      <c r="C28" s="3">
        <v>1300</v>
      </c>
      <c r="D28" s="3">
        <v>157.22000000000003</v>
      </c>
      <c r="E28" s="3" t="e">
        <v>#N/A</v>
      </c>
    </row>
    <row r="29" spans="1:5" x14ac:dyDescent="0.25">
      <c r="A29" t="s">
        <v>330</v>
      </c>
      <c r="B29" s="3">
        <v>4542.2300000000005</v>
      </c>
      <c r="C29" s="3">
        <v>1300</v>
      </c>
      <c r="D29" s="3">
        <v>-3242.2300000000005</v>
      </c>
      <c r="E29" s="3">
        <v>4542.2300000000005</v>
      </c>
    </row>
    <row r="30" spans="1:5" x14ac:dyDescent="0.25">
      <c r="A30" t="s">
        <v>331</v>
      </c>
      <c r="B30" s="3">
        <v>2749.6299999999997</v>
      </c>
      <c r="C30" s="3">
        <v>1500</v>
      </c>
      <c r="D30" s="3">
        <v>-1449.6299999999997</v>
      </c>
      <c r="E30" s="3">
        <v>2749.6299999999997</v>
      </c>
    </row>
    <row r="31" spans="1:5" x14ac:dyDescent="0.25">
      <c r="A31" t="s">
        <v>332</v>
      </c>
      <c r="B31" s="3">
        <v>2091.8299999999995</v>
      </c>
      <c r="C31" s="3">
        <v>1500</v>
      </c>
      <c r="D31" s="3">
        <v>-791.82999999999947</v>
      </c>
      <c r="E31" s="3">
        <v>2091.8299999999995</v>
      </c>
    </row>
    <row r="32" spans="1:5" x14ac:dyDescent="0.25">
      <c r="A32" t="s">
        <v>338</v>
      </c>
      <c r="B32" s="3">
        <v>1460.4499999999998</v>
      </c>
      <c r="C32" s="3">
        <v>1300</v>
      </c>
      <c r="D32" s="3">
        <v>-160.44999999999982</v>
      </c>
      <c r="E32" s="3">
        <v>1460.4499999999998</v>
      </c>
    </row>
    <row r="33" spans="1:5" x14ac:dyDescent="0.25">
      <c r="A33" t="s">
        <v>339</v>
      </c>
      <c r="B33" s="3">
        <v>2660.79</v>
      </c>
      <c r="C33" s="3">
        <v>1300</v>
      </c>
      <c r="D33" s="3">
        <v>-1360.79</v>
      </c>
      <c r="E33" s="3">
        <v>2660.79</v>
      </c>
    </row>
    <row r="34" spans="1:5" x14ac:dyDescent="0.25">
      <c r="A34" t="s">
        <v>323</v>
      </c>
      <c r="B34" s="3">
        <v>5707.2199999999993</v>
      </c>
      <c r="C34" s="3">
        <v>1300</v>
      </c>
      <c r="D34" s="3">
        <v>-4407.2199999999993</v>
      </c>
      <c r="E34" s="3">
        <v>5707.2199999999993</v>
      </c>
    </row>
    <row r="35" spans="1:5" x14ac:dyDescent="0.25">
      <c r="A35" t="s">
        <v>324</v>
      </c>
      <c r="B35" s="3">
        <v>1942.8300000000002</v>
      </c>
      <c r="C35" s="3">
        <v>1300</v>
      </c>
      <c r="D35" s="3">
        <v>-642.83000000000015</v>
      </c>
      <c r="E35" s="3">
        <v>1942.8300000000002</v>
      </c>
    </row>
    <row r="36" spans="1:5" x14ac:dyDescent="0.25">
      <c r="A36" t="s">
        <v>325</v>
      </c>
      <c r="B36" s="3">
        <v>1800.9999999999995</v>
      </c>
      <c r="C36" s="3">
        <v>1300</v>
      </c>
      <c r="D36" s="3">
        <v>-500.99999999999955</v>
      </c>
      <c r="E36" s="3">
        <v>1800.9999999999995</v>
      </c>
    </row>
    <row r="37" spans="1:5" x14ac:dyDescent="0.25">
      <c r="A37" t="s">
        <v>326</v>
      </c>
      <c r="B37" s="3">
        <v>1060.7</v>
      </c>
      <c r="C37" s="3">
        <v>1300</v>
      </c>
      <c r="D37" s="3">
        <v>239.29999999999995</v>
      </c>
      <c r="E37" s="3" t="e">
        <v>#N/A</v>
      </c>
    </row>
    <row r="38" spans="1:5" x14ac:dyDescent="0.25">
      <c r="A38" t="s">
        <v>327</v>
      </c>
      <c r="B38" s="3">
        <v>2772.87</v>
      </c>
      <c r="C38" s="3">
        <v>1300</v>
      </c>
      <c r="D38" s="3">
        <v>-1472.87</v>
      </c>
      <c r="E38" s="3">
        <v>2772.87</v>
      </c>
    </row>
    <row r="39" spans="1:5" x14ac:dyDescent="0.25">
      <c r="A39" t="s">
        <v>328</v>
      </c>
      <c r="B39" s="3">
        <v>1032.94</v>
      </c>
      <c r="C39" s="3">
        <v>1300</v>
      </c>
      <c r="D39" s="3">
        <v>267.05999999999995</v>
      </c>
      <c r="E39" s="3" t="e">
        <v>#N/A</v>
      </c>
    </row>
    <row r="40" spans="1:5" x14ac:dyDescent="0.25">
      <c r="A40" t="s">
        <v>329</v>
      </c>
      <c r="B40" s="3">
        <v>1863.3800000000006</v>
      </c>
      <c r="C40" s="3">
        <v>1300</v>
      </c>
      <c r="D40" s="3">
        <v>-563.38000000000056</v>
      </c>
      <c r="E40" s="3">
        <v>1863.3800000000006</v>
      </c>
    </row>
    <row r="41" spans="1:5" x14ac:dyDescent="0.25">
      <c r="A41" t="s">
        <v>330</v>
      </c>
      <c r="B41" s="3">
        <v>2437.14</v>
      </c>
      <c r="C41" s="3">
        <v>1300</v>
      </c>
      <c r="D41" s="3">
        <v>-1137.1399999999999</v>
      </c>
      <c r="E41" s="3">
        <v>2437.14</v>
      </c>
    </row>
    <row r="42" spans="1:5" x14ac:dyDescent="0.25">
      <c r="A42" t="s">
        <v>331</v>
      </c>
      <c r="B42" s="3">
        <v>2703.5200000000004</v>
      </c>
      <c r="C42" s="3">
        <v>1500</v>
      </c>
      <c r="D42" s="3">
        <v>-1403.5200000000004</v>
      </c>
      <c r="E42" s="3">
        <v>2703.5200000000004</v>
      </c>
    </row>
    <row r="43" spans="1:5" x14ac:dyDescent="0.25">
      <c r="A43" t="s">
        <v>332</v>
      </c>
      <c r="B43" s="3">
        <v>3304.36</v>
      </c>
      <c r="C43" s="3">
        <v>1500</v>
      </c>
      <c r="D43" s="3">
        <v>-1804.3600000000001</v>
      </c>
      <c r="E43" s="3">
        <v>3304.36</v>
      </c>
    </row>
    <row r="44" spans="1:5" x14ac:dyDescent="0.25">
      <c r="A44" t="s">
        <v>338</v>
      </c>
      <c r="B44" s="3">
        <v>1009.4999999999995</v>
      </c>
      <c r="C44" s="3">
        <v>1500</v>
      </c>
      <c r="D44" s="3">
        <v>490.50000000000045</v>
      </c>
      <c r="E44" s="3" t="e">
        <v>#N/A</v>
      </c>
    </row>
    <row r="45" spans="1:5" x14ac:dyDescent="0.25">
      <c r="A45" t="s">
        <v>339</v>
      </c>
      <c r="B45" s="3">
        <v>4559.26</v>
      </c>
      <c r="C45" s="3">
        <v>1500</v>
      </c>
      <c r="D45" s="3">
        <v>-3059.26</v>
      </c>
      <c r="E45" s="3">
        <v>4559.26</v>
      </c>
    </row>
    <row r="46" spans="1:5" x14ac:dyDescent="0.25">
      <c r="A46" t="s">
        <v>323</v>
      </c>
      <c r="B46" s="3">
        <v>3781.4500000000003</v>
      </c>
      <c r="C46" s="3">
        <v>1300</v>
      </c>
      <c r="D46" s="3">
        <v>-2481.4500000000003</v>
      </c>
      <c r="E46" s="3">
        <v>3781.4500000000003</v>
      </c>
    </row>
    <row r="47" spans="1:5" x14ac:dyDescent="0.25">
      <c r="A47" t="s">
        <v>340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3D870-5A87-49B4-851F-15B3D9238684}">
  <dimension ref="A3:B49"/>
  <sheetViews>
    <sheetView topLeftCell="A13" workbookViewId="0">
      <selection activeCell="R31" sqref="R31"/>
    </sheetView>
  </sheetViews>
  <sheetFormatPr defaultRowHeight="15" x14ac:dyDescent="0.25"/>
  <cols>
    <col min="1" max="1" width="17.42578125" bestFit="1" customWidth="1"/>
    <col min="2" max="2" width="23.28515625" bestFit="1" customWidth="1"/>
  </cols>
  <sheetData>
    <row r="3" spans="1:2" x14ac:dyDescent="0.25">
      <c r="A3" s="8" t="s">
        <v>304</v>
      </c>
      <c r="B3" t="s">
        <v>322</v>
      </c>
    </row>
    <row r="4" spans="1:2" x14ac:dyDescent="0.25">
      <c r="A4" s="6">
        <v>44378</v>
      </c>
      <c r="B4" s="21">
        <v>0</v>
      </c>
    </row>
    <row r="5" spans="1:2" x14ac:dyDescent="0.25">
      <c r="A5" s="6">
        <v>44409</v>
      </c>
      <c r="B5" s="21">
        <v>4.99</v>
      </c>
    </row>
    <row r="6" spans="1:2" x14ac:dyDescent="0.25">
      <c r="A6" s="6">
        <v>44440</v>
      </c>
      <c r="B6" s="21">
        <v>183.16</v>
      </c>
    </row>
    <row r="7" spans="1:2" x14ac:dyDescent="0.25">
      <c r="A7" s="6">
        <v>44470</v>
      </c>
      <c r="B7" s="21">
        <v>570.36</v>
      </c>
    </row>
    <row r="8" spans="1:2" x14ac:dyDescent="0.25">
      <c r="A8" s="6">
        <v>44501</v>
      </c>
      <c r="B8" s="21">
        <v>404.01000000000022</v>
      </c>
    </row>
    <row r="9" spans="1:2" x14ac:dyDescent="0.25">
      <c r="A9" s="6">
        <v>44531</v>
      </c>
      <c r="B9" s="21">
        <v>330.04000000000013</v>
      </c>
    </row>
    <row r="10" spans="1:2" x14ac:dyDescent="0.25">
      <c r="A10" s="6">
        <v>44562</v>
      </c>
      <c r="B10" s="21">
        <v>336.6</v>
      </c>
    </row>
    <row r="11" spans="1:2" x14ac:dyDescent="0.25">
      <c r="A11" s="6">
        <v>44593</v>
      </c>
      <c r="B11" s="21">
        <v>233.03000000000003</v>
      </c>
    </row>
    <row r="12" spans="1:2" x14ac:dyDescent="0.25">
      <c r="A12" s="6">
        <v>44621</v>
      </c>
      <c r="B12" s="21">
        <v>555.92999999999984</v>
      </c>
    </row>
    <row r="13" spans="1:2" x14ac:dyDescent="0.25">
      <c r="A13" s="6">
        <v>44652</v>
      </c>
      <c r="B13" s="21">
        <v>1467.87</v>
      </c>
    </row>
    <row r="14" spans="1:2" x14ac:dyDescent="0.25">
      <c r="A14" s="6">
        <v>44682</v>
      </c>
      <c r="B14" s="21">
        <v>2884.9899999999989</v>
      </c>
    </row>
    <row r="15" spans="1:2" x14ac:dyDescent="0.25">
      <c r="A15" s="6">
        <v>44713</v>
      </c>
      <c r="B15" s="21">
        <v>7727.65</v>
      </c>
    </row>
    <row r="16" spans="1:2" x14ac:dyDescent="0.25">
      <c r="A16" s="6">
        <v>44743</v>
      </c>
      <c r="B16" s="21">
        <v>3810.5400000000013</v>
      </c>
    </row>
    <row r="17" spans="1:2" x14ac:dyDescent="0.25">
      <c r="A17" s="6">
        <v>44774</v>
      </c>
      <c r="B17" s="21">
        <v>1120.9599999999998</v>
      </c>
    </row>
    <row r="18" spans="1:2" x14ac:dyDescent="0.25">
      <c r="A18" s="6">
        <v>44805</v>
      </c>
      <c r="B18" s="21">
        <v>2993.3900000000003</v>
      </c>
    </row>
    <row r="19" spans="1:2" x14ac:dyDescent="0.25">
      <c r="A19" s="6">
        <v>44835</v>
      </c>
      <c r="B19" s="21">
        <v>6156.5499999999993</v>
      </c>
    </row>
    <row r="20" spans="1:2" x14ac:dyDescent="0.25">
      <c r="A20" s="6">
        <v>44866</v>
      </c>
      <c r="B20" s="21">
        <v>985.25000000000023</v>
      </c>
    </row>
    <row r="21" spans="1:2" x14ac:dyDescent="0.25">
      <c r="A21" s="6">
        <v>44896</v>
      </c>
      <c r="B21" s="21">
        <v>2578.2600000000025</v>
      </c>
    </row>
    <row r="22" spans="1:2" x14ac:dyDescent="0.25">
      <c r="A22" s="6">
        <v>44927</v>
      </c>
      <c r="B22" s="21">
        <v>927.26999999999953</v>
      </c>
    </row>
    <row r="23" spans="1:2" x14ac:dyDescent="0.25">
      <c r="A23" s="6">
        <v>44958</v>
      </c>
      <c r="B23" s="21">
        <v>1344.6899999999994</v>
      </c>
    </row>
    <row r="24" spans="1:2" x14ac:dyDescent="0.25">
      <c r="A24" s="6">
        <v>44986</v>
      </c>
      <c r="B24" s="21">
        <v>763.85</v>
      </c>
    </row>
    <row r="25" spans="1:2" x14ac:dyDescent="0.25">
      <c r="A25" s="6">
        <v>45017</v>
      </c>
      <c r="B25" s="21">
        <v>766.78999999999985</v>
      </c>
    </row>
    <row r="26" spans="1:2" x14ac:dyDescent="0.25">
      <c r="A26" s="6">
        <v>45047</v>
      </c>
      <c r="B26" s="21">
        <v>950.28</v>
      </c>
    </row>
    <row r="27" spans="1:2" x14ac:dyDescent="0.25">
      <c r="A27" s="6">
        <v>45078</v>
      </c>
      <c r="B27" s="21">
        <v>2504.35</v>
      </c>
    </row>
    <row r="28" spans="1:2" x14ac:dyDescent="0.25">
      <c r="A28" s="6">
        <v>45108</v>
      </c>
      <c r="B28" s="21">
        <v>2689.3299999999995</v>
      </c>
    </row>
    <row r="29" spans="1:2" x14ac:dyDescent="0.25">
      <c r="A29" s="6">
        <v>45139</v>
      </c>
      <c r="B29" s="21">
        <v>2035.4299999999998</v>
      </c>
    </row>
    <row r="30" spans="1:2" x14ac:dyDescent="0.25">
      <c r="A30" s="6">
        <v>45170</v>
      </c>
      <c r="B30" s="21">
        <v>1142.78</v>
      </c>
    </row>
    <row r="31" spans="1:2" x14ac:dyDescent="0.25">
      <c r="A31" s="6">
        <v>45200</v>
      </c>
      <c r="B31" s="21">
        <v>4542.2300000000005</v>
      </c>
    </row>
    <row r="32" spans="1:2" x14ac:dyDescent="0.25">
      <c r="A32" s="6">
        <v>45231</v>
      </c>
      <c r="B32" s="21">
        <v>2749.6299999999997</v>
      </c>
    </row>
    <row r="33" spans="1:2" x14ac:dyDescent="0.25">
      <c r="A33" s="6">
        <v>45261</v>
      </c>
      <c r="B33" s="21">
        <v>2091.8299999999995</v>
      </c>
    </row>
    <row r="34" spans="1:2" x14ac:dyDescent="0.25">
      <c r="A34" s="6">
        <v>45292</v>
      </c>
      <c r="B34" s="21">
        <v>1460.4499999999998</v>
      </c>
    </row>
    <row r="35" spans="1:2" x14ac:dyDescent="0.25">
      <c r="A35" s="6">
        <v>45323</v>
      </c>
      <c r="B35" s="21">
        <v>2660.79</v>
      </c>
    </row>
    <row r="36" spans="1:2" x14ac:dyDescent="0.25">
      <c r="A36" s="6">
        <v>45352</v>
      </c>
      <c r="B36" s="21">
        <v>5707.2199999999993</v>
      </c>
    </row>
    <row r="37" spans="1:2" x14ac:dyDescent="0.25">
      <c r="A37" s="6">
        <v>45383</v>
      </c>
      <c r="B37" s="21">
        <v>1942.8300000000002</v>
      </c>
    </row>
    <row r="38" spans="1:2" x14ac:dyDescent="0.25">
      <c r="A38" s="6">
        <v>45413</v>
      </c>
      <c r="B38" s="21">
        <v>1800.9999999999995</v>
      </c>
    </row>
    <row r="39" spans="1:2" x14ac:dyDescent="0.25">
      <c r="A39" s="6">
        <v>45444</v>
      </c>
      <c r="B39" s="21">
        <v>1060.7</v>
      </c>
    </row>
    <row r="40" spans="1:2" x14ac:dyDescent="0.25">
      <c r="A40" s="6">
        <v>45474</v>
      </c>
      <c r="B40" s="21">
        <v>2772.87</v>
      </c>
    </row>
    <row r="41" spans="1:2" x14ac:dyDescent="0.25">
      <c r="A41" s="6">
        <v>45505</v>
      </c>
      <c r="B41" s="21">
        <v>1032.94</v>
      </c>
    </row>
    <row r="42" spans="1:2" x14ac:dyDescent="0.25">
      <c r="A42" s="6">
        <v>45536</v>
      </c>
      <c r="B42" s="21">
        <v>1863.3800000000006</v>
      </c>
    </row>
    <row r="43" spans="1:2" x14ac:dyDescent="0.25">
      <c r="A43" s="6">
        <v>45566</v>
      </c>
      <c r="B43" s="21">
        <v>2437.14</v>
      </c>
    </row>
    <row r="44" spans="1:2" x14ac:dyDescent="0.25">
      <c r="A44" s="6">
        <v>45597</v>
      </c>
      <c r="B44" s="21">
        <v>2703.5200000000004</v>
      </c>
    </row>
    <row r="45" spans="1:2" x14ac:dyDescent="0.25">
      <c r="A45" s="6">
        <v>45627</v>
      </c>
      <c r="B45" s="21">
        <v>3304.36</v>
      </c>
    </row>
    <row r="46" spans="1:2" x14ac:dyDescent="0.25">
      <c r="A46" s="6">
        <v>45658</v>
      </c>
      <c r="B46" s="21">
        <v>1009.4999999999995</v>
      </c>
    </row>
    <row r="47" spans="1:2" x14ac:dyDescent="0.25">
      <c r="A47" s="6">
        <v>45689</v>
      </c>
      <c r="B47" s="21">
        <v>4559.26</v>
      </c>
    </row>
    <row r="48" spans="1:2" x14ac:dyDescent="0.25">
      <c r="A48" s="6">
        <v>45717</v>
      </c>
      <c r="B48" s="21">
        <v>3781.4500000000003</v>
      </c>
    </row>
    <row r="49" spans="1:2" x14ac:dyDescent="0.25">
      <c r="A49" s="6" t="s">
        <v>321</v>
      </c>
      <c r="B49" s="21">
        <v>92949.45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D034-AE5B-49BF-BF8F-AC50893CC815}">
  <sheetPr codeName="Sheet5"/>
  <dimension ref="A1:K3817"/>
  <sheetViews>
    <sheetView workbookViewId="0">
      <selection activeCell="M12" sqref="M12"/>
    </sheetView>
  </sheetViews>
  <sheetFormatPr defaultRowHeight="15" x14ac:dyDescent="0.25"/>
  <cols>
    <col min="1" max="1" width="17.42578125" style="16" bestFit="1" customWidth="1"/>
    <col min="2" max="2" width="44.28515625" customWidth="1"/>
    <col min="3" max="3" width="33.7109375" customWidth="1"/>
    <col min="4" max="4" width="10.28515625" style="3" bestFit="1" customWidth="1"/>
    <col min="5" max="5" width="16.42578125" bestFit="1" customWidth="1"/>
    <col min="6" max="6" width="15.42578125" bestFit="1" customWidth="1"/>
    <col min="7" max="7" width="18.5703125" style="5" bestFit="1" customWidth="1"/>
    <col min="8" max="8" width="11.7109375" bestFit="1" customWidth="1"/>
    <col min="9" max="9" width="13.5703125" style="2" bestFit="1" customWidth="1"/>
    <col min="10" max="10" width="14.28515625" style="20" bestFit="1" customWidth="1"/>
    <col min="11" max="11" width="17.42578125" style="17" bestFit="1" customWidth="1"/>
  </cols>
  <sheetData>
    <row r="1" spans="1:11" s="1" customFormat="1" x14ac:dyDescent="0.25">
      <c r="A1" s="15" t="s">
        <v>242</v>
      </c>
      <c r="B1" s="1" t="s">
        <v>0</v>
      </c>
      <c r="C1" s="1" t="s">
        <v>245</v>
      </c>
      <c r="D1" s="4" t="s">
        <v>1</v>
      </c>
      <c r="E1" s="1" t="s">
        <v>243</v>
      </c>
      <c r="F1" s="1" t="s">
        <v>240</v>
      </c>
      <c r="G1" s="7" t="s">
        <v>303</v>
      </c>
      <c r="H1" s="1" t="s">
        <v>345</v>
      </c>
      <c r="I1" s="9" t="s">
        <v>346</v>
      </c>
      <c r="J1" s="19" t="s">
        <v>350</v>
      </c>
      <c r="K1" s="18" t="s">
        <v>349</v>
      </c>
    </row>
    <row r="2" spans="1:11" x14ac:dyDescent="0.25">
      <c r="A2" s="16">
        <v>44404.406018518515</v>
      </c>
      <c r="B2" t="s">
        <v>6</v>
      </c>
      <c r="C2" t="str">
        <f t="shared" ref="C2:C65" si="0">IF(OR(B2="Lidl",B2="Asda",B2="Best Asia Supermarket",B2="Wallington Food Centre",B2="Sainsbury's",B2="Tesco"),"Groceries",IF(OR(B2="Boots",B2="Manor Pharmacy",B2="Specsavers",B2="Noahs Health Food Stor"),"Health",IF(OR(B2="Amazon",B2="Ebay"),"Online Shopping",IF(OR(B2="Transport For London",B2="South Western Railway"),"Public Transport",IF(OR(B2="Primark",B2="TK Maxx",B2="Marks &amp; Spencer"),"Clothing",IF(OR(B2="Udemy",B2="Wise",B2="Telusko",B2="Oasis Christian Centre"),"Self Development",IF(OR(B2="Price Busters",B2="Argos",B2="Poundland",B2="Kings Corner"),"Household Items",IF(OR(B2="To RCCG GLORIOUS HIGH THRONE",B2="To Eagle City Church"),"Church",IF(OR(B2="Skillz UK",B2="Tynker",B2="To Gocardless",B2="We Make Footballers Cc",B2="GLL BETTER",B2="VIS WWW.BETTER.ORG.UK/",B2="IXL Learning"),"Kids Extracurricular",IF(OR(B2="To GBP Savings",B2="Trading 212"),"Savings",IF(B2="To Aqua","Loan Repayment",IF(B2="To Kaneh Amin","Haircut",IF(B2="Wall/Rent/63canon","Rent",IF(OR(B2="Bolt","Uber"),"Cab",IF(B2="Dulwich College","Salary","Others")))))))))))))))</f>
        <v>Others</v>
      </c>
      <c r="D2" s="3">
        <v>5</v>
      </c>
      <c r="E2" t="s">
        <v>244</v>
      </c>
      <c r="F2" t="s">
        <v>241</v>
      </c>
      <c r="G2" s="5" t="str">
        <f>IF(Table1[[#This Row],[Amount]]&lt;0,-Table1[[#This Row],[Amount]],"")</f>
        <v/>
      </c>
      <c r="H2" t="str">
        <f>IF(Table1[[#This Row],[Account Type]]="Credit Card",Table1[[#This Row],[Amount]],"")</f>
        <v/>
      </c>
      <c r="I2" s="2" t="str">
        <f>IF(Table1[[#This Row],[Description]]="Loan Repayment",Table1[[#This Row],[Amount]],"")</f>
        <v/>
      </c>
      <c r="J2" s="20" t="s">
        <v>352</v>
      </c>
      <c r="K2" s="17">
        <v>44378</v>
      </c>
    </row>
    <row r="3" spans="1:11" x14ac:dyDescent="0.25">
      <c r="A3" s="16">
        <v>44423.756261574075</v>
      </c>
      <c r="B3" t="s">
        <v>7</v>
      </c>
      <c r="C3" t="str">
        <f t="shared" si="0"/>
        <v>Others</v>
      </c>
      <c r="D3" s="3">
        <v>-4.99</v>
      </c>
      <c r="E3" t="s">
        <v>244</v>
      </c>
      <c r="F3" t="s">
        <v>241</v>
      </c>
      <c r="G3" s="5">
        <f>IF(Table1[[#This Row],[Amount]]&lt;0,-Table1[[#This Row],[Amount]],"")</f>
        <v>4.99</v>
      </c>
      <c r="H3" t="str">
        <f>IF(Table1[[#This Row],[Account Type]]="Credit Card",Table1[[#This Row],[Amount]],"")</f>
        <v/>
      </c>
      <c r="J3" s="20" t="s">
        <v>353</v>
      </c>
      <c r="K3" s="17">
        <v>44409</v>
      </c>
    </row>
    <row r="4" spans="1:11" x14ac:dyDescent="0.25">
      <c r="A4" s="16">
        <v>44448.443090277775</v>
      </c>
      <c r="B4" t="s">
        <v>8</v>
      </c>
      <c r="C4" t="str">
        <f t="shared" si="0"/>
        <v>Others</v>
      </c>
      <c r="D4" s="3">
        <v>10</v>
      </c>
      <c r="E4" t="s">
        <v>244</v>
      </c>
      <c r="F4" t="s">
        <v>241</v>
      </c>
      <c r="G4" s="5" t="str">
        <f>IF(Table1[[#This Row],[Amount]]&lt;0,-Table1[[#This Row],[Amount]],"")</f>
        <v/>
      </c>
      <c r="H4" t="str">
        <f>IF(Table1[[#This Row],[Account Type]]="Credit Card",Table1[[#This Row],[Amount]],"")</f>
        <v/>
      </c>
      <c r="I4" s="2" t="str">
        <f>IF(Table1[[#This Row],[Category]]="Loan Repayment",Table1[[#This Row],[Amount]]*-1,"")</f>
        <v/>
      </c>
      <c r="J4" s="20" t="s">
        <v>354</v>
      </c>
      <c r="K4" s="17">
        <v>44440</v>
      </c>
    </row>
    <row r="5" spans="1:11" x14ac:dyDescent="0.25">
      <c r="A5" s="16">
        <v>44452.406099537038</v>
      </c>
      <c r="B5" t="s">
        <v>8</v>
      </c>
      <c r="C5" t="str">
        <f t="shared" si="0"/>
        <v>Others</v>
      </c>
      <c r="D5" s="3">
        <v>50</v>
      </c>
      <c r="E5" t="s">
        <v>244</v>
      </c>
      <c r="F5" t="s">
        <v>241</v>
      </c>
      <c r="G5" s="5" t="str">
        <f>IF(Table1[[#This Row],[Amount]]&lt;0,-Table1[[#This Row],[Amount]],"")</f>
        <v/>
      </c>
      <c r="H5" t="str">
        <f>IF(Table1[[#This Row],[Account Type]]="Credit Card",Table1[[#This Row],[Amount]],"")</f>
        <v/>
      </c>
      <c r="I5" s="2" t="str">
        <f>IF(Table1[[#This Row],[Category]]="Loan Repayment",Table1[[#This Row],[Amount]]*-1,"")</f>
        <v/>
      </c>
      <c r="J5" s="20" t="s">
        <v>354</v>
      </c>
      <c r="K5" s="17">
        <v>44440</v>
      </c>
    </row>
    <row r="6" spans="1:11" x14ac:dyDescent="0.25">
      <c r="A6" s="16">
        <v>44452.566006944442</v>
      </c>
      <c r="B6" t="s">
        <v>9</v>
      </c>
      <c r="C6" t="str">
        <f t="shared" si="0"/>
        <v>Public Transport</v>
      </c>
      <c r="D6" s="3">
        <v>-5.4</v>
      </c>
      <c r="E6" t="s">
        <v>244</v>
      </c>
      <c r="F6" t="s">
        <v>241</v>
      </c>
      <c r="G6" s="5">
        <f>IF(Table1[[#This Row],[Amount]]&lt;0,-Table1[[#This Row],[Amount]],"")</f>
        <v>5.4</v>
      </c>
      <c r="H6" t="str">
        <f>IF(Table1[[#This Row],[Account Type]]="Credit Card",Table1[[#This Row],[Amount]],"")</f>
        <v/>
      </c>
      <c r="I6" s="2" t="str">
        <f>IF(Table1[[#This Row],[Category]]="Loan Repayment",Table1[[#This Row],[Amount]]*-1,"")</f>
        <v/>
      </c>
      <c r="J6" s="20" t="s">
        <v>354</v>
      </c>
      <c r="K6" s="17">
        <v>44440</v>
      </c>
    </row>
    <row r="7" spans="1:11" x14ac:dyDescent="0.25">
      <c r="A7" s="16">
        <v>44452.845335648148</v>
      </c>
      <c r="B7" t="s">
        <v>10</v>
      </c>
      <c r="C7" t="str">
        <f t="shared" si="0"/>
        <v>Groceries</v>
      </c>
      <c r="D7" s="3">
        <v>-4.7</v>
      </c>
      <c r="E7" t="s">
        <v>244</v>
      </c>
      <c r="F7" t="s">
        <v>241</v>
      </c>
      <c r="G7" s="5">
        <f>IF(Table1[[#This Row],[Amount]]&lt;0,-Table1[[#This Row],[Amount]],"")</f>
        <v>4.7</v>
      </c>
      <c r="H7" t="str">
        <f>IF(Table1[[#This Row],[Account Type]]="Credit Card",Table1[[#This Row],[Amount]],"")</f>
        <v/>
      </c>
      <c r="I7" s="2" t="str">
        <f>IF(Table1[[#This Row],[Category]]="Loan Repayment",Table1[[#This Row],[Amount]]*-1,"")</f>
        <v/>
      </c>
      <c r="J7" s="20" t="s">
        <v>354</v>
      </c>
      <c r="K7" s="17">
        <v>44440</v>
      </c>
    </row>
    <row r="8" spans="1:11" x14ac:dyDescent="0.25">
      <c r="A8" s="16">
        <v>44453.413159722222</v>
      </c>
      <c r="B8" t="s">
        <v>11</v>
      </c>
      <c r="C8" t="str">
        <f t="shared" si="0"/>
        <v>Others</v>
      </c>
      <c r="D8" s="3">
        <v>-4.99</v>
      </c>
      <c r="E8" t="s">
        <v>244</v>
      </c>
      <c r="F8" t="s">
        <v>241</v>
      </c>
      <c r="G8" s="5">
        <f>IF(Table1[[#This Row],[Amount]]&lt;0,-Table1[[#This Row],[Amount]],"")</f>
        <v>4.99</v>
      </c>
      <c r="H8" t="str">
        <f>IF(Table1[[#This Row],[Account Type]]="Credit Card",Table1[[#This Row],[Amount]],"")</f>
        <v/>
      </c>
      <c r="I8" s="2" t="str">
        <f>IF(Table1[[#This Row],[Category]]="Loan Repayment",Table1[[#This Row],[Amount]]*-1,"")</f>
        <v/>
      </c>
      <c r="J8" s="20" t="s">
        <v>354</v>
      </c>
      <c r="K8" s="17">
        <v>44440</v>
      </c>
    </row>
    <row r="9" spans="1:11" x14ac:dyDescent="0.25">
      <c r="A9" s="16">
        <v>44457.814062500001</v>
      </c>
      <c r="B9" t="s">
        <v>12</v>
      </c>
      <c r="C9" t="str">
        <f t="shared" si="0"/>
        <v>Groceries</v>
      </c>
      <c r="D9" s="3">
        <v>-3.49</v>
      </c>
      <c r="E9" t="s">
        <v>244</v>
      </c>
      <c r="F9" t="s">
        <v>241</v>
      </c>
      <c r="G9" s="5">
        <f>IF(Table1[[#This Row],[Amount]]&lt;0,-Table1[[#This Row],[Amount]],"")</f>
        <v>3.49</v>
      </c>
      <c r="H9" t="str">
        <f>IF(Table1[[#This Row],[Account Type]]="Credit Card",Table1[[#This Row],[Amount]],"")</f>
        <v/>
      </c>
      <c r="I9" s="2" t="str">
        <f>IF(Table1[[#This Row],[Category]]="Loan Repayment",Table1[[#This Row],[Amount]]*-1,"")</f>
        <v/>
      </c>
      <c r="J9" s="20" t="s">
        <v>354</v>
      </c>
      <c r="K9" s="17">
        <v>44440</v>
      </c>
    </row>
    <row r="10" spans="1:11" x14ac:dyDescent="0.25">
      <c r="A10" s="16">
        <v>44458.427256944444</v>
      </c>
      <c r="B10" t="s">
        <v>13</v>
      </c>
      <c r="C10" t="str">
        <f t="shared" si="0"/>
        <v>Others</v>
      </c>
      <c r="D10" s="3">
        <v>-10</v>
      </c>
      <c r="E10" t="s">
        <v>244</v>
      </c>
      <c r="F10" t="s">
        <v>241</v>
      </c>
      <c r="G10" s="5">
        <f>IF(Table1[[#This Row],[Amount]]&lt;0,-Table1[[#This Row],[Amount]],"")</f>
        <v>10</v>
      </c>
      <c r="H10" t="str">
        <f>IF(Table1[[#This Row],[Account Type]]="Credit Card",Table1[[#This Row],[Amount]],"")</f>
        <v/>
      </c>
      <c r="I10" s="2" t="str">
        <f>IF(Table1[[#This Row],[Category]]="Loan Repayment",Table1[[#This Row],[Amount]]*-1,"")</f>
        <v/>
      </c>
      <c r="J10" s="20" t="s">
        <v>354</v>
      </c>
      <c r="K10" s="17">
        <v>44440</v>
      </c>
    </row>
    <row r="11" spans="1:11" x14ac:dyDescent="0.25">
      <c r="A11" s="16">
        <v>44458.556516203702</v>
      </c>
      <c r="B11" t="s">
        <v>14</v>
      </c>
      <c r="C11" t="str">
        <f t="shared" si="0"/>
        <v>Public Transport</v>
      </c>
      <c r="D11" s="3">
        <v>-1.55</v>
      </c>
      <c r="E11" t="s">
        <v>244</v>
      </c>
      <c r="F11" t="s">
        <v>241</v>
      </c>
      <c r="G11" s="5">
        <f>IF(Table1[[#This Row],[Amount]]&lt;0,-Table1[[#This Row],[Amount]],"")</f>
        <v>1.55</v>
      </c>
      <c r="H11" t="str">
        <f>IF(Table1[[#This Row],[Account Type]]="Credit Card",Table1[[#This Row],[Amount]],"")</f>
        <v/>
      </c>
      <c r="I11" s="2" t="str">
        <f>IF(Table1[[#This Row],[Category]]="Loan Repayment",Table1[[#This Row],[Amount]]*-1,"")</f>
        <v/>
      </c>
      <c r="J11" s="20" t="s">
        <v>354</v>
      </c>
      <c r="K11" s="17">
        <v>44440</v>
      </c>
    </row>
    <row r="12" spans="1:11" x14ac:dyDescent="0.25">
      <c r="A12" s="16">
        <v>44459.581412037034</v>
      </c>
      <c r="B12" t="s">
        <v>14</v>
      </c>
      <c r="C12" t="str">
        <f t="shared" si="0"/>
        <v>Public Transport</v>
      </c>
      <c r="D12" s="3">
        <v>-10</v>
      </c>
      <c r="E12" t="s">
        <v>244</v>
      </c>
      <c r="F12" t="s">
        <v>241</v>
      </c>
      <c r="G12" s="5">
        <f>IF(Table1[[#This Row],[Amount]]&lt;0,-Table1[[#This Row],[Amount]],"")</f>
        <v>10</v>
      </c>
      <c r="H12" t="str">
        <f>IF(Table1[[#This Row],[Account Type]]="Credit Card",Table1[[#This Row],[Amount]],"")</f>
        <v/>
      </c>
      <c r="I12" s="2" t="str">
        <f>IF(Table1[[#This Row],[Category]]="Loan Repayment",Table1[[#This Row],[Amount]]*-1,"")</f>
        <v/>
      </c>
      <c r="J12" s="20" t="s">
        <v>354</v>
      </c>
      <c r="K12" s="17">
        <v>44440</v>
      </c>
    </row>
    <row r="13" spans="1:11" x14ac:dyDescent="0.25">
      <c r="A13" s="16">
        <v>44460.041655092595</v>
      </c>
      <c r="B13" t="s">
        <v>14</v>
      </c>
      <c r="C13" t="str">
        <f t="shared" si="0"/>
        <v>Public Transport</v>
      </c>
      <c r="D13" s="3">
        <v>-4.6500000000000004</v>
      </c>
      <c r="E13" t="s">
        <v>244</v>
      </c>
      <c r="F13" t="s">
        <v>241</v>
      </c>
      <c r="G13" s="5">
        <f>IF(Table1[[#This Row],[Amount]]&lt;0,-Table1[[#This Row],[Amount]],"")</f>
        <v>4.6500000000000004</v>
      </c>
      <c r="H13" t="str">
        <f>IF(Table1[[#This Row],[Account Type]]="Credit Card",Table1[[#This Row],[Amount]],"")</f>
        <v/>
      </c>
      <c r="I13" s="2" t="str">
        <f>IF(Table1[[#This Row],[Category]]="Loan Repayment",Table1[[#This Row],[Amount]]*-1,"")</f>
        <v/>
      </c>
      <c r="J13" s="20" t="s">
        <v>354</v>
      </c>
      <c r="K13" s="17">
        <v>44440</v>
      </c>
    </row>
    <row r="14" spans="1:11" x14ac:dyDescent="0.25">
      <c r="A14" s="16">
        <v>44460.374942129631</v>
      </c>
      <c r="B14" t="s">
        <v>10</v>
      </c>
      <c r="C14" t="str">
        <f t="shared" si="0"/>
        <v>Groceries</v>
      </c>
      <c r="D14" s="3">
        <v>-2.2000000000000002</v>
      </c>
      <c r="E14" t="s">
        <v>244</v>
      </c>
      <c r="F14" t="s">
        <v>241</v>
      </c>
      <c r="G14" s="5">
        <f>IF(Table1[[#This Row],[Amount]]&lt;0,-Table1[[#This Row],[Amount]],"")</f>
        <v>2.2000000000000002</v>
      </c>
      <c r="H14" t="str">
        <f>IF(Table1[[#This Row],[Account Type]]="Credit Card",Table1[[#This Row],[Amount]],"")</f>
        <v/>
      </c>
      <c r="I14" s="2" t="str">
        <f>IF(Table1[[#This Row],[Category]]="Loan Repayment",Table1[[#This Row],[Amount]]*-1,"")</f>
        <v/>
      </c>
      <c r="J14" s="20" t="s">
        <v>354</v>
      </c>
      <c r="K14" s="17">
        <v>44440</v>
      </c>
    </row>
    <row r="15" spans="1:11" x14ac:dyDescent="0.25">
      <c r="A15" s="16">
        <v>44460.774652777778</v>
      </c>
      <c r="B15" t="s">
        <v>15</v>
      </c>
      <c r="C15" t="str">
        <f t="shared" si="0"/>
        <v>Groceries</v>
      </c>
      <c r="D15" s="3">
        <v>-1.8</v>
      </c>
      <c r="E15" t="s">
        <v>244</v>
      </c>
      <c r="F15" t="s">
        <v>241</v>
      </c>
      <c r="G15" s="5">
        <f>IF(Table1[[#This Row],[Amount]]&lt;0,-Table1[[#This Row],[Amount]],"")</f>
        <v>1.8</v>
      </c>
      <c r="H15" t="str">
        <f>IF(Table1[[#This Row],[Account Type]]="Credit Card",Table1[[#This Row],[Amount]],"")</f>
        <v/>
      </c>
      <c r="I15" s="2" t="str">
        <f>IF(Table1[[#This Row],[Category]]="Loan Repayment",Table1[[#This Row],[Amount]]*-1,"")</f>
        <v/>
      </c>
      <c r="J15" s="20" t="s">
        <v>354</v>
      </c>
      <c r="K15" s="17">
        <v>44440</v>
      </c>
    </row>
    <row r="16" spans="1:11" x14ac:dyDescent="0.25">
      <c r="A16" s="16">
        <v>44460.781712962962</v>
      </c>
      <c r="B16" t="s">
        <v>12</v>
      </c>
      <c r="C16" t="str">
        <f t="shared" si="0"/>
        <v>Groceries</v>
      </c>
      <c r="D16" s="3">
        <v>-2.77</v>
      </c>
      <c r="E16" t="s">
        <v>244</v>
      </c>
      <c r="F16" t="s">
        <v>241</v>
      </c>
      <c r="G16" s="5">
        <f>IF(Table1[[#This Row],[Amount]]&lt;0,-Table1[[#This Row],[Amount]],"")</f>
        <v>2.77</v>
      </c>
      <c r="H16" t="str">
        <f>IF(Table1[[#This Row],[Account Type]]="Credit Card",Table1[[#This Row],[Amount]],"")</f>
        <v/>
      </c>
      <c r="I16" s="2" t="str">
        <f>IF(Table1[[#This Row],[Category]]="Loan Repayment",Table1[[#This Row],[Amount]]*-1,"")</f>
        <v/>
      </c>
      <c r="J16" s="20" t="s">
        <v>354</v>
      </c>
      <c r="K16" s="17">
        <v>44440</v>
      </c>
    </row>
    <row r="17" spans="1:11" x14ac:dyDescent="0.25">
      <c r="A17" s="16">
        <v>44462.842291666668</v>
      </c>
      <c r="B17" t="s">
        <v>10</v>
      </c>
      <c r="C17" t="str">
        <f t="shared" si="0"/>
        <v>Groceries</v>
      </c>
      <c r="D17" s="3">
        <v>-2.2999999999999998</v>
      </c>
      <c r="E17" t="s">
        <v>244</v>
      </c>
      <c r="F17" t="s">
        <v>241</v>
      </c>
      <c r="G17" s="5">
        <f>IF(Table1[[#This Row],[Amount]]&lt;0,-Table1[[#This Row],[Amount]],"")</f>
        <v>2.2999999999999998</v>
      </c>
      <c r="H17" t="str">
        <f>IF(Table1[[#This Row],[Account Type]]="Credit Card",Table1[[#This Row],[Amount]],"")</f>
        <v/>
      </c>
      <c r="I17" s="2" t="str">
        <f>IF(Table1[[#This Row],[Category]]="Loan Repayment",Table1[[#This Row],[Amount]]*-1,"")</f>
        <v/>
      </c>
      <c r="J17" s="20" t="s">
        <v>354</v>
      </c>
      <c r="K17" s="17">
        <v>44440</v>
      </c>
    </row>
    <row r="18" spans="1:11" x14ac:dyDescent="0.25">
      <c r="A18" s="16">
        <v>44463.314722222225</v>
      </c>
      <c r="B18" t="s">
        <v>8</v>
      </c>
      <c r="C18" t="str">
        <f t="shared" si="0"/>
        <v>Others</v>
      </c>
      <c r="D18" s="3">
        <v>100</v>
      </c>
      <c r="E18" t="s">
        <v>244</v>
      </c>
      <c r="F18" t="s">
        <v>241</v>
      </c>
      <c r="G18" s="5" t="str">
        <f>IF(Table1[[#This Row],[Amount]]&lt;0,-Table1[[#This Row],[Amount]],"")</f>
        <v/>
      </c>
      <c r="H18" t="str">
        <f>IF(Table1[[#This Row],[Account Type]]="Credit Card",Table1[[#This Row],[Amount]],"")</f>
        <v/>
      </c>
      <c r="I18" s="2" t="str">
        <f>IF(Table1[[#This Row],[Category]]="Loan Repayment",Table1[[#This Row],[Amount]]*-1,"")</f>
        <v/>
      </c>
      <c r="J18" s="20" t="s">
        <v>354</v>
      </c>
      <c r="K18" s="17">
        <v>44440</v>
      </c>
    </row>
    <row r="19" spans="1:11" x14ac:dyDescent="0.25">
      <c r="A19" s="16">
        <v>44464.041655092595</v>
      </c>
      <c r="B19" t="s">
        <v>14</v>
      </c>
      <c r="C19" t="str">
        <f t="shared" si="0"/>
        <v>Public Transport</v>
      </c>
      <c r="D19" s="3">
        <v>-3.1</v>
      </c>
      <c r="E19" t="s">
        <v>244</v>
      </c>
      <c r="F19" t="s">
        <v>241</v>
      </c>
      <c r="G19" s="5">
        <f>IF(Table1[[#This Row],[Amount]]&lt;0,-Table1[[#This Row],[Amount]],"")</f>
        <v>3.1</v>
      </c>
      <c r="H19" t="str">
        <f>IF(Table1[[#This Row],[Account Type]]="Credit Card",Table1[[#This Row],[Amount]],"")</f>
        <v/>
      </c>
      <c r="I19" s="2" t="str">
        <f>IF(Table1[[#This Row],[Category]]="Loan Repayment",Table1[[#This Row],[Amount]]*-1,"")</f>
        <v/>
      </c>
      <c r="J19" s="20" t="s">
        <v>354</v>
      </c>
      <c r="K19" s="17">
        <v>44440</v>
      </c>
    </row>
    <row r="20" spans="1:11" x14ac:dyDescent="0.25">
      <c r="A20" s="16">
        <v>44464.475416666668</v>
      </c>
      <c r="B20" t="s">
        <v>16</v>
      </c>
      <c r="C20" t="str">
        <f t="shared" si="0"/>
        <v>Health</v>
      </c>
      <c r="D20" s="3">
        <v>-0.3</v>
      </c>
      <c r="E20" t="s">
        <v>244</v>
      </c>
      <c r="F20" t="s">
        <v>241</v>
      </c>
      <c r="G20" s="5">
        <f>IF(Table1[[#This Row],[Amount]]&lt;0,-Table1[[#This Row],[Amount]],"")</f>
        <v>0.3</v>
      </c>
      <c r="H20" t="str">
        <f>IF(Table1[[#This Row],[Account Type]]="Credit Card",Table1[[#This Row],[Amount]],"")</f>
        <v/>
      </c>
      <c r="I20" s="2" t="str">
        <f>IF(Table1[[#This Row],[Category]]="Loan Repayment",Table1[[#This Row],[Amount]]*-1,"")</f>
        <v/>
      </c>
      <c r="J20" s="20" t="s">
        <v>354</v>
      </c>
      <c r="K20" s="17">
        <v>44440</v>
      </c>
    </row>
    <row r="21" spans="1:11" x14ac:dyDescent="0.25">
      <c r="A21" s="16">
        <v>44464.545289351852</v>
      </c>
      <c r="B21" t="s">
        <v>16</v>
      </c>
      <c r="C21" t="str">
        <f t="shared" si="0"/>
        <v>Health</v>
      </c>
      <c r="D21" s="3">
        <v>-27</v>
      </c>
      <c r="E21" t="s">
        <v>244</v>
      </c>
      <c r="F21" t="s">
        <v>241</v>
      </c>
      <c r="G21" s="5">
        <f>IF(Table1[[#This Row],[Amount]]&lt;0,-Table1[[#This Row],[Amount]],"")</f>
        <v>27</v>
      </c>
      <c r="H21" t="str">
        <f>IF(Table1[[#This Row],[Account Type]]="Credit Card",Table1[[#This Row],[Amount]],"")</f>
        <v/>
      </c>
      <c r="I21" s="2" t="str">
        <f>IF(Table1[[#This Row],[Category]]="Loan Repayment",Table1[[#This Row],[Amount]]*-1,"")</f>
        <v/>
      </c>
      <c r="J21" s="20" t="s">
        <v>354</v>
      </c>
      <c r="K21" s="17">
        <v>44440</v>
      </c>
    </row>
    <row r="22" spans="1:11" x14ac:dyDescent="0.25">
      <c r="A22" s="16">
        <v>44464.567615740743</v>
      </c>
      <c r="B22" t="s">
        <v>13</v>
      </c>
      <c r="C22" t="str">
        <f t="shared" si="0"/>
        <v>Others</v>
      </c>
      <c r="D22" s="3">
        <v>-10</v>
      </c>
      <c r="E22" t="s">
        <v>244</v>
      </c>
      <c r="F22" t="s">
        <v>241</v>
      </c>
      <c r="G22" s="5">
        <f>IF(Table1[[#This Row],[Amount]]&lt;0,-Table1[[#This Row],[Amount]],"")</f>
        <v>10</v>
      </c>
      <c r="H22" t="str">
        <f>IF(Table1[[#This Row],[Account Type]]="Credit Card",Table1[[#This Row],[Amount]],"")</f>
        <v/>
      </c>
      <c r="I22" s="2" t="str">
        <f>IF(Table1[[#This Row],[Category]]="Loan Repayment",Table1[[#This Row],[Amount]]*-1,"")</f>
        <v/>
      </c>
      <c r="J22" s="20" t="s">
        <v>354</v>
      </c>
      <c r="K22" s="17">
        <v>44440</v>
      </c>
    </row>
    <row r="23" spans="1:11" x14ac:dyDescent="0.25">
      <c r="A23" s="16">
        <v>44465.041655092595</v>
      </c>
      <c r="B23" t="s">
        <v>14</v>
      </c>
      <c r="C23" t="str">
        <f t="shared" si="0"/>
        <v>Public Transport</v>
      </c>
      <c r="D23" s="3">
        <v>-3.1</v>
      </c>
      <c r="E23" t="s">
        <v>244</v>
      </c>
      <c r="F23" t="s">
        <v>241</v>
      </c>
      <c r="G23" s="5">
        <f>IF(Table1[[#This Row],[Amount]]&lt;0,-Table1[[#This Row],[Amount]],"")</f>
        <v>3.1</v>
      </c>
      <c r="H23" t="str">
        <f>IF(Table1[[#This Row],[Account Type]]="Credit Card",Table1[[#This Row],[Amount]],"")</f>
        <v/>
      </c>
      <c r="I23" s="2" t="str">
        <f>IF(Table1[[#This Row],[Category]]="Loan Repayment",Table1[[#This Row],[Amount]]*-1,"")</f>
        <v/>
      </c>
      <c r="J23" s="20" t="s">
        <v>354</v>
      </c>
      <c r="K23" s="17">
        <v>44440</v>
      </c>
    </row>
    <row r="24" spans="1:11" x14ac:dyDescent="0.25">
      <c r="A24" s="16">
        <v>44465.439259259256</v>
      </c>
      <c r="B24" t="s">
        <v>13</v>
      </c>
      <c r="C24" t="str">
        <f t="shared" si="0"/>
        <v>Others</v>
      </c>
      <c r="D24" s="3">
        <v>-10</v>
      </c>
      <c r="E24" t="s">
        <v>244</v>
      </c>
      <c r="F24" t="s">
        <v>241</v>
      </c>
      <c r="G24" s="5">
        <f>IF(Table1[[#This Row],[Amount]]&lt;0,-Table1[[#This Row],[Amount]],"")</f>
        <v>10</v>
      </c>
      <c r="H24" t="str">
        <f>IF(Table1[[#This Row],[Account Type]]="Credit Card",Table1[[#This Row],[Amount]],"")</f>
        <v/>
      </c>
      <c r="I24" s="2" t="str">
        <f>IF(Table1[[#This Row],[Category]]="Loan Repayment",Table1[[#This Row],[Amount]]*-1,"")</f>
        <v/>
      </c>
      <c r="J24" s="20" t="s">
        <v>354</v>
      </c>
      <c r="K24" s="17">
        <v>44440</v>
      </c>
    </row>
    <row r="25" spans="1:11" x14ac:dyDescent="0.25">
      <c r="A25" s="16">
        <v>44465.560972222222</v>
      </c>
      <c r="B25" t="s">
        <v>12</v>
      </c>
      <c r="C25" t="str">
        <f t="shared" si="0"/>
        <v>Groceries</v>
      </c>
      <c r="D25" s="3">
        <v>-8.99</v>
      </c>
      <c r="E25" t="s">
        <v>244</v>
      </c>
      <c r="F25" t="s">
        <v>241</v>
      </c>
      <c r="G25" s="5">
        <f>IF(Table1[[#This Row],[Amount]]&lt;0,-Table1[[#This Row],[Amount]],"")</f>
        <v>8.99</v>
      </c>
      <c r="H25" t="str">
        <f>IF(Table1[[#This Row],[Account Type]]="Credit Card",Table1[[#This Row],[Amount]],"")</f>
        <v/>
      </c>
      <c r="I25" s="2" t="str">
        <f>IF(Table1[[#This Row],[Category]]="Loan Repayment",Table1[[#This Row],[Amount]]*-1,"")</f>
        <v/>
      </c>
      <c r="J25" s="20" t="s">
        <v>354</v>
      </c>
      <c r="K25" s="17">
        <v>44440</v>
      </c>
    </row>
    <row r="26" spans="1:11" x14ac:dyDescent="0.25">
      <c r="A26" s="16">
        <v>44466.041666666664</v>
      </c>
      <c r="B26" t="s">
        <v>16</v>
      </c>
      <c r="C26" t="str">
        <f t="shared" si="0"/>
        <v>Health</v>
      </c>
      <c r="D26" s="3">
        <v>27</v>
      </c>
      <c r="E26" t="s">
        <v>244</v>
      </c>
      <c r="F26" t="s">
        <v>241</v>
      </c>
      <c r="G26" s="5" t="str">
        <f>IF(Table1[[#This Row],[Amount]]&lt;0,-Table1[[#This Row],[Amount]],"")</f>
        <v/>
      </c>
      <c r="H26" t="str">
        <f>IF(Table1[[#This Row],[Account Type]]="Credit Card",Table1[[#This Row],[Amount]],"")</f>
        <v/>
      </c>
      <c r="I26" s="2" t="str">
        <f>IF(Table1[[#This Row],[Category]]="Loan Repayment",Table1[[#This Row],[Amount]]*-1,"")</f>
        <v/>
      </c>
      <c r="J26" s="20" t="s">
        <v>354</v>
      </c>
      <c r="K26" s="17">
        <v>44440</v>
      </c>
    </row>
    <row r="27" spans="1:11" x14ac:dyDescent="0.25">
      <c r="A27" s="16">
        <v>44466.083587962959</v>
      </c>
      <c r="B27" t="s">
        <v>14</v>
      </c>
      <c r="C27" t="str">
        <f t="shared" si="0"/>
        <v>Public Transport</v>
      </c>
      <c r="D27" s="3">
        <v>-3.1</v>
      </c>
      <c r="E27" t="s">
        <v>244</v>
      </c>
      <c r="F27" t="s">
        <v>241</v>
      </c>
      <c r="G27" s="5">
        <f>IF(Table1[[#This Row],[Amount]]&lt;0,-Table1[[#This Row],[Amount]],"")</f>
        <v>3.1</v>
      </c>
      <c r="H27" t="str">
        <f>IF(Table1[[#This Row],[Account Type]]="Credit Card",Table1[[#This Row],[Amount]],"")</f>
        <v/>
      </c>
      <c r="I27" s="2" t="str">
        <f>IF(Table1[[#This Row],[Category]]="Loan Repayment",Table1[[#This Row],[Amount]]*-1,"")</f>
        <v/>
      </c>
      <c r="J27" s="20" t="s">
        <v>354</v>
      </c>
      <c r="K27" s="17">
        <v>44440</v>
      </c>
    </row>
    <row r="28" spans="1:11" x14ac:dyDescent="0.25">
      <c r="A28" s="16">
        <v>44466.551585648151</v>
      </c>
      <c r="B28" t="s">
        <v>16</v>
      </c>
      <c r="C28" t="str">
        <f t="shared" si="0"/>
        <v>Health</v>
      </c>
      <c r="D28" s="3">
        <v>-0.3</v>
      </c>
      <c r="E28" t="s">
        <v>244</v>
      </c>
      <c r="F28" t="s">
        <v>241</v>
      </c>
      <c r="G28" s="5">
        <f>IF(Table1[[#This Row],[Amount]]&lt;0,-Table1[[#This Row],[Amount]],"")</f>
        <v>0.3</v>
      </c>
      <c r="H28" t="str">
        <f>IF(Table1[[#This Row],[Account Type]]="Credit Card",Table1[[#This Row],[Amount]],"")</f>
        <v/>
      </c>
      <c r="I28" s="2" t="str">
        <f>IF(Table1[[#This Row],[Category]]="Loan Repayment",Table1[[#This Row],[Amount]]*-1,"")</f>
        <v/>
      </c>
      <c r="J28" s="20" t="s">
        <v>354</v>
      </c>
      <c r="K28" s="17">
        <v>44440</v>
      </c>
    </row>
    <row r="29" spans="1:11" x14ac:dyDescent="0.25">
      <c r="A29" s="16">
        <v>44466.831053240741</v>
      </c>
      <c r="B29" t="s">
        <v>12</v>
      </c>
      <c r="C29" t="str">
        <f t="shared" si="0"/>
        <v>Groceries</v>
      </c>
      <c r="D29" s="3">
        <v>-3.99</v>
      </c>
      <c r="E29" t="s">
        <v>244</v>
      </c>
      <c r="F29" t="s">
        <v>241</v>
      </c>
      <c r="G29" s="5">
        <f>IF(Table1[[#This Row],[Amount]]&lt;0,-Table1[[#This Row],[Amount]],"")</f>
        <v>3.99</v>
      </c>
      <c r="H29" t="str">
        <f>IF(Table1[[#This Row],[Account Type]]="Credit Card",Table1[[#This Row],[Amount]],"")</f>
        <v/>
      </c>
      <c r="I29" s="2" t="str">
        <f>IF(Table1[[#This Row],[Category]]="Loan Repayment",Table1[[#This Row],[Amount]]*-1,"")</f>
        <v/>
      </c>
      <c r="J29" s="20" t="s">
        <v>354</v>
      </c>
      <c r="K29" s="17">
        <v>44440</v>
      </c>
    </row>
    <row r="30" spans="1:11" x14ac:dyDescent="0.25">
      <c r="A30" s="16">
        <v>44466.886863425927</v>
      </c>
      <c r="B30" t="s">
        <v>15</v>
      </c>
      <c r="C30" t="str">
        <f t="shared" si="0"/>
        <v>Groceries</v>
      </c>
      <c r="D30" s="3">
        <v>-14.04</v>
      </c>
      <c r="E30" t="s">
        <v>244</v>
      </c>
      <c r="F30" t="s">
        <v>241</v>
      </c>
      <c r="G30" s="5">
        <f>IF(Table1[[#This Row],[Amount]]&lt;0,-Table1[[#This Row],[Amount]],"")</f>
        <v>14.04</v>
      </c>
      <c r="H30" t="str">
        <f>IF(Table1[[#This Row],[Account Type]]="Credit Card",Table1[[#This Row],[Amount]],"")</f>
        <v/>
      </c>
      <c r="I30" s="2" t="str">
        <f>IF(Table1[[#This Row],[Category]]="Loan Repayment",Table1[[#This Row],[Amount]]*-1,"")</f>
        <v/>
      </c>
      <c r="J30" s="20" t="s">
        <v>354</v>
      </c>
      <c r="K30" s="17">
        <v>44440</v>
      </c>
    </row>
    <row r="31" spans="1:11" x14ac:dyDescent="0.25">
      <c r="A31" s="16">
        <v>44466.892581018517</v>
      </c>
      <c r="B31" t="s">
        <v>10</v>
      </c>
      <c r="C31" t="str">
        <f t="shared" si="0"/>
        <v>Groceries</v>
      </c>
      <c r="D31" s="3">
        <v>-0.85</v>
      </c>
      <c r="E31" t="s">
        <v>244</v>
      </c>
      <c r="F31" t="s">
        <v>241</v>
      </c>
      <c r="G31" s="5">
        <f>IF(Table1[[#This Row],[Amount]]&lt;0,-Table1[[#This Row],[Amount]],"")</f>
        <v>0.85</v>
      </c>
      <c r="H31" t="str">
        <f>IF(Table1[[#This Row],[Account Type]]="Credit Card",Table1[[#This Row],[Amount]],"")</f>
        <v/>
      </c>
      <c r="I31" s="2" t="str">
        <f>IF(Table1[[#This Row],[Category]]="Loan Repayment",Table1[[#This Row],[Amount]]*-1,"")</f>
        <v/>
      </c>
      <c r="J31" s="20" t="s">
        <v>354</v>
      </c>
      <c r="K31" s="17">
        <v>44440</v>
      </c>
    </row>
    <row r="32" spans="1:11" x14ac:dyDescent="0.25">
      <c r="A32" s="16">
        <v>44467.041655092595</v>
      </c>
      <c r="B32" t="s">
        <v>14</v>
      </c>
      <c r="C32" t="str">
        <f t="shared" si="0"/>
        <v>Public Transport</v>
      </c>
      <c r="D32" s="3">
        <v>-1.55</v>
      </c>
      <c r="E32" t="s">
        <v>244</v>
      </c>
      <c r="F32" t="s">
        <v>241</v>
      </c>
      <c r="G32" s="5">
        <f>IF(Table1[[#This Row],[Amount]]&lt;0,-Table1[[#This Row],[Amount]],"")</f>
        <v>1.55</v>
      </c>
      <c r="H32" t="str">
        <f>IF(Table1[[#This Row],[Account Type]]="Credit Card",Table1[[#This Row],[Amount]],"")</f>
        <v/>
      </c>
      <c r="I32" s="2" t="str">
        <f>IF(Table1[[#This Row],[Category]]="Loan Repayment",Table1[[#This Row],[Amount]]*-1,"")</f>
        <v/>
      </c>
      <c r="J32" s="20" t="s">
        <v>354</v>
      </c>
      <c r="K32" s="17">
        <v>44440</v>
      </c>
    </row>
    <row r="33" spans="1:11" x14ac:dyDescent="0.25">
      <c r="A33" s="16">
        <v>44467.384571759256</v>
      </c>
      <c r="B33" t="s">
        <v>14</v>
      </c>
      <c r="C33" t="str">
        <f t="shared" si="0"/>
        <v>Public Transport</v>
      </c>
      <c r="D33" s="3">
        <v>-20</v>
      </c>
      <c r="E33" t="s">
        <v>244</v>
      </c>
      <c r="F33" t="s">
        <v>241</v>
      </c>
      <c r="G33" s="5">
        <f>IF(Table1[[#This Row],[Amount]]&lt;0,-Table1[[#This Row],[Amount]],"")</f>
        <v>20</v>
      </c>
      <c r="H33" t="str">
        <f>IF(Table1[[#This Row],[Account Type]]="Credit Card",Table1[[#This Row],[Amount]],"")</f>
        <v/>
      </c>
      <c r="I33" s="2" t="str">
        <f>IF(Table1[[#This Row],[Category]]="Loan Repayment",Table1[[#This Row],[Amount]]*-1,"")</f>
        <v/>
      </c>
      <c r="J33" s="20" t="s">
        <v>354</v>
      </c>
      <c r="K33" s="17">
        <v>44440</v>
      </c>
    </row>
    <row r="34" spans="1:11" x14ac:dyDescent="0.25">
      <c r="A34" s="16">
        <v>44468.607245370367</v>
      </c>
      <c r="B34" t="s">
        <v>14</v>
      </c>
      <c r="C34" t="str">
        <f t="shared" si="0"/>
        <v>Public Transport</v>
      </c>
      <c r="D34" s="3">
        <v>-10</v>
      </c>
      <c r="E34" t="s">
        <v>244</v>
      </c>
      <c r="F34" t="s">
        <v>241</v>
      </c>
      <c r="G34" s="5">
        <f>IF(Table1[[#This Row],[Amount]]&lt;0,-Table1[[#This Row],[Amount]],"")</f>
        <v>10</v>
      </c>
      <c r="H34" t="str">
        <f>IF(Table1[[#This Row],[Account Type]]="Credit Card",Table1[[#This Row],[Amount]],"")</f>
        <v/>
      </c>
      <c r="I34" s="2" t="str">
        <f>IF(Table1[[#This Row],[Category]]="Loan Repayment",Table1[[#This Row],[Amount]]*-1,"")</f>
        <v/>
      </c>
      <c r="J34" s="20" t="s">
        <v>354</v>
      </c>
      <c r="K34" s="17">
        <v>44440</v>
      </c>
    </row>
    <row r="35" spans="1:11" x14ac:dyDescent="0.25">
      <c r="A35" s="16">
        <v>44468.670023148145</v>
      </c>
      <c r="B35" t="s">
        <v>17</v>
      </c>
      <c r="C35" t="str">
        <f t="shared" si="0"/>
        <v>Kids Extracurricular</v>
      </c>
      <c r="D35" s="3">
        <v>-12.99</v>
      </c>
      <c r="E35" t="s">
        <v>244</v>
      </c>
      <c r="F35" t="s">
        <v>241</v>
      </c>
      <c r="G35" s="5">
        <f>IF(Table1[[#This Row],[Amount]]&lt;0,-Table1[[#This Row],[Amount]],"")</f>
        <v>12.99</v>
      </c>
      <c r="H35" t="str">
        <f>IF(Table1[[#This Row],[Account Type]]="Credit Card",Table1[[#This Row],[Amount]],"")</f>
        <v/>
      </c>
      <c r="I35" s="2" t="str">
        <f>IF(Table1[[#This Row],[Category]]="Loan Repayment",Table1[[#This Row],[Amount]]*-1,"")</f>
        <v/>
      </c>
      <c r="J35" s="20" t="s">
        <v>354</v>
      </c>
      <c r="K35" s="17">
        <v>44440</v>
      </c>
    </row>
    <row r="36" spans="1:11" x14ac:dyDescent="0.25">
      <c r="A36" s="16">
        <v>44470.313136574077</v>
      </c>
      <c r="B36" t="s">
        <v>10</v>
      </c>
      <c r="C36" t="str">
        <f t="shared" si="0"/>
        <v>Groceries</v>
      </c>
      <c r="D36" s="3">
        <v>-3.15</v>
      </c>
      <c r="E36" t="s">
        <v>244</v>
      </c>
      <c r="F36" t="s">
        <v>241</v>
      </c>
      <c r="G36" s="5">
        <f>IF(Table1[[#This Row],[Amount]]&lt;0,-Table1[[#This Row],[Amount]],"")</f>
        <v>3.15</v>
      </c>
      <c r="H36" t="str">
        <f>IF(Table1[[#This Row],[Account Type]]="Credit Card",Table1[[#This Row],[Amount]],"")</f>
        <v/>
      </c>
      <c r="I36" s="2" t="str">
        <f>IF(Table1[[#This Row],[Category]]="Loan Repayment",Table1[[#This Row],[Amount]]*-1,"")</f>
        <v/>
      </c>
      <c r="J36" s="20" t="s">
        <v>355</v>
      </c>
      <c r="K36" s="17">
        <v>44470</v>
      </c>
    </row>
    <row r="37" spans="1:11" x14ac:dyDescent="0.25">
      <c r="A37" s="16">
        <v>44470.685081018521</v>
      </c>
      <c r="B37" t="s">
        <v>8</v>
      </c>
      <c r="C37" t="str">
        <f t="shared" si="0"/>
        <v>Others</v>
      </c>
      <c r="D37" s="3">
        <v>100</v>
      </c>
      <c r="E37" t="s">
        <v>244</v>
      </c>
      <c r="F37" t="s">
        <v>241</v>
      </c>
      <c r="G37" s="5" t="str">
        <f>IF(Table1[[#This Row],[Amount]]&lt;0,-Table1[[#This Row],[Amount]],"")</f>
        <v/>
      </c>
      <c r="H37" t="str">
        <f>IF(Table1[[#This Row],[Account Type]]="Credit Card",Table1[[#This Row],[Amount]],"")</f>
        <v/>
      </c>
      <c r="I37" s="2" t="str">
        <f>IF(Table1[[#This Row],[Category]]="Loan Repayment",Table1[[#This Row],[Amount]]*-1,"")</f>
        <v/>
      </c>
      <c r="J37" s="20" t="s">
        <v>355</v>
      </c>
      <c r="K37" s="17">
        <v>44470</v>
      </c>
    </row>
    <row r="38" spans="1:11" x14ac:dyDescent="0.25">
      <c r="A38" s="16">
        <v>44470.701585648145</v>
      </c>
      <c r="B38" t="s">
        <v>18</v>
      </c>
      <c r="C38" t="str">
        <f t="shared" si="0"/>
        <v>Household Items</v>
      </c>
      <c r="D38" s="3">
        <v>-2.84</v>
      </c>
      <c r="E38" t="s">
        <v>244</v>
      </c>
      <c r="F38" t="s">
        <v>241</v>
      </c>
      <c r="G38" s="5">
        <f>IF(Table1[[#This Row],[Amount]]&lt;0,-Table1[[#This Row],[Amount]],"")</f>
        <v>2.84</v>
      </c>
      <c r="H38" t="str">
        <f>IF(Table1[[#This Row],[Account Type]]="Credit Card",Table1[[#This Row],[Amount]],"")</f>
        <v/>
      </c>
      <c r="I38" s="2" t="str">
        <f>IF(Table1[[#This Row],[Category]]="Loan Repayment",Table1[[#This Row],[Amount]]*-1,"")</f>
        <v/>
      </c>
      <c r="J38" s="20" t="s">
        <v>355</v>
      </c>
      <c r="K38" s="17">
        <v>44470</v>
      </c>
    </row>
    <row r="39" spans="1:11" x14ac:dyDescent="0.25">
      <c r="A39" s="16">
        <v>44470.701851851853</v>
      </c>
      <c r="B39" t="s">
        <v>18</v>
      </c>
      <c r="C39" t="str">
        <f t="shared" si="0"/>
        <v>Household Items</v>
      </c>
      <c r="D39" s="3">
        <v>-2.84</v>
      </c>
      <c r="E39" t="s">
        <v>244</v>
      </c>
      <c r="F39" t="s">
        <v>241</v>
      </c>
      <c r="G39" s="5">
        <f>IF(Table1[[#This Row],[Amount]]&lt;0,-Table1[[#This Row],[Amount]],"")</f>
        <v>2.84</v>
      </c>
      <c r="H39" t="str">
        <f>IF(Table1[[#This Row],[Account Type]]="Credit Card",Table1[[#This Row],[Amount]],"")</f>
        <v/>
      </c>
      <c r="I39" s="2" t="str">
        <f>IF(Table1[[#This Row],[Category]]="Loan Repayment",Table1[[#This Row],[Amount]]*-1,"")</f>
        <v/>
      </c>
      <c r="J39" s="20" t="s">
        <v>355</v>
      </c>
      <c r="K39" s="17">
        <v>44470</v>
      </c>
    </row>
    <row r="40" spans="1:11" x14ac:dyDescent="0.25">
      <c r="A40" s="16">
        <v>44471.613969907405</v>
      </c>
      <c r="B40" t="s">
        <v>18</v>
      </c>
      <c r="C40" t="str">
        <f t="shared" si="0"/>
        <v>Household Items</v>
      </c>
      <c r="D40" s="3">
        <v>-3.24</v>
      </c>
      <c r="E40" t="s">
        <v>244</v>
      </c>
      <c r="F40" t="s">
        <v>241</v>
      </c>
      <c r="G40" s="5">
        <f>IF(Table1[[#This Row],[Amount]]&lt;0,-Table1[[#This Row],[Amount]],"")</f>
        <v>3.24</v>
      </c>
      <c r="H40" t="str">
        <f>IF(Table1[[#This Row],[Account Type]]="Credit Card",Table1[[#This Row],[Amount]],"")</f>
        <v/>
      </c>
      <c r="I40" s="2" t="str">
        <f>IF(Table1[[#This Row],[Category]]="Loan Repayment",Table1[[#This Row],[Amount]]*-1,"")</f>
        <v/>
      </c>
      <c r="J40" s="20" t="s">
        <v>355</v>
      </c>
      <c r="K40" s="17">
        <v>44470</v>
      </c>
    </row>
    <row r="41" spans="1:11" x14ac:dyDescent="0.25">
      <c r="A41" s="16">
        <v>44471.639745370368</v>
      </c>
      <c r="B41" t="s">
        <v>16</v>
      </c>
      <c r="C41" t="str">
        <f t="shared" si="0"/>
        <v>Health</v>
      </c>
      <c r="D41" s="3">
        <v>-27</v>
      </c>
      <c r="E41" t="s">
        <v>244</v>
      </c>
      <c r="F41" t="s">
        <v>241</v>
      </c>
      <c r="G41" s="5">
        <f>IF(Table1[[#This Row],[Amount]]&lt;0,-Table1[[#This Row],[Amount]],"")</f>
        <v>27</v>
      </c>
      <c r="H41" t="str">
        <f>IF(Table1[[#This Row],[Account Type]]="Credit Card",Table1[[#This Row],[Amount]],"")</f>
        <v/>
      </c>
      <c r="I41" s="2" t="str">
        <f>IF(Table1[[#This Row],[Category]]="Loan Repayment",Table1[[#This Row],[Amount]]*-1,"")</f>
        <v/>
      </c>
      <c r="J41" s="20" t="s">
        <v>355</v>
      </c>
      <c r="K41" s="17">
        <v>44470</v>
      </c>
    </row>
    <row r="42" spans="1:11" x14ac:dyDescent="0.25">
      <c r="A42" s="16">
        <v>44472.487326388888</v>
      </c>
      <c r="B42" t="s">
        <v>20</v>
      </c>
      <c r="C42" t="str">
        <f t="shared" si="0"/>
        <v>Others</v>
      </c>
      <c r="D42" s="3">
        <v>-5</v>
      </c>
      <c r="E42" t="s">
        <v>244</v>
      </c>
      <c r="F42" t="s">
        <v>241</v>
      </c>
      <c r="G42" s="5">
        <f>IF(Table1[[#This Row],[Amount]]&lt;0,-Table1[[#This Row],[Amount]],"")</f>
        <v>5</v>
      </c>
      <c r="H42" t="str">
        <f>IF(Table1[[#This Row],[Account Type]]="Credit Card",Table1[[#This Row],[Amount]],"")</f>
        <v/>
      </c>
      <c r="I42" s="2" t="str">
        <f>IF(Table1[[#This Row],[Category]]="Loan Repayment",Table1[[#This Row],[Amount]]*-1,"")</f>
        <v/>
      </c>
      <c r="J42" s="20" t="s">
        <v>355</v>
      </c>
      <c r="K42" s="17">
        <v>44470</v>
      </c>
    </row>
    <row r="43" spans="1:11" x14ac:dyDescent="0.25">
      <c r="A43" s="16">
        <v>44472.852314814816</v>
      </c>
      <c r="B43" t="s">
        <v>19</v>
      </c>
      <c r="C43" t="str">
        <f t="shared" si="0"/>
        <v>Others</v>
      </c>
      <c r="D43" s="3">
        <v>40</v>
      </c>
      <c r="E43" t="s">
        <v>244</v>
      </c>
      <c r="F43" t="s">
        <v>241</v>
      </c>
      <c r="G43" s="5" t="str">
        <f>IF(Table1[[#This Row],[Amount]]&lt;0,-Table1[[#This Row],[Amount]],"")</f>
        <v/>
      </c>
      <c r="H43" t="str">
        <f>IF(Table1[[#This Row],[Account Type]]="Credit Card",Table1[[#This Row],[Amount]],"")</f>
        <v/>
      </c>
      <c r="I43" s="2" t="str">
        <f>IF(Table1[[#This Row],[Category]]="Loan Repayment",Table1[[#This Row],[Amount]]*-1,"")</f>
        <v/>
      </c>
      <c r="J43" s="20" t="s">
        <v>355</v>
      </c>
      <c r="K43" s="17">
        <v>44470</v>
      </c>
    </row>
    <row r="44" spans="1:11" x14ac:dyDescent="0.25">
      <c r="A44" s="16">
        <v>44473.041655092595</v>
      </c>
      <c r="B44" t="s">
        <v>14</v>
      </c>
      <c r="C44" t="str">
        <f t="shared" si="0"/>
        <v>Public Transport</v>
      </c>
      <c r="D44" s="3">
        <v>-1.55</v>
      </c>
      <c r="E44" t="s">
        <v>244</v>
      </c>
      <c r="F44" t="s">
        <v>241</v>
      </c>
      <c r="G44" s="5">
        <f>IF(Table1[[#This Row],[Amount]]&lt;0,-Table1[[#This Row],[Amount]],"")</f>
        <v>1.55</v>
      </c>
      <c r="H44" t="str">
        <f>IF(Table1[[#This Row],[Account Type]]="Credit Card",Table1[[#This Row],[Amount]],"")</f>
        <v/>
      </c>
      <c r="I44" s="2" t="str">
        <f>IF(Table1[[#This Row],[Category]]="Loan Repayment",Table1[[#This Row],[Amount]]*-1,"")</f>
        <v/>
      </c>
      <c r="J44" s="20" t="s">
        <v>355</v>
      </c>
      <c r="K44" s="17">
        <v>44470</v>
      </c>
    </row>
    <row r="45" spans="1:11" x14ac:dyDescent="0.25">
      <c r="A45" s="16">
        <v>44473.334479166668</v>
      </c>
      <c r="B45" t="s">
        <v>10</v>
      </c>
      <c r="C45" t="str">
        <f t="shared" si="0"/>
        <v>Groceries</v>
      </c>
      <c r="D45" s="3">
        <v>-3.55</v>
      </c>
      <c r="E45" t="s">
        <v>244</v>
      </c>
      <c r="F45" t="s">
        <v>241</v>
      </c>
      <c r="G45" s="5">
        <f>IF(Table1[[#This Row],[Amount]]&lt;0,-Table1[[#This Row],[Amount]],"")</f>
        <v>3.55</v>
      </c>
      <c r="H45" t="str">
        <f>IF(Table1[[#This Row],[Account Type]]="Credit Card",Table1[[#This Row],[Amount]],"")</f>
        <v/>
      </c>
      <c r="I45" s="2" t="str">
        <f>IF(Table1[[#This Row],[Category]]="Loan Repayment",Table1[[#This Row],[Amount]]*-1,"")</f>
        <v/>
      </c>
      <c r="J45" s="20" t="s">
        <v>355</v>
      </c>
      <c r="K45" s="17">
        <v>44470</v>
      </c>
    </row>
    <row r="46" spans="1:11" x14ac:dyDescent="0.25">
      <c r="A46" s="16">
        <v>44473.646238425928</v>
      </c>
      <c r="B46" t="s">
        <v>15</v>
      </c>
      <c r="C46" t="str">
        <f t="shared" si="0"/>
        <v>Groceries</v>
      </c>
      <c r="D46" s="3">
        <v>-10.44</v>
      </c>
      <c r="E46" t="s">
        <v>244</v>
      </c>
      <c r="F46" t="s">
        <v>241</v>
      </c>
      <c r="G46" s="5">
        <f>IF(Table1[[#This Row],[Amount]]&lt;0,-Table1[[#This Row],[Amount]],"")</f>
        <v>10.44</v>
      </c>
      <c r="H46" t="str">
        <f>IF(Table1[[#This Row],[Account Type]]="Credit Card",Table1[[#This Row],[Amount]],"")</f>
        <v/>
      </c>
      <c r="I46" s="2" t="str">
        <f>IF(Table1[[#This Row],[Category]]="Loan Repayment",Table1[[#This Row],[Amount]]*-1,"")</f>
        <v/>
      </c>
      <c r="J46" s="20" t="s">
        <v>355</v>
      </c>
      <c r="K46" s="17">
        <v>44470</v>
      </c>
    </row>
    <row r="47" spans="1:11" x14ac:dyDescent="0.25">
      <c r="A47" s="16">
        <v>44473.795127314814</v>
      </c>
      <c r="B47" t="s">
        <v>13</v>
      </c>
      <c r="C47" t="str">
        <f t="shared" si="0"/>
        <v>Others</v>
      </c>
      <c r="D47" s="3">
        <v>-10</v>
      </c>
      <c r="E47" t="s">
        <v>244</v>
      </c>
      <c r="F47" t="s">
        <v>241</v>
      </c>
      <c r="G47" s="5">
        <f>IF(Table1[[#This Row],[Amount]]&lt;0,-Table1[[#This Row],[Amount]],"")</f>
        <v>10</v>
      </c>
      <c r="H47" t="str">
        <f>IF(Table1[[#This Row],[Account Type]]="Credit Card",Table1[[#This Row],[Amount]],"")</f>
        <v/>
      </c>
      <c r="I47" s="2" t="str">
        <f>IF(Table1[[#This Row],[Category]]="Loan Repayment",Table1[[#This Row],[Amount]]*-1,"")</f>
        <v/>
      </c>
      <c r="J47" s="20" t="s">
        <v>355</v>
      </c>
      <c r="K47" s="17">
        <v>44470</v>
      </c>
    </row>
    <row r="48" spans="1:11" x14ac:dyDescent="0.25">
      <c r="A48" s="16">
        <v>44474.041655092595</v>
      </c>
      <c r="B48" t="s">
        <v>14</v>
      </c>
      <c r="C48" t="str">
        <f t="shared" si="0"/>
        <v>Public Transport</v>
      </c>
      <c r="D48" s="3">
        <v>-3.1</v>
      </c>
      <c r="E48" t="s">
        <v>244</v>
      </c>
      <c r="F48" t="s">
        <v>241</v>
      </c>
      <c r="G48" s="5">
        <f>IF(Table1[[#This Row],[Amount]]&lt;0,-Table1[[#This Row],[Amount]],"")</f>
        <v>3.1</v>
      </c>
      <c r="H48" t="str">
        <f>IF(Table1[[#This Row],[Account Type]]="Credit Card",Table1[[#This Row],[Amount]],"")</f>
        <v/>
      </c>
      <c r="I48" s="2" t="str">
        <f>IF(Table1[[#This Row],[Category]]="Loan Repayment",Table1[[#This Row],[Amount]]*-1,"")</f>
        <v/>
      </c>
      <c r="J48" s="20" t="s">
        <v>355</v>
      </c>
      <c r="K48" s="17">
        <v>44470</v>
      </c>
    </row>
    <row r="49" spans="1:11" x14ac:dyDescent="0.25">
      <c r="A49" s="16">
        <v>44474.828368055554</v>
      </c>
      <c r="B49" t="s">
        <v>12</v>
      </c>
      <c r="C49" t="str">
        <f t="shared" si="0"/>
        <v>Groceries</v>
      </c>
      <c r="D49" s="3">
        <v>-3.53</v>
      </c>
      <c r="E49" t="s">
        <v>244</v>
      </c>
      <c r="F49" t="s">
        <v>241</v>
      </c>
      <c r="G49" s="5">
        <f>IF(Table1[[#This Row],[Amount]]&lt;0,-Table1[[#This Row],[Amount]],"")</f>
        <v>3.53</v>
      </c>
      <c r="H49" t="str">
        <f>IF(Table1[[#This Row],[Account Type]]="Credit Card",Table1[[#This Row],[Amount]],"")</f>
        <v/>
      </c>
      <c r="I49" s="2" t="str">
        <f>IF(Table1[[#This Row],[Category]]="Loan Repayment",Table1[[#This Row],[Amount]]*-1,"")</f>
        <v/>
      </c>
      <c r="J49" s="20" t="s">
        <v>355</v>
      </c>
      <c r="K49" s="17">
        <v>44470</v>
      </c>
    </row>
    <row r="50" spans="1:11" x14ac:dyDescent="0.25">
      <c r="A50" s="16">
        <v>44475.041655092595</v>
      </c>
      <c r="B50" t="s">
        <v>14</v>
      </c>
      <c r="C50" t="str">
        <f t="shared" si="0"/>
        <v>Public Transport</v>
      </c>
      <c r="D50" s="3">
        <v>-1.55</v>
      </c>
      <c r="E50" t="s">
        <v>244</v>
      </c>
      <c r="F50" t="s">
        <v>241</v>
      </c>
      <c r="G50" s="5">
        <f>IF(Table1[[#This Row],[Amount]]&lt;0,-Table1[[#This Row],[Amount]],"")</f>
        <v>1.55</v>
      </c>
      <c r="H50" t="str">
        <f>IF(Table1[[#This Row],[Account Type]]="Credit Card",Table1[[#This Row],[Amount]],"")</f>
        <v/>
      </c>
      <c r="I50" s="2" t="str">
        <f>IF(Table1[[#This Row],[Category]]="Loan Repayment",Table1[[#This Row],[Amount]]*-1,"")</f>
        <v/>
      </c>
      <c r="J50" s="20" t="s">
        <v>355</v>
      </c>
      <c r="K50" s="17">
        <v>44470</v>
      </c>
    </row>
    <row r="51" spans="1:11" x14ac:dyDescent="0.25">
      <c r="A51" s="16">
        <v>44476.041655092595</v>
      </c>
      <c r="B51" t="s">
        <v>14</v>
      </c>
      <c r="C51" t="str">
        <f t="shared" si="0"/>
        <v>Public Transport</v>
      </c>
      <c r="D51" s="3">
        <v>-4.6500000000000004</v>
      </c>
      <c r="E51" t="s">
        <v>244</v>
      </c>
      <c r="F51" t="s">
        <v>241</v>
      </c>
      <c r="G51" s="5">
        <f>IF(Table1[[#This Row],[Amount]]&lt;0,-Table1[[#This Row],[Amount]],"")</f>
        <v>4.6500000000000004</v>
      </c>
      <c r="H51" t="str">
        <f>IF(Table1[[#This Row],[Account Type]]="Credit Card",Table1[[#This Row],[Amount]],"")</f>
        <v/>
      </c>
      <c r="I51" s="2" t="str">
        <f>IF(Table1[[#This Row],[Category]]="Loan Repayment",Table1[[#This Row],[Amount]]*-1,"")</f>
        <v/>
      </c>
      <c r="J51" s="20" t="s">
        <v>355</v>
      </c>
      <c r="K51" s="17">
        <v>44470</v>
      </c>
    </row>
    <row r="52" spans="1:11" x14ac:dyDescent="0.25">
      <c r="A52" s="16">
        <v>44477.105879629627</v>
      </c>
      <c r="B52" t="s">
        <v>14</v>
      </c>
      <c r="C52" t="str">
        <f t="shared" si="0"/>
        <v>Public Transport</v>
      </c>
      <c r="D52" s="3">
        <v>-4.6500000000000004</v>
      </c>
      <c r="E52" t="s">
        <v>244</v>
      </c>
      <c r="F52" t="s">
        <v>241</v>
      </c>
      <c r="G52" s="5">
        <f>IF(Table1[[#This Row],[Amount]]&lt;0,-Table1[[#This Row],[Amount]],"")</f>
        <v>4.6500000000000004</v>
      </c>
      <c r="H52" t="str">
        <f>IF(Table1[[#This Row],[Account Type]]="Credit Card",Table1[[#This Row],[Amount]],"")</f>
        <v/>
      </c>
      <c r="I52" s="2" t="str">
        <f>IF(Table1[[#This Row],[Category]]="Loan Repayment",Table1[[#This Row],[Amount]]*-1,"")</f>
        <v/>
      </c>
      <c r="J52" s="20" t="s">
        <v>355</v>
      </c>
      <c r="K52" s="17">
        <v>44470</v>
      </c>
    </row>
    <row r="53" spans="1:11" x14ac:dyDescent="0.25">
      <c r="A53" s="16">
        <v>44478.041655092595</v>
      </c>
      <c r="B53" t="s">
        <v>14</v>
      </c>
      <c r="C53" t="str">
        <f t="shared" si="0"/>
        <v>Public Transport</v>
      </c>
      <c r="D53" s="3">
        <v>-3.1</v>
      </c>
      <c r="E53" t="s">
        <v>244</v>
      </c>
      <c r="F53" t="s">
        <v>241</v>
      </c>
      <c r="G53" s="5">
        <f>IF(Table1[[#This Row],[Amount]]&lt;0,-Table1[[#This Row],[Amount]],"")</f>
        <v>3.1</v>
      </c>
      <c r="H53" t="str">
        <f>IF(Table1[[#This Row],[Account Type]]="Credit Card",Table1[[#This Row],[Amount]],"")</f>
        <v/>
      </c>
      <c r="I53" s="2" t="str">
        <f>IF(Table1[[#This Row],[Category]]="Loan Repayment",Table1[[#This Row],[Amount]]*-1,"")</f>
        <v/>
      </c>
      <c r="J53" s="20" t="s">
        <v>355</v>
      </c>
      <c r="K53" s="17">
        <v>44470</v>
      </c>
    </row>
    <row r="54" spans="1:11" x14ac:dyDescent="0.25">
      <c r="A54" s="16">
        <v>44478.616608796299</v>
      </c>
      <c r="B54" t="s">
        <v>10</v>
      </c>
      <c r="C54" t="str">
        <f t="shared" si="0"/>
        <v>Groceries</v>
      </c>
      <c r="D54" s="3">
        <v>-1</v>
      </c>
      <c r="E54" t="s">
        <v>244</v>
      </c>
      <c r="F54" t="s">
        <v>241</v>
      </c>
      <c r="G54" s="5">
        <f>IF(Table1[[#This Row],[Amount]]&lt;0,-Table1[[#This Row],[Amount]],"")</f>
        <v>1</v>
      </c>
      <c r="H54" t="str">
        <f>IF(Table1[[#This Row],[Account Type]]="Credit Card",Table1[[#This Row],[Amount]],"")</f>
        <v/>
      </c>
      <c r="I54" s="2" t="str">
        <f>IF(Table1[[#This Row],[Category]]="Loan Repayment",Table1[[#This Row],[Amount]]*-1,"")</f>
        <v/>
      </c>
      <c r="J54" s="20" t="s">
        <v>355</v>
      </c>
      <c r="K54" s="17">
        <v>44470</v>
      </c>
    </row>
    <row r="55" spans="1:11" x14ac:dyDescent="0.25">
      <c r="A55" s="16">
        <v>44478.709675925929</v>
      </c>
      <c r="B55" t="s">
        <v>10</v>
      </c>
      <c r="C55" t="str">
        <f t="shared" si="0"/>
        <v>Groceries</v>
      </c>
      <c r="D55" s="3">
        <v>-2</v>
      </c>
      <c r="E55" t="s">
        <v>244</v>
      </c>
      <c r="F55" t="s">
        <v>241</v>
      </c>
      <c r="G55" s="5">
        <f>IF(Table1[[#This Row],[Amount]]&lt;0,-Table1[[#This Row],[Amount]],"")</f>
        <v>2</v>
      </c>
      <c r="H55" t="str">
        <f>IF(Table1[[#This Row],[Account Type]]="Credit Card",Table1[[#This Row],[Amount]],"")</f>
        <v/>
      </c>
      <c r="I55" s="2" t="str">
        <f>IF(Table1[[#This Row],[Category]]="Loan Repayment",Table1[[#This Row],[Amount]]*-1,"")</f>
        <v/>
      </c>
      <c r="J55" s="20" t="s">
        <v>355</v>
      </c>
      <c r="K55" s="17">
        <v>44470</v>
      </c>
    </row>
    <row r="56" spans="1:11" x14ac:dyDescent="0.25">
      <c r="A56" s="16">
        <v>44479.041655092595</v>
      </c>
      <c r="B56" t="s">
        <v>14</v>
      </c>
      <c r="C56" t="str">
        <f t="shared" si="0"/>
        <v>Public Transport</v>
      </c>
      <c r="D56" s="3">
        <v>-3.1</v>
      </c>
      <c r="E56" t="s">
        <v>244</v>
      </c>
      <c r="F56" t="s">
        <v>241</v>
      </c>
      <c r="G56" s="5">
        <f>IF(Table1[[#This Row],[Amount]]&lt;0,-Table1[[#This Row],[Amount]],"")</f>
        <v>3.1</v>
      </c>
      <c r="H56" t="str">
        <f>IF(Table1[[#This Row],[Account Type]]="Credit Card",Table1[[#This Row],[Amount]],"")</f>
        <v/>
      </c>
      <c r="I56" s="2" t="str">
        <f>IF(Table1[[#This Row],[Category]]="Loan Repayment",Table1[[#This Row],[Amount]]*-1,"")</f>
        <v/>
      </c>
      <c r="J56" s="20" t="s">
        <v>355</v>
      </c>
      <c r="K56" s="17">
        <v>44470</v>
      </c>
    </row>
    <row r="57" spans="1:11" x14ac:dyDescent="0.25">
      <c r="A57" s="16">
        <v>44479.807430555556</v>
      </c>
      <c r="B57" t="s">
        <v>10</v>
      </c>
      <c r="C57" t="str">
        <f t="shared" si="0"/>
        <v>Groceries</v>
      </c>
      <c r="D57" s="3">
        <v>-3.25</v>
      </c>
      <c r="E57" t="s">
        <v>244</v>
      </c>
      <c r="F57" t="s">
        <v>241</v>
      </c>
      <c r="G57" s="5">
        <f>IF(Table1[[#This Row],[Amount]]&lt;0,-Table1[[#This Row],[Amount]],"")</f>
        <v>3.25</v>
      </c>
      <c r="H57" t="str">
        <f>IF(Table1[[#This Row],[Account Type]]="Credit Card",Table1[[#This Row],[Amount]],"")</f>
        <v/>
      </c>
      <c r="I57" s="2" t="str">
        <f>IF(Table1[[#This Row],[Category]]="Loan Repayment",Table1[[#This Row],[Amount]]*-1,"")</f>
        <v/>
      </c>
      <c r="J57" s="20" t="s">
        <v>355</v>
      </c>
      <c r="K57" s="17">
        <v>44470</v>
      </c>
    </row>
    <row r="58" spans="1:11" x14ac:dyDescent="0.25">
      <c r="A58" s="16">
        <v>44480.041655092595</v>
      </c>
      <c r="B58" t="s">
        <v>14</v>
      </c>
      <c r="C58" t="str">
        <f t="shared" si="0"/>
        <v>Public Transport</v>
      </c>
      <c r="D58" s="3">
        <v>-1.75</v>
      </c>
      <c r="E58" t="s">
        <v>244</v>
      </c>
      <c r="F58" t="s">
        <v>241</v>
      </c>
      <c r="G58" s="5">
        <f>IF(Table1[[#This Row],[Amount]]&lt;0,-Table1[[#This Row],[Amount]],"")</f>
        <v>1.75</v>
      </c>
      <c r="H58" t="str">
        <f>IF(Table1[[#This Row],[Account Type]]="Credit Card",Table1[[#This Row],[Amount]],"")</f>
        <v/>
      </c>
      <c r="I58" s="2" t="str">
        <f>IF(Table1[[#This Row],[Category]]="Loan Repayment",Table1[[#This Row],[Amount]]*-1,"")</f>
        <v/>
      </c>
      <c r="J58" s="20" t="s">
        <v>355</v>
      </c>
      <c r="K58" s="17">
        <v>44470</v>
      </c>
    </row>
    <row r="59" spans="1:11" x14ac:dyDescent="0.25">
      <c r="A59" s="16">
        <v>44480.335266203707</v>
      </c>
      <c r="B59" t="s">
        <v>14</v>
      </c>
      <c r="C59" t="str">
        <f t="shared" si="0"/>
        <v>Public Transport</v>
      </c>
      <c r="D59" s="3">
        <v>-25</v>
      </c>
      <c r="E59" t="s">
        <v>244</v>
      </c>
      <c r="F59" t="s">
        <v>241</v>
      </c>
      <c r="G59" s="5">
        <f>IF(Table1[[#This Row],[Amount]]&lt;0,-Table1[[#This Row],[Amount]],"")</f>
        <v>25</v>
      </c>
      <c r="H59" t="str">
        <f>IF(Table1[[#This Row],[Account Type]]="Credit Card",Table1[[#This Row],[Amount]],"")</f>
        <v/>
      </c>
      <c r="I59" s="2" t="str">
        <f>IF(Table1[[#This Row],[Category]]="Loan Repayment",Table1[[#This Row],[Amount]]*-1,"")</f>
        <v/>
      </c>
      <c r="J59" s="20" t="s">
        <v>355</v>
      </c>
      <c r="K59" s="17">
        <v>44470</v>
      </c>
    </row>
    <row r="60" spans="1:11" x14ac:dyDescent="0.25">
      <c r="A60" s="16">
        <v>44481.041655092595</v>
      </c>
      <c r="B60" t="s">
        <v>14</v>
      </c>
      <c r="C60" t="str">
        <f t="shared" si="0"/>
        <v>Public Transport</v>
      </c>
      <c r="D60" s="3">
        <v>-1.55</v>
      </c>
      <c r="E60" t="s">
        <v>244</v>
      </c>
      <c r="F60" t="s">
        <v>241</v>
      </c>
      <c r="G60" s="5">
        <f>IF(Table1[[#This Row],[Amount]]&lt;0,-Table1[[#This Row],[Amount]],"")</f>
        <v>1.55</v>
      </c>
      <c r="H60" t="str">
        <f>IF(Table1[[#This Row],[Account Type]]="Credit Card",Table1[[#This Row],[Amount]],"")</f>
        <v/>
      </c>
      <c r="I60" s="2" t="str">
        <f>IF(Table1[[#This Row],[Category]]="Loan Repayment",Table1[[#This Row],[Amount]]*-1,"")</f>
        <v/>
      </c>
      <c r="J60" s="20" t="s">
        <v>355</v>
      </c>
      <c r="K60" s="17">
        <v>44470</v>
      </c>
    </row>
    <row r="61" spans="1:11" x14ac:dyDescent="0.25">
      <c r="A61" s="16">
        <v>44481.687719907408</v>
      </c>
      <c r="B61" t="s">
        <v>20</v>
      </c>
      <c r="C61" t="str">
        <f t="shared" si="0"/>
        <v>Others</v>
      </c>
      <c r="D61" s="3">
        <v>-20</v>
      </c>
      <c r="E61" t="s">
        <v>244</v>
      </c>
      <c r="F61" t="s">
        <v>241</v>
      </c>
      <c r="G61" s="5">
        <f>IF(Table1[[#This Row],[Amount]]&lt;0,-Table1[[#This Row],[Amount]],"")</f>
        <v>20</v>
      </c>
      <c r="H61" t="str">
        <f>IF(Table1[[#This Row],[Account Type]]="Credit Card",Table1[[#This Row],[Amount]],"")</f>
        <v/>
      </c>
      <c r="I61" s="2" t="str">
        <f>IF(Table1[[#This Row],[Category]]="Loan Repayment",Table1[[#This Row],[Amount]]*-1,"")</f>
        <v/>
      </c>
      <c r="J61" s="20" t="s">
        <v>355</v>
      </c>
      <c r="K61" s="17">
        <v>44470</v>
      </c>
    </row>
    <row r="62" spans="1:11" x14ac:dyDescent="0.25">
      <c r="A62" s="16">
        <v>44483.335497685184</v>
      </c>
      <c r="B62" t="s">
        <v>8</v>
      </c>
      <c r="C62" t="str">
        <f t="shared" si="0"/>
        <v>Others</v>
      </c>
      <c r="D62" s="3">
        <v>100</v>
      </c>
      <c r="E62" t="s">
        <v>244</v>
      </c>
      <c r="F62" t="s">
        <v>241</v>
      </c>
      <c r="G62" s="5" t="str">
        <f>IF(Table1[[#This Row],[Amount]]&lt;0,-Table1[[#This Row],[Amount]],"")</f>
        <v/>
      </c>
      <c r="H62" t="str">
        <f>IF(Table1[[#This Row],[Account Type]]="Credit Card",Table1[[#This Row],[Amount]],"")</f>
        <v/>
      </c>
      <c r="I62" s="2" t="str">
        <f>IF(Table1[[#This Row],[Category]]="Loan Repayment",Table1[[#This Row],[Amount]]*-1,"")</f>
        <v/>
      </c>
      <c r="J62" s="20" t="s">
        <v>355</v>
      </c>
      <c r="K62" s="17">
        <v>44470</v>
      </c>
    </row>
    <row r="63" spans="1:11" x14ac:dyDescent="0.25">
      <c r="A63" s="16">
        <v>44483.576620370368</v>
      </c>
      <c r="B63" t="s">
        <v>14</v>
      </c>
      <c r="C63" t="str">
        <f t="shared" si="0"/>
        <v>Public Transport</v>
      </c>
      <c r="D63" s="3">
        <v>-25</v>
      </c>
      <c r="E63" t="s">
        <v>244</v>
      </c>
      <c r="F63" t="s">
        <v>241</v>
      </c>
      <c r="G63" s="5">
        <f>IF(Table1[[#This Row],[Amount]]&lt;0,-Table1[[#This Row],[Amount]],"")</f>
        <v>25</v>
      </c>
      <c r="H63" t="str">
        <f>IF(Table1[[#This Row],[Account Type]]="Credit Card",Table1[[#This Row],[Amount]],"")</f>
        <v/>
      </c>
      <c r="I63" s="2" t="str">
        <f>IF(Table1[[#This Row],[Category]]="Loan Repayment",Table1[[#This Row],[Amount]]*-1,"")</f>
        <v/>
      </c>
      <c r="J63" s="20" t="s">
        <v>355</v>
      </c>
      <c r="K63" s="17">
        <v>44470</v>
      </c>
    </row>
    <row r="64" spans="1:11" x14ac:dyDescent="0.25">
      <c r="A64" s="16">
        <v>44483.742523148147</v>
      </c>
      <c r="B64" t="s">
        <v>20</v>
      </c>
      <c r="C64" t="str">
        <f t="shared" si="0"/>
        <v>Others</v>
      </c>
      <c r="D64" s="3">
        <v>-5</v>
      </c>
      <c r="E64" t="s">
        <v>244</v>
      </c>
      <c r="F64" t="s">
        <v>241</v>
      </c>
      <c r="G64" s="5">
        <f>IF(Table1[[#This Row],[Amount]]&lt;0,-Table1[[#This Row],[Amount]],"")</f>
        <v>5</v>
      </c>
      <c r="H64" t="str">
        <f>IF(Table1[[#This Row],[Account Type]]="Credit Card",Table1[[#This Row],[Amount]],"")</f>
        <v/>
      </c>
      <c r="I64" s="2" t="str">
        <f>IF(Table1[[#This Row],[Category]]="Loan Repayment",Table1[[#This Row],[Amount]]*-1,"")</f>
        <v/>
      </c>
      <c r="J64" s="20" t="s">
        <v>355</v>
      </c>
      <c r="K64" s="17">
        <v>44470</v>
      </c>
    </row>
    <row r="65" spans="1:11" x14ac:dyDescent="0.25">
      <c r="A65" s="16">
        <v>44485.30059027778</v>
      </c>
      <c r="B65" t="s">
        <v>10</v>
      </c>
      <c r="C65" t="str">
        <f t="shared" si="0"/>
        <v>Groceries</v>
      </c>
      <c r="D65" s="3">
        <v>-2.6</v>
      </c>
      <c r="E65" t="s">
        <v>244</v>
      </c>
      <c r="F65" t="s">
        <v>241</v>
      </c>
      <c r="G65" s="5">
        <f>IF(Table1[[#This Row],[Amount]]&lt;0,-Table1[[#This Row],[Amount]],"")</f>
        <v>2.6</v>
      </c>
      <c r="H65" t="str">
        <f>IF(Table1[[#This Row],[Account Type]]="Credit Card",Table1[[#This Row],[Amount]],"")</f>
        <v/>
      </c>
      <c r="I65" s="2" t="str">
        <f>IF(Table1[[#This Row],[Category]]="Loan Repayment",Table1[[#This Row],[Amount]]*-1,"")</f>
        <v/>
      </c>
      <c r="J65" s="20" t="s">
        <v>355</v>
      </c>
      <c r="K65" s="17">
        <v>44470</v>
      </c>
    </row>
    <row r="66" spans="1:11" x14ac:dyDescent="0.25">
      <c r="A66" s="16">
        <v>44485.571064814816</v>
      </c>
      <c r="B66" t="s">
        <v>12</v>
      </c>
      <c r="C66" t="str">
        <f t="shared" ref="C66:C129" si="1">IF(OR(B66="Lidl",B66="Asda",B66="Best Asia Supermarket",B66="Wallington Food Centre",B66="Sainsbury's",B66="Tesco"),"Groceries",IF(OR(B66="Boots",B66="Manor Pharmacy",B66="Specsavers",B66="Noahs Health Food Stor"),"Health",IF(OR(B66="Amazon",B66="Ebay"),"Online Shopping",IF(OR(B66="Transport For London",B66="South Western Railway"),"Public Transport",IF(OR(B66="Primark",B66="TK Maxx",B66="Marks &amp; Spencer"),"Clothing",IF(OR(B66="Udemy",B66="Wise",B66="Telusko",B66="Oasis Christian Centre"),"Self Development",IF(OR(B66="Price Busters",B66="Argos",B66="Poundland",B66="Kings Corner"),"Household Items",IF(OR(B66="To RCCG GLORIOUS HIGH THRONE",B66="To Eagle City Church"),"Church",IF(OR(B66="Skillz UK",B66="Tynker",B66="To Gocardless",B66="We Make Footballers Cc",B66="GLL BETTER",B66="VIS WWW.BETTER.ORG.UK/",B66="IXL Learning"),"Kids Extracurricular",IF(OR(B66="To GBP Savings",B66="Trading 212"),"Savings",IF(B66="To Aqua","Loan Repayment",IF(B66="To Kaneh Amin","Haircut",IF(B66="Wall/Rent/63canon","Rent",IF(OR(B66="Bolt","Uber"),"Cab",IF(B66="Dulwich College","Salary","Others")))))))))))))))</f>
        <v>Groceries</v>
      </c>
      <c r="D66" s="3">
        <v>-8.99</v>
      </c>
      <c r="E66" t="s">
        <v>244</v>
      </c>
      <c r="F66" t="s">
        <v>241</v>
      </c>
      <c r="G66" s="5">
        <f>IF(Table1[[#This Row],[Amount]]&lt;0,-Table1[[#This Row],[Amount]],"")</f>
        <v>8.99</v>
      </c>
      <c r="H66" t="str">
        <f>IF(Table1[[#This Row],[Account Type]]="Credit Card",Table1[[#This Row],[Amount]],"")</f>
        <v/>
      </c>
      <c r="I66" s="2" t="str">
        <f>IF(Table1[[#This Row],[Category]]="Loan Repayment",Table1[[#This Row],[Amount]]*-1,"")</f>
        <v/>
      </c>
      <c r="J66" s="20" t="s">
        <v>355</v>
      </c>
      <c r="K66" s="17">
        <v>44470</v>
      </c>
    </row>
    <row r="67" spans="1:11" x14ac:dyDescent="0.25">
      <c r="A67" s="16">
        <v>44487.755659722221</v>
      </c>
      <c r="B67" t="s">
        <v>8</v>
      </c>
      <c r="C67" t="str">
        <f t="shared" si="1"/>
        <v>Others</v>
      </c>
      <c r="D67" s="3">
        <v>100</v>
      </c>
      <c r="E67" t="s">
        <v>244</v>
      </c>
      <c r="F67" t="s">
        <v>241</v>
      </c>
      <c r="G67" s="5" t="str">
        <f>IF(Table1[[#This Row],[Amount]]&lt;0,-Table1[[#This Row],[Amount]],"")</f>
        <v/>
      </c>
      <c r="H67" t="str">
        <f>IF(Table1[[#This Row],[Account Type]]="Credit Card",Table1[[#This Row],[Amount]],"")</f>
        <v/>
      </c>
      <c r="I67" s="2" t="str">
        <f>IF(Table1[[#This Row],[Category]]="Loan Repayment",Table1[[#This Row],[Amount]]*-1,"")</f>
        <v/>
      </c>
      <c r="J67" s="20" t="s">
        <v>355</v>
      </c>
      <c r="K67" s="17">
        <v>44470</v>
      </c>
    </row>
    <row r="68" spans="1:11" x14ac:dyDescent="0.25">
      <c r="A68" s="16">
        <v>44487.796770833331</v>
      </c>
      <c r="B68" t="s">
        <v>21</v>
      </c>
      <c r="C68" t="str">
        <f t="shared" si="1"/>
        <v>Groceries</v>
      </c>
      <c r="D68" s="3">
        <v>-52.4</v>
      </c>
      <c r="E68" t="s">
        <v>244</v>
      </c>
      <c r="F68" t="s">
        <v>241</v>
      </c>
      <c r="G68" s="5">
        <f>IF(Table1[[#This Row],[Amount]]&lt;0,-Table1[[#This Row],[Amount]],"")</f>
        <v>52.4</v>
      </c>
      <c r="H68" t="str">
        <f>IF(Table1[[#This Row],[Account Type]]="Credit Card",Table1[[#This Row],[Amount]],"")</f>
        <v/>
      </c>
      <c r="I68" s="2" t="str">
        <f>IF(Table1[[#This Row],[Category]]="Loan Repayment",Table1[[#This Row],[Amount]]*-1,"")</f>
        <v/>
      </c>
      <c r="J68" s="20" t="s">
        <v>355</v>
      </c>
      <c r="K68" s="17">
        <v>44470</v>
      </c>
    </row>
    <row r="69" spans="1:11" x14ac:dyDescent="0.25">
      <c r="A69" s="16">
        <v>44488.814780092594</v>
      </c>
      <c r="B69" t="s">
        <v>15</v>
      </c>
      <c r="C69" t="str">
        <f t="shared" si="1"/>
        <v>Groceries</v>
      </c>
      <c r="D69" s="3">
        <v>-6.91</v>
      </c>
      <c r="E69" t="s">
        <v>244</v>
      </c>
      <c r="F69" t="s">
        <v>241</v>
      </c>
      <c r="G69" s="5">
        <f>IF(Table1[[#This Row],[Amount]]&lt;0,-Table1[[#This Row],[Amount]],"")</f>
        <v>6.91</v>
      </c>
      <c r="H69" t="str">
        <f>IF(Table1[[#This Row],[Account Type]]="Credit Card",Table1[[#This Row],[Amount]],"")</f>
        <v/>
      </c>
      <c r="I69" s="2" t="str">
        <f>IF(Table1[[#This Row],[Category]]="Loan Repayment",Table1[[#This Row],[Amount]]*-1,"")</f>
        <v/>
      </c>
      <c r="J69" s="20" t="s">
        <v>355</v>
      </c>
      <c r="K69" s="17">
        <v>44470</v>
      </c>
    </row>
    <row r="70" spans="1:11" x14ac:dyDescent="0.25">
      <c r="A70" s="16">
        <v>44490.041666666664</v>
      </c>
      <c r="B70" t="s">
        <v>21</v>
      </c>
      <c r="C70" t="str">
        <f t="shared" si="1"/>
        <v>Groceries</v>
      </c>
      <c r="D70" s="3">
        <v>14</v>
      </c>
      <c r="E70" t="s">
        <v>244</v>
      </c>
      <c r="F70" t="s">
        <v>241</v>
      </c>
      <c r="G70" s="5" t="str">
        <f>IF(Table1[[#This Row],[Amount]]&lt;0,-Table1[[#This Row],[Amount]],"")</f>
        <v/>
      </c>
      <c r="H70" t="str">
        <f>IF(Table1[[#This Row],[Account Type]]="Credit Card",Table1[[#This Row],[Amount]],"")</f>
        <v/>
      </c>
      <c r="I70" s="2" t="str">
        <f>IF(Table1[[#This Row],[Category]]="Loan Repayment",Table1[[#This Row],[Amount]]*-1,"")</f>
        <v/>
      </c>
      <c r="J70" s="20" t="s">
        <v>355</v>
      </c>
      <c r="K70" s="17">
        <v>44470</v>
      </c>
    </row>
    <row r="71" spans="1:11" x14ac:dyDescent="0.25">
      <c r="A71" s="16">
        <v>44491.461956018517</v>
      </c>
      <c r="B71" t="s">
        <v>14</v>
      </c>
      <c r="C71" t="str">
        <f t="shared" si="1"/>
        <v>Public Transport</v>
      </c>
      <c r="D71" s="3">
        <v>-10</v>
      </c>
      <c r="E71" t="s">
        <v>244</v>
      </c>
      <c r="F71" t="s">
        <v>241</v>
      </c>
      <c r="G71" s="5">
        <f>IF(Table1[[#This Row],[Amount]]&lt;0,-Table1[[#This Row],[Amount]],"")</f>
        <v>10</v>
      </c>
      <c r="H71" t="str">
        <f>IF(Table1[[#This Row],[Account Type]]="Credit Card",Table1[[#This Row],[Amount]],"")</f>
        <v/>
      </c>
      <c r="I71" s="2" t="str">
        <f>IF(Table1[[#This Row],[Category]]="Loan Repayment",Table1[[#This Row],[Amount]]*-1,"")</f>
        <v/>
      </c>
      <c r="J71" s="20" t="s">
        <v>355</v>
      </c>
      <c r="K71" s="17">
        <v>44470</v>
      </c>
    </row>
    <row r="72" spans="1:11" x14ac:dyDescent="0.25">
      <c r="A72" s="16">
        <v>44493.487708333334</v>
      </c>
      <c r="B72" t="s">
        <v>20</v>
      </c>
      <c r="C72" t="str">
        <f t="shared" si="1"/>
        <v>Others</v>
      </c>
      <c r="D72" s="3">
        <v>-5</v>
      </c>
      <c r="E72" t="s">
        <v>244</v>
      </c>
      <c r="F72" t="s">
        <v>241</v>
      </c>
      <c r="G72" s="5">
        <f>IF(Table1[[#This Row],[Amount]]&lt;0,-Table1[[#This Row],[Amount]],"")</f>
        <v>5</v>
      </c>
      <c r="H72" t="str">
        <f>IF(Table1[[#This Row],[Account Type]]="Credit Card",Table1[[#This Row],[Amount]],"")</f>
        <v/>
      </c>
      <c r="I72" s="2" t="str">
        <f>IF(Table1[[#This Row],[Category]]="Loan Repayment",Table1[[#This Row],[Amount]]*-1,"")</f>
        <v/>
      </c>
      <c r="J72" s="20" t="s">
        <v>355</v>
      </c>
      <c r="K72" s="17">
        <v>44470</v>
      </c>
    </row>
    <row r="73" spans="1:11" x14ac:dyDescent="0.25">
      <c r="A73" s="16">
        <v>44494.634085648147</v>
      </c>
      <c r="B73" t="s">
        <v>12</v>
      </c>
      <c r="C73" t="str">
        <f t="shared" si="1"/>
        <v>Groceries</v>
      </c>
      <c r="D73" s="3">
        <v>-7.98</v>
      </c>
      <c r="E73" t="s">
        <v>244</v>
      </c>
      <c r="F73" t="s">
        <v>241</v>
      </c>
      <c r="G73" s="5">
        <f>IF(Table1[[#This Row],[Amount]]&lt;0,-Table1[[#This Row],[Amount]],"")</f>
        <v>7.98</v>
      </c>
      <c r="H73" t="str">
        <f>IF(Table1[[#This Row],[Account Type]]="Credit Card",Table1[[#This Row],[Amount]],"")</f>
        <v/>
      </c>
      <c r="I73" s="2" t="str">
        <f>IF(Table1[[#This Row],[Category]]="Loan Repayment",Table1[[#This Row],[Amount]]*-1,"")</f>
        <v/>
      </c>
      <c r="J73" s="20" t="s">
        <v>355</v>
      </c>
      <c r="K73" s="17">
        <v>44470</v>
      </c>
    </row>
    <row r="74" spans="1:11" x14ac:dyDescent="0.25">
      <c r="A74" s="16">
        <v>44494.829328703701</v>
      </c>
      <c r="B74" t="s">
        <v>10</v>
      </c>
      <c r="C74" t="str">
        <f t="shared" si="1"/>
        <v>Groceries</v>
      </c>
      <c r="D74" s="3">
        <v>-0.65</v>
      </c>
      <c r="E74" t="s">
        <v>244</v>
      </c>
      <c r="F74" t="s">
        <v>241</v>
      </c>
      <c r="G74" s="5">
        <f>IF(Table1[[#This Row],[Amount]]&lt;0,-Table1[[#This Row],[Amount]],"")</f>
        <v>0.65</v>
      </c>
      <c r="H74" t="str">
        <f>IF(Table1[[#This Row],[Account Type]]="Credit Card",Table1[[#This Row],[Amount]],"")</f>
        <v/>
      </c>
      <c r="I74" s="2" t="str">
        <f>IF(Table1[[#This Row],[Category]]="Loan Repayment",Table1[[#This Row],[Amount]]*-1,"")</f>
        <v/>
      </c>
      <c r="J74" s="20" t="s">
        <v>355</v>
      </c>
      <c r="K74" s="17">
        <v>44470</v>
      </c>
    </row>
    <row r="75" spans="1:11" x14ac:dyDescent="0.25">
      <c r="A75" s="16">
        <v>44496.256388888891</v>
      </c>
      <c r="B75" t="s">
        <v>14</v>
      </c>
      <c r="C75" t="str">
        <f t="shared" si="1"/>
        <v>Public Transport</v>
      </c>
      <c r="D75" s="3">
        <v>-3.1</v>
      </c>
      <c r="E75" t="s">
        <v>244</v>
      </c>
      <c r="F75" t="s">
        <v>241</v>
      </c>
      <c r="G75" s="5">
        <f>IF(Table1[[#This Row],[Amount]]&lt;0,-Table1[[#This Row],[Amount]],"")</f>
        <v>3.1</v>
      </c>
      <c r="H75" t="str">
        <f>IF(Table1[[#This Row],[Account Type]]="Credit Card",Table1[[#This Row],[Amount]],"")</f>
        <v/>
      </c>
      <c r="I75" s="2" t="str">
        <f>IF(Table1[[#This Row],[Category]]="Loan Repayment",Table1[[#This Row],[Amount]]*-1,"")</f>
        <v/>
      </c>
      <c r="J75" s="20" t="s">
        <v>355</v>
      </c>
      <c r="K75" s="17">
        <v>44470</v>
      </c>
    </row>
    <row r="76" spans="1:11" x14ac:dyDescent="0.25">
      <c r="A76" s="16">
        <v>44496.733622685184</v>
      </c>
      <c r="B76" t="s">
        <v>22</v>
      </c>
      <c r="C76" t="str">
        <f t="shared" si="1"/>
        <v>Self Development</v>
      </c>
      <c r="D76" s="3">
        <v>-20.059999999999999</v>
      </c>
      <c r="E76" t="s">
        <v>244</v>
      </c>
      <c r="F76" t="s">
        <v>241</v>
      </c>
      <c r="G76" s="5">
        <f>IF(Table1[[#This Row],[Amount]]&lt;0,-Table1[[#This Row],[Amount]],"")</f>
        <v>20.059999999999999</v>
      </c>
      <c r="H76" t="str">
        <f>IF(Table1[[#This Row],[Account Type]]="Credit Card",Table1[[#This Row],[Amount]],"")</f>
        <v/>
      </c>
      <c r="I76" s="2" t="str">
        <f>IF(Table1[[#This Row],[Category]]="Loan Repayment",Table1[[#This Row],[Amount]]*-1,"")</f>
        <v/>
      </c>
      <c r="J76" s="20" t="s">
        <v>355</v>
      </c>
      <c r="K76" s="17">
        <v>44470</v>
      </c>
    </row>
    <row r="77" spans="1:11" x14ac:dyDescent="0.25">
      <c r="A77" s="16">
        <v>44496.744293981479</v>
      </c>
      <c r="B77" t="s">
        <v>292</v>
      </c>
      <c r="C77" t="str">
        <f t="shared" si="1"/>
        <v>Others</v>
      </c>
      <c r="D77" s="3">
        <v>-47</v>
      </c>
      <c r="E77" t="s">
        <v>244</v>
      </c>
      <c r="F77" t="s">
        <v>241</v>
      </c>
      <c r="G77" s="5">
        <f>IF(Table1[[#This Row],[Amount]]&lt;0,-Table1[[#This Row],[Amount]],"")</f>
        <v>47</v>
      </c>
      <c r="H77" t="str">
        <f>IF(Table1[[#This Row],[Account Type]]="Credit Card",Table1[[#This Row],[Amount]],"")</f>
        <v/>
      </c>
      <c r="I77" s="2" t="str">
        <f>IF(Table1[[#This Row],[Category]]="Loan Repayment",Table1[[#This Row],[Amount]]*-1,"")</f>
        <v/>
      </c>
      <c r="J77" s="20" t="s">
        <v>355</v>
      </c>
      <c r="K77" s="17">
        <v>44470</v>
      </c>
    </row>
    <row r="78" spans="1:11" x14ac:dyDescent="0.25">
      <c r="A78" s="16">
        <v>44496.910196759258</v>
      </c>
      <c r="B78" t="s">
        <v>8</v>
      </c>
      <c r="C78" t="str">
        <f t="shared" si="1"/>
        <v>Others</v>
      </c>
      <c r="D78" s="3">
        <v>200</v>
      </c>
      <c r="E78" t="s">
        <v>244</v>
      </c>
      <c r="F78" t="s">
        <v>241</v>
      </c>
      <c r="G78" s="5" t="str">
        <f>IF(Table1[[#This Row],[Amount]]&lt;0,-Table1[[#This Row],[Amount]],"")</f>
        <v/>
      </c>
      <c r="H78" t="str">
        <f>IF(Table1[[#This Row],[Account Type]]="Credit Card",Table1[[#This Row],[Amount]],"")</f>
        <v/>
      </c>
      <c r="I78" s="2" t="str">
        <f>IF(Table1[[#This Row],[Category]]="Loan Repayment",Table1[[#This Row],[Amount]]*-1,"")</f>
        <v/>
      </c>
      <c r="J78" s="20" t="s">
        <v>355</v>
      </c>
      <c r="K78" s="17">
        <v>44470</v>
      </c>
    </row>
    <row r="79" spans="1:11" x14ac:dyDescent="0.25">
      <c r="A79" s="16">
        <v>44496.943530092591</v>
      </c>
      <c r="B79" t="s">
        <v>292</v>
      </c>
      <c r="C79" t="str">
        <f t="shared" si="1"/>
        <v>Others</v>
      </c>
      <c r="D79" s="3">
        <v>-180</v>
      </c>
      <c r="E79" t="s">
        <v>244</v>
      </c>
      <c r="F79" t="s">
        <v>241</v>
      </c>
      <c r="G79" s="5">
        <f>IF(Table1[[#This Row],[Amount]]&lt;0,-Table1[[#This Row],[Amount]],"")</f>
        <v>180</v>
      </c>
      <c r="H79" t="str">
        <f>IF(Table1[[#This Row],[Account Type]]="Credit Card",Table1[[#This Row],[Amount]],"")</f>
        <v/>
      </c>
      <c r="I79" s="2" t="str">
        <f>IF(Table1[[#This Row],[Category]]="Loan Repayment",Table1[[#This Row],[Amount]]*-1,"")</f>
        <v/>
      </c>
      <c r="J79" s="20" t="s">
        <v>355</v>
      </c>
      <c r="K79" s="17">
        <v>44470</v>
      </c>
    </row>
    <row r="80" spans="1:11" x14ac:dyDescent="0.25">
      <c r="A80" s="16">
        <v>44498.041655092595</v>
      </c>
      <c r="B80" t="s">
        <v>14</v>
      </c>
      <c r="C80" t="str">
        <f t="shared" si="1"/>
        <v>Public Transport</v>
      </c>
      <c r="D80" s="3">
        <v>-3.1</v>
      </c>
      <c r="E80" t="s">
        <v>244</v>
      </c>
      <c r="F80" t="s">
        <v>241</v>
      </c>
      <c r="G80" s="5">
        <f>IF(Table1[[#This Row],[Amount]]&lt;0,-Table1[[#This Row],[Amount]],"")</f>
        <v>3.1</v>
      </c>
      <c r="H80" t="str">
        <f>IF(Table1[[#This Row],[Account Type]]="Credit Card",Table1[[#This Row],[Amount]],"")</f>
        <v/>
      </c>
      <c r="I80" s="2" t="str">
        <f>IF(Table1[[#This Row],[Category]]="Loan Repayment",Table1[[#This Row],[Amount]]*-1,"")</f>
        <v/>
      </c>
      <c r="J80" s="20" t="s">
        <v>355</v>
      </c>
      <c r="K80" s="17">
        <v>44470</v>
      </c>
    </row>
    <row r="81" spans="1:11" x14ac:dyDescent="0.25">
      <c r="A81" s="16">
        <v>44498.905844907407</v>
      </c>
      <c r="B81" t="s">
        <v>12</v>
      </c>
      <c r="C81" t="str">
        <f t="shared" si="1"/>
        <v>Groceries</v>
      </c>
      <c r="D81" s="3">
        <v>-8.99</v>
      </c>
      <c r="E81" t="s">
        <v>244</v>
      </c>
      <c r="F81" t="s">
        <v>241</v>
      </c>
      <c r="G81" s="5">
        <f>IF(Table1[[#This Row],[Amount]]&lt;0,-Table1[[#This Row],[Amount]],"")</f>
        <v>8.99</v>
      </c>
      <c r="H81" t="str">
        <f>IF(Table1[[#This Row],[Account Type]]="Credit Card",Table1[[#This Row],[Amount]],"")</f>
        <v/>
      </c>
      <c r="I81" s="2" t="str">
        <f>IF(Table1[[#This Row],[Category]]="Loan Repayment",Table1[[#This Row],[Amount]]*-1,"")</f>
        <v/>
      </c>
      <c r="J81" s="20" t="s">
        <v>355</v>
      </c>
      <c r="K81" s="17">
        <v>44470</v>
      </c>
    </row>
    <row r="82" spans="1:11" x14ac:dyDescent="0.25">
      <c r="A82" s="16">
        <v>44499.041655092595</v>
      </c>
      <c r="B82" t="s">
        <v>14</v>
      </c>
      <c r="C82" t="str">
        <f t="shared" si="1"/>
        <v>Public Transport</v>
      </c>
      <c r="D82" s="3">
        <v>-3.1</v>
      </c>
      <c r="E82" t="s">
        <v>244</v>
      </c>
      <c r="F82" t="s">
        <v>241</v>
      </c>
      <c r="G82" s="5">
        <f>IF(Table1[[#This Row],[Amount]]&lt;0,-Table1[[#This Row],[Amount]],"")</f>
        <v>3.1</v>
      </c>
      <c r="H82" t="str">
        <f>IF(Table1[[#This Row],[Account Type]]="Credit Card",Table1[[#This Row],[Amount]],"")</f>
        <v/>
      </c>
      <c r="I82" s="2" t="str">
        <f>IF(Table1[[#This Row],[Category]]="Loan Repayment",Table1[[#This Row],[Amount]]*-1,"")</f>
        <v/>
      </c>
      <c r="J82" s="20" t="s">
        <v>355</v>
      </c>
      <c r="K82" s="17">
        <v>44470</v>
      </c>
    </row>
    <row r="83" spans="1:11" x14ac:dyDescent="0.25">
      <c r="A83" s="16">
        <v>44499.089062500003</v>
      </c>
      <c r="B83" t="s">
        <v>17</v>
      </c>
      <c r="C83" t="str">
        <f t="shared" si="1"/>
        <v>Kids Extracurricular</v>
      </c>
      <c r="D83" s="3">
        <v>-12.99</v>
      </c>
      <c r="E83" t="s">
        <v>244</v>
      </c>
      <c r="F83" t="s">
        <v>241</v>
      </c>
      <c r="G83" s="5">
        <f>IF(Table1[[#This Row],[Amount]]&lt;0,-Table1[[#This Row],[Amount]],"")</f>
        <v>12.99</v>
      </c>
      <c r="H83" t="str">
        <f>IF(Table1[[#This Row],[Account Type]]="Credit Card",Table1[[#This Row],[Amount]],"")</f>
        <v/>
      </c>
      <c r="I83" s="2" t="str">
        <f>IF(Table1[[#This Row],[Category]]="Loan Repayment",Table1[[#This Row],[Amount]]*-1,"")</f>
        <v/>
      </c>
      <c r="J83" s="20" t="s">
        <v>355</v>
      </c>
      <c r="K83" s="17">
        <v>44470</v>
      </c>
    </row>
    <row r="84" spans="1:11" x14ac:dyDescent="0.25">
      <c r="A84" s="16">
        <v>44499.60837962963</v>
      </c>
      <c r="B84" t="s">
        <v>20</v>
      </c>
      <c r="C84" t="str">
        <f t="shared" si="1"/>
        <v>Others</v>
      </c>
      <c r="D84" s="3">
        <v>-10</v>
      </c>
      <c r="E84" t="s">
        <v>244</v>
      </c>
      <c r="F84" t="s">
        <v>241</v>
      </c>
      <c r="G84" s="5">
        <f>IF(Table1[[#This Row],[Amount]]&lt;0,-Table1[[#This Row],[Amount]],"")</f>
        <v>10</v>
      </c>
      <c r="H84" t="str">
        <f>IF(Table1[[#This Row],[Account Type]]="Credit Card",Table1[[#This Row],[Amount]],"")</f>
        <v/>
      </c>
      <c r="I84" s="2" t="str">
        <f>IF(Table1[[#This Row],[Category]]="Loan Repayment",Table1[[#This Row],[Amount]]*-1,"")</f>
        <v/>
      </c>
      <c r="J84" s="20" t="s">
        <v>355</v>
      </c>
      <c r="K84" s="17">
        <v>44470</v>
      </c>
    </row>
    <row r="85" spans="1:11" x14ac:dyDescent="0.25">
      <c r="A85" s="16">
        <v>44499.881562499999</v>
      </c>
      <c r="B85" t="s">
        <v>8</v>
      </c>
      <c r="C85" t="str">
        <f t="shared" si="1"/>
        <v>Others</v>
      </c>
      <c r="D85" s="3">
        <v>50</v>
      </c>
      <c r="E85" t="s">
        <v>244</v>
      </c>
      <c r="F85" t="s">
        <v>241</v>
      </c>
      <c r="G85" s="5" t="str">
        <f>IF(Table1[[#This Row],[Amount]]&lt;0,-Table1[[#This Row],[Amount]],"")</f>
        <v/>
      </c>
      <c r="H85" t="str">
        <f>IF(Table1[[#This Row],[Account Type]]="Credit Card",Table1[[#This Row],[Amount]],"")</f>
        <v/>
      </c>
      <c r="I85" s="2" t="str">
        <f>IF(Table1[[#This Row],[Category]]="Loan Repayment",Table1[[#This Row],[Amount]]*-1,"")</f>
        <v/>
      </c>
      <c r="J85" s="20" t="s">
        <v>355</v>
      </c>
      <c r="K85" s="17">
        <v>44470</v>
      </c>
    </row>
    <row r="86" spans="1:11" x14ac:dyDescent="0.25">
      <c r="A86" s="16">
        <v>44500.041655092595</v>
      </c>
      <c r="B86" t="s">
        <v>14</v>
      </c>
      <c r="C86" t="str">
        <f t="shared" si="1"/>
        <v>Public Transport</v>
      </c>
      <c r="D86" s="3">
        <v>-3.1</v>
      </c>
      <c r="E86" t="s">
        <v>244</v>
      </c>
      <c r="F86" t="s">
        <v>241</v>
      </c>
      <c r="G86" s="5">
        <f>IF(Table1[[#This Row],[Amount]]&lt;0,-Table1[[#This Row],[Amount]],"")</f>
        <v>3.1</v>
      </c>
      <c r="H86" t="str">
        <f>IF(Table1[[#This Row],[Account Type]]="Credit Card",Table1[[#This Row],[Amount]],"")</f>
        <v/>
      </c>
      <c r="I86" s="2" t="str">
        <f>IF(Table1[[#This Row],[Category]]="Loan Repayment",Table1[[#This Row],[Amount]]*-1,"")</f>
        <v/>
      </c>
      <c r="J86" s="20" t="s">
        <v>355</v>
      </c>
      <c r="K86" s="17">
        <v>44470</v>
      </c>
    </row>
    <row r="87" spans="1:11" x14ac:dyDescent="0.25">
      <c r="A87" s="16">
        <v>44500.241469907407</v>
      </c>
      <c r="B87" t="s">
        <v>20</v>
      </c>
      <c r="C87" t="str">
        <f t="shared" si="1"/>
        <v>Others</v>
      </c>
      <c r="D87" s="3">
        <v>-5</v>
      </c>
      <c r="E87" t="s">
        <v>244</v>
      </c>
      <c r="F87" t="s">
        <v>241</v>
      </c>
      <c r="G87" s="5">
        <f>IF(Table1[[#This Row],[Amount]]&lt;0,-Table1[[#This Row],[Amount]],"")</f>
        <v>5</v>
      </c>
      <c r="H87" t="str">
        <f>IF(Table1[[#This Row],[Account Type]]="Credit Card",Table1[[#This Row],[Amount]],"")</f>
        <v/>
      </c>
      <c r="I87" s="2" t="str">
        <f>IF(Table1[[#This Row],[Category]]="Loan Repayment",Table1[[#This Row],[Amount]]*-1,"")</f>
        <v/>
      </c>
      <c r="J87" s="20" t="s">
        <v>355</v>
      </c>
      <c r="K87" s="17">
        <v>44470</v>
      </c>
    </row>
    <row r="88" spans="1:11" x14ac:dyDescent="0.25">
      <c r="A88" s="16">
        <v>44500.999988425923</v>
      </c>
      <c r="B88" t="s">
        <v>14</v>
      </c>
      <c r="C88" t="str">
        <f t="shared" si="1"/>
        <v>Public Transport</v>
      </c>
      <c r="D88" s="3">
        <v>-1.55</v>
      </c>
      <c r="E88" t="s">
        <v>244</v>
      </c>
      <c r="F88" t="s">
        <v>241</v>
      </c>
      <c r="G88" s="5">
        <f>IF(Table1[[#This Row],[Amount]]&lt;0,-Table1[[#This Row],[Amount]],"")</f>
        <v>1.55</v>
      </c>
      <c r="H88" t="str">
        <f>IF(Table1[[#This Row],[Account Type]]="Credit Card",Table1[[#This Row],[Amount]],"")</f>
        <v/>
      </c>
      <c r="I88" s="2" t="str">
        <f>IF(Table1[[#This Row],[Category]]="Loan Repayment",Table1[[#This Row],[Amount]]*-1,"")</f>
        <v/>
      </c>
      <c r="J88" s="20" t="s">
        <v>355</v>
      </c>
      <c r="K88" s="17">
        <v>44470</v>
      </c>
    </row>
    <row r="89" spans="1:11" x14ac:dyDescent="0.25">
      <c r="A89" s="16">
        <v>44504.443206018521</v>
      </c>
      <c r="B89" t="s">
        <v>8</v>
      </c>
      <c r="C89" t="str">
        <f t="shared" si="1"/>
        <v>Others</v>
      </c>
      <c r="D89" s="3">
        <v>50</v>
      </c>
      <c r="E89" t="s">
        <v>244</v>
      </c>
      <c r="F89" t="s">
        <v>241</v>
      </c>
      <c r="G89" s="5" t="str">
        <f>IF(Table1[[#This Row],[Amount]]&lt;0,-Table1[[#This Row],[Amount]],"")</f>
        <v/>
      </c>
      <c r="H89" t="str">
        <f>IF(Table1[[#This Row],[Account Type]]="Credit Card",Table1[[#This Row],[Amount]],"")</f>
        <v/>
      </c>
      <c r="I89" s="2" t="str">
        <f>IF(Table1[[#This Row],[Category]]="Loan Repayment",Table1[[#This Row],[Amount]]*-1,"")</f>
        <v/>
      </c>
      <c r="J89" s="20" t="s">
        <v>356</v>
      </c>
      <c r="K89" s="17">
        <v>44501</v>
      </c>
    </row>
    <row r="90" spans="1:11" x14ac:dyDescent="0.25">
      <c r="A90" s="16">
        <v>44504.444155092591</v>
      </c>
      <c r="B90" t="s">
        <v>23</v>
      </c>
      <c r="C90" t="str">
        <f t="shared" si="1"/>
        <v>Others</v>
      </c>
      <c r="D90" s="3">
        <v>-10.48</v>
      </c>
      <c r="E90" t="s">
        <v>244</v>
      </c>
      <c r="F90" t="s">
        <v>241</v>
      </c>
      <c r="G90" s="5">
        <f>IF(Table1[[#This Row],[Amount]]&lt;0,-Table1[[#This Row],[Amount]],"")</f>
        <v>10.48</v>
      </c>
      <c r="H90" t="str">
        <f>IF(Table1[[#This Row],[Account Type]]="Credit Card",Table1[[#This Row],[Amount]],"")</f>
        <v/>
      </c>
      <c r="I90" s="2" t="str">
        <f>IF(Table1[[#This Row],[Category]]="Loan Repayment",Table1[[#This Row],[Amount]]*-1,"")</f>
        <v/>
      </c>
      <c r="J90" s="20" t="s">
        <v>356</v>
      </c>
      <c r="K90" s="17">
        <v>44501</v>
      </c>
    </row>
    <row r="91" spans="1:11" x14ac:dyDescent="0.25">
      <c r="A91" s="16">
        <v>44504.53701388889</v>
      </c>
      <c r="B91" t="s">
        <v>25</v>
      </c>
      <c r="C91" t="str">
        <f t="shared" si="1"/>
        <v>Clothing</v>
      </c>
      <c r="D91" s="3">
        <v>-39.5</v>
      </c>
      <c r="E91" t="s">
        <v>244</v>
      </c>
      <c r="F91" t="s">
        <v>241</v>
      </c>
      <c r="G91" s="5">
        <f>IF(Table1[[#This Row],[Amount]]&lt;0,-Table1[[#This Row],[Amount]],"")</f>
        <v>39.5</v>
      </c>
      <c r="H91" t="str">
        <f>IF(Table1[[#This Row],[Account Type]]="Credit Card",Table1[[#This Row],[Amount]],"")</f>
        <v/>
      </c>
      <c r="I91" s="2" t="str">
        <f>IF(Table1[[#This Row],[Category]]="Loan Repayment",Table1[[#This Row],[Amount]]*-1,"")</f>
        <v/>
      </c>
      <c r="J91" s="20" t="s">
        <v>356</v>
      </c>
      <c r="K91" s="17">
        <v>44501</v>
      </c>
    </row>
    <row r="92" spans="1:11" x14ac:dyDescent="0.25">
      <c r="A92" s="16">
        <v>44504.571932870371</v>
      </c>
      <c r="B92" t="s">
        <v>8</v>
      </c>
      <c r="C92" t="str">
        <f t="shared" si="1"/>
        <v>Others</v>
      </c>
      <c r="D92" s="3">
        <v>150</v>
      </c>
      <c r="E92" t="s">
        <v>244</v>
      </c>
      <c r="F92" t="s">
        <v>241</v>
      </c>
      <c r="G92" s="5" t="str">
        <f>IF(Table1[[#This Row],[Amount]]&lt;0,-Table1[[#This Row],[Amount]],"")</f>
        <v/>
      </c>
      <c r="H92" t="str">
        <f>IF(Table1[[#This Row],[Account Type]]="Credit Card",Table1[[#This Row],[Amount]],"")</f>
        <v/>
      </c>
      <c r="I92" s="2" t="str">
        <f>IF(Table1[[#This Row],[Category]]="Loan Repayment",Table1[[#This Row],[Amount]]*-1,"")</f>
        <v/>
      </c>
      <c r="J92" s="20" t="s">
        <v>356</v>
      </c>
      <c r="K92" s="17">
        <v>44501</v>
      </c>
    </row>
    <row r="93" spans="1:11" x14ac:dyDescent="0.25">
      <c r="A93" s="16">
        <v>44504.574953703705</v>
      </c>
      <c r="B93" t="s">
        <v>24</v>
      </c>
      <c r="C93" t="str">
        <f t="shared" si="1"/>
        <v>Clothing</v>
      </c>
      <c r="D93" s="3">
        <v>-113.47</v>
      </c>
      <c r="E93" t="s">
        <v>244</v>
      </c>
      <c r="F93" t="s">
        <v>241</v>
      </c>
      <c r="G93" s="5">
        <f>IF(Table1[[#This Row],[Amount]]&lt;0,-Table1[[#This Row],[Amount]],"")</f>
        <v>113.47</v>
      </c>
      <c r="H93" t="str">
        <f>IF(Table1[[#This Row],[Account Type]]="Credit Card",Table1[[#This Row],[Amount]],"")</f>
        <v/>
      </c>
      <c r="I93" s="2" t="str">
        <f>IF(Table1[[#This Row],[Category]]="Loan Repayment",Table1[[#This Row],[Amount]]*-1,"")</f>
        <v/>
      </c>
      <c r="J93" s="20" t="s">
        <v>356</v>
      </c>
      <c r="K93" s="17">
        <v>44501</v>
      </c>
    </row>
    <row r="94" spans="1:11" x14ac:dyDescent="0.25">
      <c r="A94" s="16">
        <v>44504.999988425923</v>
      </c>
      <c r="B94" t="s">
        <v>14</v>
      </c>
      <c r="C94" t="str">
        <f t="shared" si="1"/>
        <v>Public Transport</v>
      </c>
      <c r="D94" s="3">
        <v>-4.6500000000000004</v>
      </c>
      <c r="E94" t="s">
        <v>244</v>
      </c>
      <c r="F94" t="s">
        <v>241</v>
      </c>
      <c r="G94" s="5">
        <f>IF(Table1[[#This Row],[Amount]]&lt;0,-Table1[[#This Row],[Amount]],"")</f>
        <v>4.6500000000000004</v>
      </c>
      <c r="H94" t="str">
        <f>IF(Table1[[#This Row],[Account Type]]="Credit Card",Table1[[#This Row],[Amount]],"")</f>
        <v/>
      </c>
      <c r="I94" s="2" t="str">
        <f>IF(Table1[[#This Row],[Category]]="Loan Repayment",Table1[[#This Row],[Amount]]*-1,"")</f>
        <v/>
      </c>
      <c r="J94" s="20" t="s">
        <v>356</v>
      </c>
      <c r="K94" s="17">
        <v>44501</v>
      </c>
    </row>
    <row r="95" spans="1:11" x14ac:dyDescent="0.25">
      <c r="A95" s="16">
        <v>44505.11241898148</v>
      </c>
      <c r="B95" t="s">
        <v>14</v>
      </c>
      <c r="C95" t="str">
        <f t="shared" si="1"/>
        <v>Public Transport</v>
      </c>
      <c r="D95" s="3">
        <v>-3.1</v>
      </c>
      <c r="E95" t="s">
        <v>244</v>
      </c>
      <c r="F95" t="s">
        <v>241</v>
      </c>
      <c r="G95" s="5">
        <f>IF(Table1[[#This Row],[Amount]]&lt;0,-Table1[[#This Row],[Amount]],"")</f>
        <v>3.1</v>
      </c>
      <c r="H95" t="str">
        <f>IF(Table1[[#This Row],[Account Type]]="Credit Card",Table1[[#This Row],[Amount]],"")</f>
        <v/>
      </c>
      <c r="I95" s="2" t="str">
        <f>IF(Table1[[#This Row],[Category]]="Loan Repayment",Table1[[#This Row],[Amount]]*-1,"")</f>
        <v/>
      </c>
      <c r="J95" s="20" t="s">
        <v>356</v>
      </c>
      <c r="K95" s="17">
        <v>44501</v>
      </c>
    </row>
    <row r="96" spans="1:11" x14ac:dyDescent="0.25">
      <c r="A96" s="16">
        <v>44505.570219907408</v>
      </c>
      <c r="B96" t="s">
        <v>14</v>
      </c>
      <c r="C96" t="str">
        <f t="shared" si="1"/>
        <v>Public Transport</v>
      </c>
      <c r="D96" s="3">
        <v>-30</v>
      </c>
      <c r="E96" t="s">
        <v>244</v>
      </c>
      <c r="F96" t="s">
        <v>241</v>
      </c>
      <c r="G96" s="5">
        <f>IF(Table1[[#This Row],[Amount]]&lt;0,-Table1[[#This Row],[Amount]],"")</f>
        <v>30</v>
      </c>
      <c r="H96" t="str">
        <f>IF(Table1[[#This Row],[Account Type]]="Credit Card",Table1[[#This Row],[Amount]],"")</f>
        <v/>
      </c>
      <c r="I96" s="2" t="str">
        <f>IF(Table1[[#This Row],[Category]]="Loan Repayment",Table1[[#This Row],[Amount]]*-1,"")</f>
        <v/>
      </c>
      <c r="J96" s="20" t="s">
        <v>356</v>
      </c>
      <c r="K96" s="17">
        <v>44501</v>
      </c>
    </row>
    <row r="97" spans="1:11" x14ac:dyDescent="0.25">
      <c r="A97" s="16">
        <v>44505.999988425923</v>
      </c>
      <c r="B97" t="s">
        <v>14</v>
      </c>
      <c r="C97" t="str">
        <f t="shared" si="1"/>
        <v>Public Transport</v>
      </c>
      <c r="D97" s="3">
        <v>-1.55</v>
      </c>
      <c r="E97" t="s">
        <v>244</v>
      </c>
      <c r="F97" t="s">
        <v>241</v>
      </c>
      <c r="G97" s="5">
        <f>IF(Table1[[#This Row],[Amount]]&lt;0,-Table1[[#This Row],[Amount]],"")</f>
        <v>1.55</v>
      </c>
      <c r="H97" t="str">
        <f>IF(Table1[[#This Row],[Account Type]]="Credit Card",Table1[[#This Row],[Amount]],"")</f>
        <v/>
      </c>
      <c r="I97" s="2" t="str">
        <f>IF(Table1[[#This Row],[Category]]="Loan Repayment",Table1[[#This Row],[Amount]]*-1,"")</f>
        <v/>
      </c>
      <c r="J97" s="20" t="s">
        <v>356</v>
      </c>
      <c r="K97" s="17">
        <v>44501</v>
      </c>
    </row>
    <row r="98" spans="1:11" x14ac:dyDescent="0.25">
      <c r="A98" s="16">
        <v>44505.999988425923</v>
      </c>
      <c r="B98" t="s">
        <v>14</v>
      </c>
      <c r="C98" t="str">
        <f t="shared" si="1"/>
        <v>Public Transport</v>
      </c>
      <c r="D98" s="3">
        <v>-1.55</v>
      </c>
      <c r="E98" t="s">
        <v>244</v>
      </c>
      <c r="F98" t="s">
        <v>241</v>
      </c>
      <c r="G98" s="5">
        <f>IF(Table1[[#This Row],[Amount]]&lt;0,-Table1[[#This Row],[Amount]],"")</f>
        <v>1.55</v>
      </c>
      <c r="H98" t="str">
        <f>IF(Table1[[#This Row],[Account Type]]="Credit Card",Table1[[#This Row],[Amount]],"")</f>
        <v/>
      </c>
      <c r="I98" s="2" t="str">
        <f>IF(Table1[[#This Row],[Category]]="Loan Repayment",Table1[[#This Row],[Amount]]*-1,"")</f>
        <v/>
      </c>
      <c r="J98" s="20" t="s">
        <v>356</v>
      </c>
      <c r="K98" s="17">
        <v>44501</v>
      </c>
    </row>
    <row r="99" spans="1:11" x14ac:dyDescent="0.25">
      <c r="A99" s="16">
        <v>44507.500613425924</v>
      </c>
      <c r="B99" t="s">
        <v>26</v>
      </c>
      <c r="C99" t="str">
        <f t="shared" si="1"/>
        <v>Others</v>
      </c>
      <c r="D99" s="3">
        <v>-27.99</v>
      </c>
      <c r="E99" t="s">
        <v>244</v>
      </c>
      <c r="F99" t="s">
        <v>241</v>
      </c>
      <c r="G99" s="5">
        <f>IF(Table1[[#This Row],[Amount]]&lt;0,-Table1[[#This Row],[Amount]],"")</f>
        <v>27.99</v>
      </c>
      <c r="H99" t="str">
        <f>IF(Table1[[#This Row],[Account Type]]="Credit Card",Table1[[#This Row],[Amount]],"")</f>
        <v/>
      </c>
      <c r="I99" s="2" t="str">
        <f>IF(Table1[[#This Row],[Category]]="Loan Repayment",Table1[[#This Row],[Amount]]*-1,"")</f>
        <v/>
      </c>
      <c r="J99" s="20" t="s">
        <v>356</v>
      </c>
      <c r="K99" s="17">
        <v>44501</v>
      </c>
    </row>
    <row r="100" spans="1:11" x14ac:dyDescent="0.25">
      <c r="A100" s="16">
        <v>44510.999988425923</v>
      </c>
      <c r="B100" t="s">
        <v>14</v>
      </c>
      <c r="C100" t="str">
        <f t="shared" si="1"/>
        <v>Public Transport</v>
      </c>
      <c r="D100" s="3">
        <v>-1.55</v>
      </c>
      <c r="E100" t="s">
        <v>244</v>
      </c>
      <c r="F100" t="s">
        <v>241</v>
      </c>
      <c r="G100" s="5">
        <f>IF(Table1[[#This Row],[Amount]]&lt;0,-Table1[[#This Row],[Amount]],"")</f>
        <v>1.55</v>
      </c>
      <c r="H100" t="str">
        <f>IF(Table1[[#This Row],[Account Type]]="Credit Card",Table1[[#This Row],[Amount]],"")</f>
        <v/>
      </c>
      <c r="I100" s="2" t="str">
        <f>IF(Table1[[#This Row],[Category]]="Loan Repayment",Table1[[#This Row],[Amount]]*-1,"")</f>
        <v/>
      </c>
      <c r="J100" s="20" t="s">
        <v>356</v>
      </c>
      <c r="K100" s="17">
        <v>44501</v>
      </c>
    </row>
    <row r="101" spans="1:11" x14ac:dyDescent="0.25">
      <c r="A101" s="16">
        <v>44511.395127314812</v>
      </c>
      <c r="B101" t="s">
        <v>292</v>
      </c>
      <c r="C101" t="str">
        <f t="shared" si="1"/>
        <v>Others</v>
      </c>
      <c r="D101" s="3">
        <v>10.83</v>
      </c>
      <c r="E101" t="s">
        <v>244</v>
      </c>
      <c r="F101" t="s">
        <v>241</v>
      </c>
      <c r="G101" s="5" t="str">
        <f>IF(Table1[[#This Row],[Amount]]&lt;0,-Table1[[#This Row],[Amount]],"")</f>
        <v/>
      </c>
      <c r="H101" t="str">
        <f>IF(Table1[[#This Row],[Account Type]]="Credit Card",Table1[[#This Row],[Amount]],"")</f>
        <v/>
      </c>
      <c r="I101" s="2" t="str">
        <f>IF(Table1[[#This Row],[Category]]="Loan Repayment",Table1[[#This Row],[Amount]]*-1,"")</f>
        <v/>
      </c>
      <c r="J101" s="20" t="s">
        <v>356</v>
      </c>
      <c r="K101" s="17">
        <v>44501</v>
      </c>
    </row>
    <row r="102" spans="1:11" x14ac:dyDescent="0.25">
      <c r="A102" s="16">
        <v>44511.950173611112</v>
      </c>
      <c r="B102" t="s">
        <v>27</v>
      </c>
      <c r="C102" t="str">
        <f t="shared" si="1"/>
        <v>Self Development</v>
      </c>
      <c r="D102" s="3">
        <v>-12.99</v>
      </c>
      <c r="E102" t="s">
        <v>244</v>
      </c>
      <c r="F102" t="s">
        <v>241</v>
      </c>
      <c r="G102" s="5">
        <f>IF(Table1[[#This Row],[Amount]]&lt;0,-Table1[[#This Row],[Amount]],"")</f>
        <v>12.99</v>
      </c>
      <c r="H102" t="str">
        <f>IF(Table1[[#This Row],[Account Type]]="Credit Card",Table1[[#This Row],[Amount]],"")</f>
        <v/>
      </c>
      <c r="I102" s="2" t="str">
        <f>IF(Table1[[#This Row],[Category]]="Loan Repayment",Table1[[#This Row],[Amount]]*-1,"")</f>
        <v/>
      </c>
      <c r="J102" s="20" t="s">
        <v>356</v>
      </c>
      <c r="K102" s="17">
        <v>44501</v>
      </c>
    </row>
    <row r="103" spans="1:11" x14ac:dyDescent="0.25">
      <c r="A103" s="16">
        <v>44515.380219907405</v>
      </c>
      <c r="B103" t="s">
        <v>10</v>
      </c>
      <c r="C103" t="str">
        <f t="shared" si="1"/>
        <v>Groceries</v>
      </c>
      <c r="D103" s="3">
        <v>-0.65</v>
      </c>
      <c r="E103" t="s">
        <v>244</v>
      </c>
      <c r="F103" t="s">
        <v>241</v>
      </c>
      <c r="G103" s="5">
        <f>IF(Table1[[#This Row],[Amount]]&lt;0,-Table1[[#This Row],[Amount]],"")</f>
        <v>0.65</v>
      </c>
      <c r="H103" t="str">
        <f>IF(Table1[[#This Row],[Account Type]]="Credit Card",Table1[[#This Row],[Amount]],"")</f>
        <v/>
      </c>
      <c r="I103" s="2" t="str">
        <f>IF(Table1[[#This Row],[Category]]="Loan Repayment",Table1[[#This Row],[Amount]]*-1,"")</f>
        <v/>
      </c>
      <c r="J103" s="20" t="s">
        <v>356</v>
      </c>
      <c r="K103" s="17">
        <v>44501</v>
      </c>
    </row>
    <row r="104" spans="1:11" x14ac:dyDescent="0.25">
      <c r="A104" s="16">
        <v>44515.999988425923</v>
      </c>
      <c r="B104" t="s">
        <v>14</v>
      </c>
      <c r="C104" t="str">
        <f t="shared" si="1"/>
        <v>Public Transport</v>
      </c>
      <c r="D104" s="3">
        <v>-1.55</v>
      </c>
      <c r="E104" t="s">
        <v>244</v>
      </c>
      <c r="F104" t="s">
        <v>241</v>
      </c>
      <c r="G104" s="5">
        <f>IF(Table1[[#This Row],[Amount]]&lt;0,-Table1[[#This Row],[Amount]],"")</f>
        <v>1.55</v>
      </c>
      <c r="H104" t="str">
        <f>IF(Table1[[#This Row],[Account Type]]="Credit Card",Table1[[#This Row],[Amount]],"")</f>
        <v/>
      </c>
      <c r="I104" s="2" t="str">
        <f>IF(Table1[[#This Row],[Category]]="Loan Repayment",Table1[[#This Row],[Amount]]*-1,"")</f>
        <v/>
      </c>
      <c r="J104" s="20" t="s">
        <v>356</v>
      </c>
      <c r="K104" s="17">
        <v>44501</v>
      </c>
    </row>
    <row r="105" spans="1:11" x14ac:dyDescent="0.25">
      <c r="A105" s="16">
        <v>44517.364930555559</v>
      </c>
      <c r="B105" t="s">
        <v>8</v>
      </c>
      <c r="C105" t="str">
        <f t="shared" si="1"/>
        <v>Others</v>
      </c>
      <c r="D105" s="3">
        <v>50</v>
      </c>
      <c r="E105" t="s">
        <v>244</v>
      </c>
      <c r="F105" t="s">
        <v>241</v>
      </c>
      <c r="G105" s="5" t="str">
        <f>IF(Table1[[#This Row],[Amount]]&lt;0,-Table1[[#This Row],[Amount]],"")</f>
        <v/>
      </c>
      <c r="H105" t="str">
        <f>IF(Table1[[#This Row],[Account Type]]="Credit Card",Table1[[#This Row],[Amount]],"")</f>
        <v/>
      </c>
      <c r="I105" s="2" t="str">
        <f>IF(Table1[[#This Row],[Category]]="Loan Repayment",Table1[[#This Row],[Amount]]*-1,"")</f>
        <v/>
      </c>
      <c r="J105" s="20" t="s">
        <v>356</v>
      </c>
      <c r="K105" s="17">
        <v>44501</v>
      </c>
    </row>
    <row r="106" spans="1:11" x14ac:dyDescent="0.25">
      <c r="A106" s="16">
        <v>44517.410717592589</v>
      </c>
      <c r="B106" t="s">
        <v>12</v>
      </c>
      <c r="C106" t="str">
        <f t="shared" si="1"/>
        <v>Groceries</v>
      </c>
      <c r="D106" s="3">
        <v>-8.99</v>
      </c>
      <c r="E106" t="s">
        <v>244</v>
      </c>
      <c r="F106" t="s">
        <v>241</v>
      </c>
      <c r="G106" s="5">
        <f>IF(Table1[[#This Row],[Amount]]&lt;0,-Table1[[#This Row],[Amount]],"")</f>
        <v>8.99</v>
      </c>
      <c r="H106" t="str">
        <f>IF(Table1[[#This Row],[Account Type]]="Credit Card",Table1[[#This Row],[Amount]],"")</f>
        <v/>
      </c>
      <c r="I106" s="2" t="str">
        <f>IF(Table1[[#This Row],[Category]]="Loan Repayment",Table1[[#This Row],[Amount]]*-1,"")</f>
        <v/>
      </c>
      <c r="J106" s="20" t="s">
        <v>356</v>
      </c>
      <c r="K106" s="17">
        <v>44501</v>
      </c>
    </row>
    <row r="107" spans="1:11" x14ac:dyDescent="0.25">
      <c r="A107" s="16">
        <v>44517.999988425923</v>
      </c>
      <c r="B107" t="s">
        <v>14</v>
      </c>
      <c r="C107" t="str">
        <f t="shared" si="1"/>
        <v>Public Transport</v>
      </c>
      <c r="D107" s="3">
        <v>-3.1</v>
      </c>
      <c r="E107" t="s">
        <v>244</v>
      </c>
      <c r="F107" t="s">
        <v>241</v>
      </c>
      <c r="G107" s="5">
        <f>IF(Table1[[#This Row],[Amount]]&lt;0,-Table1[[#This Row],[Amount]],"")</f>
        <v>3.1</v>
      </c>
      <c r="H107" t="str">
        <f>IF(Table1[[#This Row],[Account Type]]="Credit Card",Table1[[#This Row],[Amount]],"")</f>
        <v/>
      </c>
      <c r="I107" s="2" t="str">
        <f>IF(Table1[[#This Row],[Category]]="Loan Repayment",Table1[[#This Row],[Amount]]*-1,"")</f>
        <v/>
      </c>
      <c r="J107" s="20" t="s">
        <v>356</v>
      </c>
      <c r="K107" s="17">
        <v>44501</v>
      </c>
    </row>
    <row r="108" spans="1:11" x14ac:dyDescent="0.25">
      <c r="A108" s="16">
        <v>44518.260196759256</v>
      </c>
      <c r="B108" t="s">
        <v>14</v>
      </c>
      <c r="C108" t="str">
        <f t="shared" si="1"/>
        <v>Public Transport</v>
      </c>
      <c r="D108" s="3">
        <v>-3.1</v>
      </c>
      <c r="E108" t="s">
        <v>244</v>
      </c>
      <c r="F108" t="s">
        <v>241</v>
      </c>
      <c r="G108" s="5">
        <f>IF(Table1[[#This Row],[Amount]]&lt;0,-Table1[[#This Row],[Amount]],"")</f>
        <v>3.1</v>
      </c>
      <c r="H108" t="str">
        <f>IF(Table1[[#This Row],[Account Type]]="Credit Card",Table1[[#This Row],[Amount]],"")</f>
        <v/>
      </c>
      <c r="I108" s="2" t="str">
        <f>IF(Table1[[#This Row],[Category]]="Loan Repayment",Table1[[#This Row],[Amount]]*-1,"")</f>
        <v/>
      </c>
      <c r="J108" s="20" t="s">
        <v>356</v>
      </c>
      <c r="K108" s="17">
        <v>44501</v>
      </c>
    </row>
    <row r="109" spans="1:11" x14ac:dyDescent="0.25">
      <c r="A109" s="16">
        <v>44519.267557870371</v>
      </c>
      <c r="B109" t="s">
        <v>27</v>
      </c>
      <c r="C109" t="str">
        <f t="shared" si="1"/>
        <v>Self Development</v>
      </c>
      <c r="D109" s="3">
        <v>-9.99</v>
      </c>
      <c r="E109" t="s">
        <v>244</v>
      </c>
      <c r="F109" t="s">
        <v>241</v>
      </c>
      <c r="G109" s="5">
        <f>IF(Table1[[#This Row],[Amount]]&lt;0,-Table1[[#This Row],[Amount]],"")</f>
        <v>9.99</v>
      </c>
      <c r="H109" t="str">
        <f>IF(Table1[[#This Row],[Account Type]]="Credit Card",Table1[[#This Row],[Amount]],"")</f>
        <v/>
      </c>
      <c r="I109" s="2" t="str">
        <f>IF(Table1[[#This Row],[Category]]="Loan Repayment",Table1[[#This Row],[Amount]]*-1,"")</f>
        <v/>
      </c>
      <c r="J109" s="20" t="s">
        <v>356</v>
      </c>
      <c r="K109" s="17">
        <v>44501</v>
      </c>
    </row>
    <row r="110" spans="1:11" x14ac:dyDescent="0.25">
      <c r="A110" s="16">
        <v>44519.274537037039</v>
      </c>
      <c r="B110" t="s">
        <v>27</v>
      </c>
      <c r="C110" t="str">
        <f t="shared" si="1"/>
        <v>Self Development</v>
      </c>
      <c r="D110" s="3">
        <v>-9.99</v>
      </c>
      <c r="E110" t="s">
        <v>244</v>
      </c>
      <c r="F110" t="s">
        <v>241</v>
      </c>
      <c r="G110" s="5">
        <f>IF(Table1[[#This Row],[Amount]]&lt;0,-Table1[[#This Row],[Amount]],"")</f>
        <v>9.99</v>
      </c>
      <c r="H110" t="str">
        <f>IF(Table1[[#This Row],[Account Type]]="Credit Card",Table1[[#This Row],[Amount]],"")</f>
        <v/>
      </c>
      <c r="I110" s="2" t="str">
        <f>IF(Table1[[#This Row],[Category]]="Loan Repayment",Table1[[#This Row],[Amount]]*-1,"")</f>
        <v/>
      </c>
      <c r="J110" s="20" t="s">
        <v>356</v>
      </c>
      <c r="K110" s="17">
        <v>44501</v>
      </c>
    </row>
    <row r="111" spans="1:11" x14ac:dyDescent="0.25">
      <c r="A111" s="16">
        <v>44519.679016203707</v>
      </c>
      <c r="B111" t="s">
        <v>8</v>
      </c>
      <c r="C111" t="str">
        <f t="shared" si="1"/>
        <v>Others</v>
      </c>
      <c r="D111" s="3">
        <v>10</v>
      </c>
      <c r="E111" t="s">
        <v>244</v>
      </c>
      <c r="F111" t="s">
        <v>241</v>
      </c>
      <c r="G111" s="5" t="str">
        <f>IF(Table1[[#This Row],[Amount]]&lt;0,-Table1[[#This Row],[Amount]],"")</f>
        <v/>
      </c>
      <c r="H111" t="str">
        <f>IF(Table1[[#This Row],[Account Type]]="Credit Card",Table1[[#This Row],[Amount]],"")</f>
        <v/>
      </c>
      <c r="I111" s="2" t="str">
        <f>IF(Table1[[#This Row],[Category]]="Loan Repayment",Table1[[#This Row],[Amount]]*-1,"")</f>
        <v/>
      </c>
      <c r="J111" s="20" t="s">
        <v>356</v>
      </c>
      <c r="K111" s="17">
        <v>44501</v>
      </c>
    </row>
    <row r="112" spans="1:11" x14ac:dyDescent="0.25">
      <c r="A112" s="16">
        <v>44519.999988425923</v>
      </c>
      <c r="B112" t="s">
        <v>14</v>
      </c>
      <c r="C112" t="str">
        <f t="shared" si="1"/>
        <v>Public Transport</v>
      </c>
      <c r="D112" s="3">
        <v>-3.1</v>
      </c>
      <c r="E112" t="s">
        <v>244</v>
      </c>
      <c r="F112" t="s">
        <v>241</v>
      </c>
      <c r="G112" s="5">
        <f>IF(Table1[[#This Row],[Amount]]&lt;0,-Table1[[#This Row],[Amount]],"")</f>
        <v>3.1</v>
      </c>
      <c r="H112" t="str">
        <f>IF(Table1[[#This Row],[Account Type]]="Credit Card",Table1[[#This Row],[Amount]],"")</f>
        <v/>
      </c>
      <c r="I112" s="2" t="str">
        <f>IF(Table1[[#This Row],[Category]]="Loan Repayment",Table1[[#This Row],[Amount]]*-1,"")</f>
        <v/>
      </c>
      <c r="J112" s="20" t="s">
        <v>356</v>
      </c>
      <c r="K112" s="17">
        <v>44501</v>
      </c>
    </row>
    <row r="113" spans="1:11" x14ac:dyDescent="0.25">
      <c r="A113" s="16">
        <v>44520.999988425923</v>
      </c>
      <c r="B113" t="s">
        <v>14</v>
      </c>
      <c r="C113" t="str">
        <f t="shared" si="1"/>
        <v>Public Transport</v>
      </c>
      <c r="D113" s="3">
        <v>-3.1</v>
      </c>
      <c r="E113" t="s">
        <v>244</v>
      </c>
      <c r="F113" t="s">
        <v>241</v>
      </c>
      <c r="G113" s="5">
        <f>IF(Table1[[#This Row],[Amount]]&lt;0,-Table1[[#This Row],[Amount]],"")</f>
        <v>3.1</v>
      </c>
      <c r="H113" t="str">
        <f>IF(Table1[[#This Row],[Account Type]]="Credit Card",Table1[[#This Row],[Amount]],"")</f>
        <v/>
      </c>
      <c r="I113" s="2" t="str">
        <f>IF(Table1[[#This Row],[Category]]="Loan Repayment",Table1[[#This Row],[Amount]]*-1,"")</f>
        <v/>
      </c>
      <c r="J113" s="20" t="s">
        <v>356</v>
      </c>
      <c r="K113" s="17">
        <v>44501</v>
      </c>
    </row>
    <row r="114" spans="1:11" x14ac:dyDescent="0.25">
      <c r="A114" s="16">
        <v>44521.586493055554</v>
      </c>
      <c r="B114" t="s">
        <v>28</v>
      </c>
      <c r="C114" t="str">
        <f t="shared" si="1"/>
        <v>Others</v>
      </c>
      <c r="D114" s="3">
        <v>-10</v>
      </c>
      <c r="E114" t="s">
        <v>244</v>
      </c>
      <c r="F114" t="s">
        <v>241</v>
      </c>
      <c r="G114" s="5">
        <f>IF(Table1[[#This Row],[Amount]]&lt;0,-Table1[[#This Row],[Amount]],"")</f>
        <v>10</v>
      </c>
      <c r="H114" t="str">
        <f>IF(Table1[[#This Row],[Account Type]]="Credit Card",Table1[[#This Row],[Amount]],"")</f>
        <v/>
      </c>
      <c r="I114" s="2" t="str">
        <f>IF(Table1[[#This Row],[Category]]="Loan Repayment",Table1[[#This Row],[Amount]]*-1,"")</f>
        <v/>
      </c>
      <c r="J114" s="20" t="s">
        <v>356</v>
      </c>
      <c r="K114" s="17">
        <v>44501</v>
      </c>
    </row>
    <row r="115" spans="1:11" x14ac:dyDescent="0.25">
      <c r="A115" s="16">
        <v>44521.665578703702</v>
      </c>
      <c r="B115" t="s">
        <v>8</v>
      </c>
      <c r="C115" t="str">
        <f t="shared" si="1"/>
        <v>Others</v>
      </c>
      <c r="D115" s="3">
        <v>50</v>
      </c>
      <c r="E115" t="s">
        <v>244</v>
      </c>
      <c r="F115" t="s">
        <v>241</v>
      </c>
      <c r="G115" s="5" t="str">
        <f>IF(Table1[[#This Row],[Amount]]&lt;0,-Table1[[#This Row],[Amount]],"")</f>
        <v/>
      </c>
      <c r="H115" t="str">
        <f>IF(Table1[[#This Row],[Account Type]]="Credit Card",Table1[[#This Row],[Amount]],"")</f>
        <v/>
      </c>
      <c r="I115" s="2" t="str">
        <f>IF(Table1[[#This Row],[Category]]="Loan Repayment",Table1[[#This Row],[Amount]]*-1,"")</f>
        <v/>
      </c>
      <c r="J115" s="20" t="s">
        <v>356</v>
      </c>
      <c r="K115" s="17">
        <v>44501</v>
      </c>
    </row>
    <row r="116" spans="1:11" x14ac:dyDescent="0.25">
      <c r="A116" s="16">
        <v>44521.667256944442</v>
      </c>
      <c r="B116" t="s">
        <v>15</v>
      </c>
      <c r="C116" t="str">
        <f t="shared" si="1"/>
        <v>Groceries</v>
      </c>
      <c r="D116" s="3">
        <v>-12.67</v>
      </c>
      <c r="E116" t="s">
        <v>244</v>
      </c>
      <c r="F116" t="s">
        <v>241</v>
      </c>
      <c r="G116" s="5">
        <f>IF(Table1[[#This Row],[Amount]]&lt;0,-Table1[[#This Row],[Amount]],"")</f>
        <v>12.67</v>
      </c>
      <c r="H116" t="str">
        <f>IF(Table1[[#This Row],[Account Type]]="Credit Card",Table1[[#This Row],[Amount]],"")</f>
        <v/>
      </c>
      <c r="I116" s="2" t="str">
        <f>IF(Table1[[#This Row],[Category]]="Loan Repayment",Table1[[#This Row],[Amount]]*-1,"")</f>
        <v/>
      </c>
      <c r="J116" s="20" t="s">
        <v>356</v>
      </c>
      <c r="K116" s="17">
        <v>44501</v>
      </c>
    </row>
    <row r="117" spans="1:11" x14ac:dyDescent="0.25">
      <c r="A117" s="16">
        <v>44521.999988425923</v>
      </c>
      <c r="B117" t="s">
        <v>14</v>
      </c>
      <c r="C117" t="str">
        <f t="shared" si="1"/>
        <v>Public Transport</v>
      </c>
      <c r="D117" s="3">
        <v>-4.6500000000000004</v>
      </c>
      <c r="E117" t="s">
        <v>244</v>
      </c>
      <c r="F117" t="s">
        <v>241</v>
      </c>
      <c r="G117" s="5">
        <f>IF(Table1[[#This Row],[Amount]]&lt;0,-Table1[[#This Row],[Amount]],"")</f>
        <v>4.6500000000000004</v>
      </c>
      <c r="H117" t="str">
        <f>IF(Table1[[#This Row],[Account Type]]="Credit Card",Table1[[#This Row],[Amount]],"")</f>
        <v/>
      </c>
      <c r="I117" s="2" t="str">
        <f>IF(Table1[[#This Row],[Category]]="Loan Repayment",Table1[[#This Row],[Amount]]*-1,"")</f>
        <v/>
      </c>
      <c r="J117" s="20" t="s">
        <v>356</v>
      </c>
      <c r="K117" s="17">
        <v>44501</v>
      </c>
    </row>
    <row r="118" spans="1:11" x14ac:dyDescent="0.25">
      <c r="A118" s="16">
        <v>44523.088333333333</v>
      </c>
      <c r="B118" t="s">
        <v>14</v>
      </c>
      <c r="C118" t="str">
        <f t="shared" si="1"/>
        <v>Public Transport</v>
      </c>
      <c r="D118" s="3">
        <v>-1.55</v>
      </c>
      <c r="E118" t="s">
        <v>244</v>
      </c>
      <c r="F118" t="s">
        <v>241</v>
      </c>
      <c r="G118" s="5">
        <f>IF(Table1[[#This Row],[Amount]]&lt;0,-Table1[[#This Row],[Amount]],"")</f>
        <v>1.55</v>
      </c>
      <c r="H118" t="str">
        <f>IF(Table1[[#This Row],[Account Type]]="Credit Card",Table1[[#This Row],[Amount]],"")</f>
        <v/>
      </c>
      <c r="I118" s="2" t="str">
        <f>IF(Table1[[#This Row],[Category]]="Loan Repayment",Table1[[#This Row],[Amount]]*-1,"")</f>
        <v/>
      </c>
      <c r="J118" s="20" t="s">
        <v>356</v>
      </c>
      <c r="K118" s="17">
        <v>44501</v>
      </c>
    </row>
    <row r="119" spans="1:11" x14ac:dyDescent="0.25">
      <c r="A119" s="16">
        <v>44523.999988425923</v>
      </c>
      <c r="B119" t="s">
        <v>14</v>
      </c>
      <c r="C119" t="str">
        <f t="shared" si="1"/>
        <v>Public Transport</v>
      </c>
      <c r="D119" s="3">
        <v>-1.55</v>
      </c>
      <c r="E119" t="s">
        <v>244</v>
      </c>
      <c r="F119" t="s">
        <v>241</v>
      </c>
      <c r="G119" s="5">
        <f>IF(Table1[[#This Row],[Amount]]&lt;0,-Table1[[#This Row],[Amount]],"")</f>
        <v>1.55</v>
      </c>
      <c r="H119" t="str">
        <f>IF(Table1[[#This Row],[Account Type]]="Credit Card",Table1[[#This Row],[Amount]],"")</f>
        <v/>
      </c>
      <c r="I119" s="2" t="str">
        <f>IF(Table1[[#This Row],[Category]]="Loan Repayment",Table1[[#This Row],[Amount]]*-1,"")</f>
        <v/>
      </c>
      <c r="J119" s="20" t="s">
        <v>356</v>
      </c>
      <c r="K119" s="17">
        <v>44501</v>
      </c>
    </row>
    <row r="120" spans="1:11" x14ac:dyDescent="0.25">
      <c r="A120" s="16">
        <v>44524.943483796298</v>
      </c>
      <c r="B120" t="s">
        <v>14</v>
      </c>
      <c r="C120" t="str">
        <f t="shared" si="1"/>
        <v>Public Transport</v>
      </c>
      <c r="D120" s="3">
        <v>-20</v>
      </c>
      <c r="E120" t="s">
        <v>244</v>
      </c>
      <c r="F120" t="s">
        <v>241</v>
      </c>
      <c r="G120" s="5">
        <f>IF(Table1[[#This Row],[Amount]]&lt;0,-Table1[[#This Row],[Amount]],"")</f>
        <v>20</v>
      </c>
      <c r="H120" t="str">
        <f>IF(Table1[[#This Row],[Account Type]]="Credit Card",Table1[[#This Row],[Amount]],"")</f>
        <v/>
      </c>
      <c r="I120" s="2" t="str">
        <f>IF(Table1[[#This Row],[Category]]="Loan Repayment",Table1[[#This Row],[Amount]]*-1,"")</f>
        <v/>
      </c>
      <c r="J120" s="20" t="s">
        <v>356</v>
      </c>
      <c r="K120" s="17">
        <v>44501</v>
      </c>
    </row>
    <row r="121" spans="1:11" x14ac:dyDescent="0.25">
      <c r="A121" s="16">
        <v>44524.999988425923</v>
      </c>
      <c r="B121" t="s">
        <v>14</v>
      </c>
      <c r="C121" t="str">
        <f t="shared" si="1"/>
        <v>Public Transport</v>
      </c>
      <c r="D121" s="3">
        <v>-3.1</v>
      </c>
      <c r="E121" t="s">
        <v>244</v>
      </c>
      <c r="F121" t="s">
        <v>241</v>
      </c>
      <c r="G121" s="5">
        <f>IF(Table1[[#This Row],[Amount]]&lt;0,-Table1[[#This Row],[Amount]],"")</f>
        <v>3.1</v>
      </c>
      <c r="H121" t="str">
        <f>IF(Table1[[#This Row],[Account Type]]="Credit Card",Table1[[#This Row],[Amount]],"")</f>
        <v/>
      </c>
      <c r="I121" s="2" t="str">
        <f>IF(Table1[[#This Row],[Category]]="Loan Repayment",Table1[[#This Row],[Amount]]*-1,"")</f>
        <v/>
      </c>
      <c r="J121" s="20" t="s">
        <v>356</v>
      </c>
      <c r="K121" s="17">
        <v>44501</v>
      </c>
    </row>
    <row r="122" spans="1:11" x14ac:dyDescent="0.25">
      <c r="A122" s="16">
        <v>44525.999988425923</v>
      </c>
      <c r="B122" t="s">
        <v>14</v>
      </c>
      <c r="C122" t="str">
        <f t="shared" si="1"/>
        <v>Public Transport</v>
      </c>
      <c r="D122" s="3">
        <v>-3.1</v>
      </c>
      <c r="E122" t="s">
        <v>244</v>
      </c>
      <c r="F122" t="s">
        <v>241</v>
      </c>
      <c r="G122" s="5">
        <f>IF(Table1[[#This Row],[Amount]]&lt;0,-Table1[[#This Row],[Amount]],"")</f>
        <v>3.1</v>
      </c>
      <c r="H122" t="str">
        <f>IF(Table1[[#This Row],[Account Type]]="Credit Card",Table1[[#This Row],[Amount]],"")</f>
        <v/>
      </c>
      <c r="I122" s="2" t="str">
        <f>IF(Table1[[#This Row],[Category]]="Loan Repayment",Table1[[#This Row],[Amount]]*-1,"")</f>
        <v/>
      </c>
      <c r="J122" s="20" t="s">
        <v>356</v>
      </c>
      <c r="K122" s="17">
        <v>44501</v>
      </c>
    </row>
    <row r="123" spans="1:11" x14ac:dyDescent="0.25">
      <c r="A123" s="16">
        <v>44526.336076388892</v>
      </c>
      <c r="B123" t="s">
        <v>10</v>
      </c>
      <c r="C123" t="str">
        <f t="shared" si="1"/>
        <v>Groceries</v>
      </c>
      <c r="D123" s="3">
        <v>-3.95</v>
      </c>
      <c r="E123" t="s">
        <v>244</v>
      </c>
      <c r="F123" t="s">
        <v>241</v>
      </c>
      <c r="G123" s="5">
        <f>IF(Table1[[#This Row],[Amount]]&lt;0,-Table1[[#This Row],[Amount]],"")</f>
        <v>3.95</v>
      </c>
      <c r="H123" t="str">
        <f>IF(Table1[[#This Row],[Account Type]]="Credit Card",Table1[[#This Row],[Amount]],"")</f>
        <v/>
      </c>
      <c r="I123" s="2" t="str">
        <f>IF(Table1[[#This Row],[Category]]="Loan Repayment",Table1[[#This Row],[Amount]]*-1,"")</f>
        <v/>
      </c>
      <c r="J123" s="20" t="s">
        <v>356</v>
      </c>
      <c r="K123" s="17">
        <v>44501</v>
      </c>
    </row>
    <row r="124" spans="1:11" x14ac:dyDescent="0.25">
      <c r="A124" s="16">
        <v>44526.538437499999</v>
      </c>
      <c r="B124" t="s">
        <v>29</v>
      </c>
      <c r="C124" t="str">
        <f t="shared" si="1"/>
        <v>Others</v>
      </c>
      <c r="D124" s="3">
        <v>-6.99</v>
      </c>
      <c r="E124" t="s">
        <v>244</v>
      </c>
      <c r="F124" t="s">
        <v>241</v>
      </c>
      <c r="G124" s="5">
        <f>IF(Table1[[#This Row],[Amount]]&lt;0,-Table1[[#This Row],[Amount]],"")</f>
        <v>6.99</v>
      </c>
      <c r="H124" t="str">
        <f>IF(Table1[[#This Row],[Account Type]]="Credit Card",Table1[[#This Row],[Amount]],"")</f>
        <v/>
      </c>
      <c r="I124" s="2" t="str">
        <f>IF(Table1[[#This Row],[Category]]="Loan Repayment",Table1[[#This Row],[Amount]]*-1,"")</f>
        <v/>
      </c>
      <c r="J124" s="20" t="s">
        <v>356</v>
      </c>
      <c r="K124" s="17">
        <v>44501</v>
      </c>
    </row>
    <row r="125" spans="1:11" x14ac:dyDescent="0.25">
      <c r="A125" s="16">
        <v>44528.439363425925</v>
      </c>
      <c r="B125" t="s">
        <v>8</v>
      </c>
      <c r="C125" t="str">
        <f t="shared" si="1"/>
        <v>Others</v>
      </c>
      <c r="D125" s="3">
        <v>50</v>
      </c>
      <c r="E125" t="s">
        <v>244</v>
      </c>
      <c r="F125" t="s">
        <v>241</v>
      </c>
      <c r="G125" s="5" t="str">
        <f>IF(Table1[[#This Row],[Amount]]&lt;0,-Table1[[#This Row],[Amount]],"")</f>
        <v/>
      </c>
      <c r="H125" t="str">
        <f>IF(Table1[[#This Row],[Account Type]]="Credit Card",Table1[[#This Row],[Amount]],"")</f>
        <v/>
      </c>
      <c r="I125" s="2" t="str">
        <f>IF(Table1[[#This Row],[Category]]="Loan Repayment",Table1[[#This Row],[Amount]]*-1,"")</f>
        <v/>
      </c>
      <c r="J125" s="20" t="s">
        <v>356</v>
      </c>
      <c r="K125" s="17">
        <v>44501</v>
      </c>
    </row>
    <row r="126" spans="1:11" x14ac:dyDescent="0.25">
      <c r="A126" s="16">
        <v>44528.447071759256</v>
      </c>
      <c r="B126" t="s">
        <v>20</v>
      </c>
      <c r="C126" t="str">
        <f t="shared" si="1"/>
        <v>Others</v>
      </c>
      <c r="D126" s="3">
        <v>-5</v>
      </c>
      <c r="E126" t="s">
        <v>244</v>
      </c>
      <c r="F126" t="s">
        <v>241</v>
      </c>
      <c r="G126" s="5">
        <f>IF(Table1[[#This Row],[Amount]]&lt;0,-Table1[[#This Row],[Amount]],"")</f>
        <v>5</v>
      </c>
      <c r="H126" t="str">
        <f>IF(Table1[[#This Row],[Account Type]]="Credit Card",Table1[[#This Row],[Amount]],"")</f>
        <v/>
      </c>
      <c r="I126" s="2" t="str">
        <f>IF(Table1[[#This Row],[Category]]="Loan Repayment",Table1[[#This Row],[Amount]]*-1,"")</f>
        <v/>
      </c>
      <c r="J126" s="20" t="s">
        <v>356</v>
      </c>
      <c r="K126" s="17">
        <v>44501</v>
      </c>
    </row>
    <row r="127" spans="1:11" x14ac:dyDescent="0.25">
      <c r="A127" s="16">
        <v>44529.49790509259</v>
      </c>
      <c r="B127" t="s">
        <v>16</v>
      </c>
      <c r="C127" t="str">
        <f t="shared" si="1"/>
        <v>Health</v>
      </c>
      <c r="D127" s="3">
        <v>-0.3</v>
      </c>
      <c r="E127" t="s">
        <v>244</v>
      </c>
      <c r="F127" t="s">
        <v>241</v>
      </c>
      <c r="G127" s="5">
        <f>IF(Table1[[#This Row],[Amount]]&lt;0,-Table1[[#This Row],[Amount]],"")</f>
        <v>0.3</v>
      </c>
      <c r="H127" t="str">
        <f>IF(Table1[[#This Row],[Account Type]]="Credit Card",Table1[[#This Row],[Amount]],"")</f>
        <v/>
      </c>
      <c r="I127" s="2" t="str">
        <f>IF(Table1[[#This Row],[Category]]="Loan Repayment",Table1[[#This Row],[Amount]]*-1,"")</f>
        <v/>
      </c>
      <c r="J127" s="20" t="s">
        <v>356</v>
      </c>
      <c r="K127" s="17">
        <v>44501</v>
      </c>
    </row>
    <row r="128" spans="1:11" x14ac:dyDescent="0.25">
      <c r="A128" s="16">
        <v>44529.649293981478</v>
      </c>
      <c r="B128" t="s">
        <v>18</v>
      </c>
      <c r="C128" t="str">
        <f t="shared" si="1"/>
        <v>Household Items</v>
      </c>
      <c r="D128" s="3">
        <v>-2.7</v>
      </c>
      <c r="E128" t="s">
        <v>244</v>
      </c>
      <c r="F128" t="s">
        <v>241</v>
      </c>
      <c r="G128" s="5">
        <f>IF(Table1[[#This Row],[Amount]]&lt;0,-Table1[[#This Row],[Amount]],"")</f>
        <v>2.7</v>
      </c>
      <c r="H128" t="str">
        <f>IF(Table1[[#This Row],[Account Type]]="Credit Card",Table1[[#This Row],[Amount]],"")</f>
        <v/>
      </c>
      <c r="I128" s="2" t="str">
        <f>IF(Table1[[#This Row],[Category]]="Loan Repayment",Table1[[#This Row],[Amount]]*-1,"")</f>
        <v/>
      </c>
      <c r="J128" s="20" t="s">
        <v>356</v>
      </c>
      <c r="K128" s="17">
        <v>44501</v>
      </c>
    </row>
    <row r="129" spans="1:11" x14ac:dyDescent="0.25">
      <c r="A129" s="16">
        <v>44529.696851851855</v>
      </c>
      <c r="B129" t="s">
        <v>30</v>
      </c>
      <c r="C129" t="str">
        <f t="shared" si="1"/>
        <v>Others</v>
      </c>
      <c r="D129" s="3">
        <v>-34</v>
      </c>
      <c r="E129" t="s">
        <v>244</v>
      </c>
      <c r="F129" t="s">
        <v>241</v>
      </c>
      <c r="G129" s="5">
        <f>IF(Table1[[#This Row],[Amount]]&lt;0,-Table1[[#This Row],[Amount]],"")</f>
        <v>34</v>
      </c>
      <c r="H129" t="str">
        <f>IF(Table1[[#This Row],[Account Type]]="Credit Card",Table1[[#This Row],[Amount]],"")</f>
        <v/>
      </c>
      <c r="I129" s="2" t="str">
        <f>IF(Table1[[#This Row],[Category]]="Loan Repayment",Table1[[#This Row],[Amount]]*-1,"")</f>
        <v/>
      </c>
      <c r="J129" s="20" t="s">
        <v>356</v>
      </c>
      <c r="K129" s="17">
        <v>44501</v>
      </c>
    </row>
    <row r="130" spans="1:11" x14ac:dyDescent="0.25">
      <c r="A130" s="16">
        <v>44530.378310185188</v>
      </c>
      <c r="B130" t="s">
        <v>10</v>
      </c>
      <c r="C130" t="str">
        <f t="shared" ref="C130:C193" si="2">IF(OR(B130="Lidl",B130="Asda",B130="Best Asia Supermarket",B130="Wallington Food Centre",B130="Sainsbury's",B130="Tesco"),"Groceries",IF(OR(B130="Boots",B130="Manor Pharmacy",B130="Specsavers",B130="Noahs Health Food Stor"),"Health",IF(OR(B130="Amazon",B130="Ebay"),"Online Shopping",IF(OR(B130="Transport For London",B130="South Western Railway"),"Public Transport",IF(OR(B130="Primark",B130="TK Maxx",B130="Marks &amp; Spencer"),"Clothing",IF(OR(B130="Udemy",B130="Wise",B130="Telusko",B130="Oasis Christian Centre"),"Self Development",IF(OR(B130="Price Busters",B130="Argos",B130="Poundland",B130="Kings Corner"),"Household Items",IF(OR(B130="To RCCG GLORIOUS HIGH THRONE",B130="To Eagle City Church"),"Church",IF(OR(B130="Skillz UK",B130="Tynker",B130="To Gocardless",B130="We Make Footballers Cc",B130="GLL BETTER",B130="VIS WWW.BETTER.ORG.UK/",B130="IXL Learning"),"Kids Extracurricular",IF(OR(B130="To GBP Savings",B130="Trading 212"),"Savings",IF(B130="To Aqua","Loan Repayment",IF(B130="To Kaneh Amin","Haircut",IF(B130="Wall/Rent/63canon","Rent",IF(OR(B130="Bolt","Uber"),"Cab",IF(B130="Dulwich College","Salary","Others")))))))))))))))</f>
        <v>Groceries</v>
      </c>
      <c r="D130" s="3">
        <v>-0.65</v>
      </c>
      <c r="E130" t="s">
        <v>244</v>
      </c>
      <c r="F130" t="s">
        <v>241</v>
      </c>
      <c r="G130" s="5">
        <f>IF(Table1[[#This Row],[Amount]]&lt;0,-Table1[[#This Row],[Amount]],"")</f>
        <v>0.65</v>
      </c>
      <c r="H130" t="str">
        <f>IF(Table1[[#This Row],[Account Type]]="Credit Card",Table1[[#This Row],[Amount]],"")</f>
        <v/>
      </c>
      <c r="I130" s="2" t="str">
        <f>IF(Table1[[#This Row],[Category]]="Loan Repayment",Table1[[#This Row],[Amount]]*-1,"")</f>
        <v/>
      </c>
      <c r="J130" s="20" t="s">
        <v>356</v>
      </c>
      <c r="K130" s="17">
        <v>44501</v>
      </c>
    </row>
    <row r="131" spans="1:11" x14ac:dyDescent="0.25">
      <c r="A131" s="16">
        <v>44530.719756944447</v>
      </c>
      <c r="B131" t="s">
        <v>10</v>
      </c>
      <c r="C131" t="str">
        <f t="shared" si="2"/>
        <v>Groceries</v>
      </c>
      <c r="D131" s="3">
        <v>-1.85</v>
      </c>
      <c r="E131" t="s">
        <v>244</v>
      </c>
      <c r="F131" t="s">
        <v>241</v>
      </c>
      <c r="G131" s="5">
        <f>IF(Table1[[#This Row],[Amount]]&lt;0,-Table1[[#This Row],[Amount]],"")</f>
        <v>1.85</v>
      </c>
      <c r="H131" t="str">
        <f>IF(Table1[[#This Row],[Account Type]]="Credit Card",Table1[[#This Row],[Amount]],"")</f>
        <v/>
      </c>
      <c r="I131" s="2" t="str">
        <f>IF(Table1[[#This Row],[Category]]="Loan Repayment",Table1[[#This Row],[Amount]]*-1,"")</f>
        <v/>
      </c>
      <c r="J131" s="20" t="s">
        <v>356</v>
      </c>
      <c r="K131" s="17">
        <v>44501</v>
      </c>
    </row>
    <row r="132" spans="1:11" x14ac:dyDescent="0.25">
      <c r="A132" s="16">
        <v>44530.999988425923</v>
      </c>
      <c r="B132" t="s">
        <v>14</v>
      </c>
      <c r="C132" t="str">
        <f t="shared" si="2"/>
        <v>Public Transport</v>
      </c>
      <c r="D132" s="3">
        <v>-1.55</v>
      </c>
      <c r="E132" t="s">
        <v>244</v>
      </c>
      <c r="F132" t="s">
        <v>241</v>
      </c>
      <c r="G132" s="5">
        <f>IF(Table1[[#This Row],[Amount]]&lt;0,-Table1[[#This Row],[Amount]],"")</f>
        <v>1.55</v>
      </c>
      <c r="H132" t="str">
        <f>IF(Table1[[#This Row],[Account Type]]="Credit Card",Table1[[#This Row],[Amount]],"")</f>
        <v/>
      </c>
      <c r="I132" s="2" t="str">
        <f>IF(Table1[[#This Row],[Category]]="Loan Repayment",Table1[[#This Row],[Amount]]*-1,"")</f>
        <v/>
      </c>
      <c r="J132" s="20" t="s">
        <v>356</v>
      </c>
      <c r="K132" s="17">
        <v>44501</v>
      </c>
    </row>
    <row r="133" spans="1:11" x14ac:dyDescent="0.25">
      <c r="A133" s="16">
        <v>44531.999988425923</v>
      </c>
      <c r="B133" t="s">
        <v>14</v>
      </c>
      <c r="C133" t="str">
        <f t="shared" si="2"/>
        <v>Public Transport</v>
      </c>
      <c r="D133" s="3">
        <v>-3.1</v>
      </c>
      <c r="E133" t="s">
        <v>244</v>
      </c>
      <c r="F133" t="s">
        <v>241</v>
      </c>
      <c r="G133" s="5">
        <f>IF(Table1[[#This Row],[Amount]]&lt;0,-Table1[[#This Row],[Amount]],"")</f>
        <v>3.1</v>
      </c>
      <c r="H133" t="str">
        <f>IF(Table1[[#This Row],[Account Type]]="Credit Card",Table1[[#This Row],[Amount]],"")</f>
        <v/>
      </c>
      <c r="I133" s="2" t="str">
        <f>IF(Table1[[#This Row],[Category]]="Loan Repayment",Table1[[#This Row],[Amount]]*-1,"")</f>
        <v/>
      </c>
      <c r="J133" s="20" t="s">
        <v>357</v>
      </c>
      <c r="K133" s="17">
        <v>44531</v>
      </c>
    </row>
    <row r="134" spans="1:11" x14ac:dyDescent="0.25">
      <c r="A134" s="16">
        <v>44533.09652777778</v>
      </c>
      <c r="B134" t="s">
        <v>14</v>
      </c>
      <c r="C134" t="str">
        <f t="shared" si="2"/>
        <v>Public Transport</v>
      </c>
      <c r="D134" s="3">
        <v>-4.6500000000000004</v>
      </c>
      <c r="E134" t="s">
        <v>244</v>
      </c>
      <c r="F134" t="s">
        <v>241</v>
      </c>
      <c r="G134" s="5">
        <f>IF(Table1[[#This Row],[Amount]]&lt;0,-Table1[[#This Row],[Amount]],"")</f>
        <v>4.6500000000000004</v>
      </c>
      <c r="H134" t="str">
        <f>IF(Table1[[#This Row],[Account Type]]="Credit Card",Table1[[#This Row],[Amount]],"")</f>
        <v/>
      </c>
      <c r="I134" s="2" t="str">
        <f>IF(Table1[[#This Row],[Category]]="Loan Repayment",Table1[[#This Row],[Amount]]*-1,"")</f>
        <v/>
      </c>
      <c r="J134" s="20" t="s">
        <v>357</v>
      </c>
      <c r="K134" s="17">
        <v>44531</v>
      </c>
    </row>
    <row r="135" spans="1:11" x14ac:dyDescent="0.25">
      <c r="A135" s="16">
        <v>44533.893634259257</v>
      </c>
      <c r="B135" t="s">
        <v>8</v>
      </c>
      <c r="C135" t="str">
        <f t="shared" si="2"/>
        <v>Others</v>
      </c>
      <c r="D135" s="3">
        <v>100</v>
      </c>
      <c r="E135" t="s">
        <v>244</v>
      </c>
      <c r="F135" t="s">
        <v>241</v>
      </c>
      <c r="G135" s="5" t="str">
        <f>IF(Table1[[#This Row],[Amount]]&lt;0,-Table1[[#This Row],[Amount]],"")</f>
        <v/>
      </c>
      <c r="H135" t="str">
        <f>IF(Table1[[#This Row],[Account Type]]="Credit Card",Table1[[#This Row],[Amount]],"")</f>
        <v/>
      </c>
      <c r="I135" s="2" t="str">
        <f>IF(Table1[[#This Row],[Category]]="Loan Repayment",Table1[[#This Row],[Amount]]*-1,"")</f>
        <v/>
      </c>
      <c r="J135" s="20" t="s">
        <v>357</v>
      </c>
      <c r="K135" s="17">
        <v>44531</v>
      </c>
    </row>
    <row r="136" spans="1:11" x14ac:dyDescent="0.25">
      <c r="A136" s="16">
        <v>44533.999988425923</v>
      </c>
      <c r="B136" t="s">
        <v>14</v>
      </c>
      <c r="C136" t="str">
        <f t="shared" si="2"/>
        <v>Public Transport</v>
      </c>
      <c r="D136" s="3">
        <v>-3.1</v>
      </c>
      <c r="E136" t="s">
        <v>244</v>
      </c>
      <c r="F136" t="s">
        <v>241</v>
      </c>
      <c r="G136" s="5">
        <f>IF(Table1[[#This Row],[Amount]]&lt;0,-Table1[[#This Row],[Amount]],"")</f>
        <v>3.1</v>
      </c>
      <c r="H136" t="str">
        <f>IF(Table1[[#This Row],[Account Type]]="Credit Card",Table1[[#This Row],[Amount]],"")</f>
        <v/>
      </c>
      <c r="I136" s="2" t="str">
        <f>IF(Table1[[#This Row],[Category]]="Loan Repayment",Table1[[#This Row],[Amount]]*-1,"")</f>
        <v/>
      </c>
      <c r="J136" s="20" t="s">
        <v>357</v>
      </c>
      <c r="K136" s="17">
        <v>44531</v>
      </c>
    </row>
    <row r="137" spans="1:11" x14ac:dyDescent="0.25">
      <c r="A137" s="16">
        <v>44534.14947916667</v>
      </c>
      <c r="B137" t="s">
        <v>17</v>
      </c>
      <c r="C137" t="str">
        <f t="shared" si="2"/>
        <v>Kids Extracurricular</v>
      </c>
      <c r="D137" s="3">
        <v>-12.99</v>
      </c>
      <c r="E137" t="s">
        <v>244</v>
      </c>
      <c r="F137" t="s">
        <v>241</v>
      </c>
      <c r="G137" s="5">
        <f>IF(Table1[[#This Row],[Amount]]&lt;0,-Table1[[#This Row],[Amount]],"")</f>
        <v>12.99</v>
      </c>
      <c r="H137" t="str">
        <f>IF(Table1[[#This Row],[Account Type]]="Credit Card",Table1[[#This Row],[Amount]],"")</f>
        <v/>
      </c>
      <c r="I137" s="2" t="str">
        <f>IF(Table1[[#This Row],[Category]]="Loan Repayment",Table1[[#This Row],[Amount]]*-1,"")</f>
        <v/>
      </c>
      <c r="J137" s="20" t="s">
        <v>357</v>
      </c>
      <c r="K137" s="17">
        <v>44531</v>
      </c>
    </row>
    <row r="138" spans="1:11" x14ac:dyDescent="0.25">
      <c r="A138" s="16">
        <v>44534.501932870371</v>
      </c>
      <c r="B138" t="s">
        <v>31</v>
      </c>
      <c r="C138" t="str">
        <f t="shared" si="2"/>
        <v>Others</v>
      </c>
      <c r="D138" s="3">
        <v>-20</v>
      </c>
      <c r="E138" t="s">
        <v>244</v>
      </c>
      <c r="F138" t="s">
        <v>241</v>
      </c>
      <c r="G138" s="5">
        <f>IF(Table1[[#This Row],[Amount]]&lt;0,-Table1[[#This Row],[Amount]],"")</f>
        <v>20</v>
      </c>
      <c r="H138" t="str">
        <f>IF(Table1[[#This Row],[Account Type]]="Credit Card",Table1[[#This Row],[Amount]],"")</f>
        <v/>
      </c>
      <c r="I138" s="2" t="str">
        <f>IF(Table1[[#This Row],[Category]]="Loan Repayment",Table1[[#This Row],[Amount]]*-1,"")</f>
        <v/>
      </c>
      <c r="J138" s="20" t="s">
        <v>357</v>
      </c>
      <c r="K138" s="17">
        <v>44531</v>
      </c>
    </row>
    <row r="139" spans="1:11" x14ac:dyDescent="0.25">
      <c r="A139" s="16">
        <v>44534.999988425923</v>
      </c>
      <c r="B139" t="s">
        <v>14</v>
      </c>
      <c r="C139" t="str">
        <f t="shared" si="2"/>
        <v>Public Transport</v>
      </c>
      <c r="D139" s="3">
        <v>-4.6500000000000004</v>
      </c>
      <c r="E139" t="s">
        <v>244</v>
      </c>
      <c r="F139" t="s">
        <v>241</v>
      </c>
      <c r="G139" s="5">
        <f>IF(Table1[[#This Row],[Amount]]&lt;0,-Table1[[#This Row],[Amount]],"")</f>
        <v>4.6500000000000004</v>
      </c>
      <c r="H139" t="str">
        <f>IF(Table1[[#This Row],[Account Type]]="Credit Card",Table1[[#This Row],[Amount]],"")</f>
        <v/>
      </c>
      <c r="I139" s="2" t="str">
        <f>IF(Table1[[#This Row],[Category]]="Loan Repayment",Table1[[#This Row],[Amount]]*-1,"")</f>
        <v/>
      </c>
      <c r="J139" s="20" t="s">
        <v>357</v>
      </c>
      <c r="K139" s="17">
        <v>44531</v>
      </c>
    </row>
    <row r="140" spans="1:11" x14ac:dyDescent="0.25">
      <c r="A140" s="16">
        <v>44535.749537037038</v>
      </c>
      <c r="B140" t="s">
        <v>16</v>
      </c>
      <c r="C140" t="str">
        <f t="shared" si="2"/>
        <v>Health</v>
      </c>
      <c r="D140" s="3">
        <v>-27</v>
      </c>
      <c r="E140" t="s">
        <v>244</v>
      </c>
      <c r="F140" t="s">
        <v>241</v>
      </c>
      <c r="G140" s="5">
        <f>IF(Table1[[#This Row],[Amount]]&lt;0,-Table1[[#This Row],[Amount]],"")</f>
        <v>27</v>
      </c>
      <c r="H140" t="str">
        <f>IF(Table1[[#This Row],[Account Type]]="Credit Card",Table1[[#This Row],[Amount]],"")</f>
        <v/>
      </c>
      <c r="I140" s="2" t="str">
        <f>IF(Table1[[#This Row],[Category]]="Loan Repayment",Table1[[#This Row],[Amount]]*-1,"")</f>
        <v/>
      </c>
      <c r="J140" s="20" t="s">
        <v>357</v>
      </c>
      <c r="K140" s="17">
        <v>44531</v>
      </c>
    </row>
    <row r="141" spans="1:11" x14ac:dyDescent="0.25">
      <c r="A141" s="16">
        <v>44535.999988425923</v>
      </c>
      <c r="B141" t="s">
        <v>14</v>
      </c>
      <c r="C141" t="str">
        <f t="shared" si="2"/>
        <v>Public Transport</v>
      </c>
      <c r="D141" s="3">
        <v>-4.6500000000000004</v>
      </c>
      <c r="E141" t="s">
        <v>244</v>
      </c>
      <c r="F141" t="s">
        <v>241</v>
      </c>
      <c r="G141" s="5">
        <f>IF(Table1[[#This Row],[Amount]]&lt;0,-Table1[[#This Row],[Amount]],"")</f>
        <v>4.6500000000000004</v>
      </c>
      <c r="H141" t="str">
        <f>IF(Table1[[#This Row],[Account Type]]="Credit Card",Table1[[#This Row],[Amount]],"")</f>
        <v/>
      </c>
      <c r="I141" s="2" t="str">
        <f>IF(Table1[[#This Row],[Category]]="Loan Repayment",Table1[[#This Row],[Amount]]*-1,"")</f>
        <v/>
      </c>
      <c r="J141" s="20" t="s">
        <v>357</v>
      </c>
      <c r="K141" s="17">
        <v>44531</v>
      </c>
    </row>
    <row r="142" spans="1:11" x14ac:dyDescent="0.25">
      <c r="A142" s="16">
        <v>44536.999988425923</v>
      </c>
      <c r="B142" t="s">
        <v>14</v>
      </c>
      <c r="C142" t="str">
        <f t="shared" si="2"/>
        <v>Public Transport</v>
      </c>
      <c r="D142" s="3">
        <v>-1.55</v>
      </c>
      <c r="E142" t="s">
        <v>244</v>
      </c>
      <c r="F142" t="s">
        <v>241</v>
      </c>
      <c r="G142" s="5">
        <f>IF(Table1[[#This Row],[Amount]]&lt;0,-Table1[[#This Row],[Amount]],"")</f>
        <v>1.55</v>
      </c>
      <c r="H142" t="str">
        <f>IF(Table1[[#This Row],[Account Type]]="Credit Card",Table1[[#This Row],[Amount]],"")</f>
        <v/>
      </c>
      <c r="I142" s="2" t="str">
        <f>IF(Table1[[#This Row],[Category]]="Loan Repayment",Table1[[#This Row],[Amount]]*-1,"")</f>
        <v/>
      </c>
      <c r="J142" s="20" t="s">
        <v>357</v>
      </c>
      <c r="K142" s="17">
        <v>44531</v>
      </c>
    </row>
    <row r="143" spans="1:11" x14ac:dyDescent="0.25">
      <c r="A143" s="16">
        <v>44538.092511574076</v>
      </c>
      <c r="B143" t="s">
        <v>14</v>
      </c>
      <c r="C143" t="str">
        <f t="shared" si="2"/>
        <v>Public Transport</v>
      </c>
      <c r="D143" s="3">
        <v>-1.55</v>
      </c>
      <c r="E143" t="s">
        <v>244</v>
      </c>
      <c r="F143" t="s">
        <v>241</v>
      </c>
      <c r="G143" s="5">
        <f>IF(Table1[[#This Row],[Amount]]&lt;0,-Table1[[#This Row],[Amount]],"")</f>
        <v>1.55</v>
      </c>
      <c r="H143" t="str">
        <f>IF(Table1[[#This Row],[Account Type]]="Credit Card",Table1[[#This Row],[Amount]],"")</f>
        <v/>
      </c>
      <c r="I143" s="2" t="str">
        <f>IF(Table1[[#This Row],[Category]]="Loan Repayment",Table1[[#This Row],[Amount]]*-1,"")</f>
        <v/>
      </c>
      <c r="J143" s="20" t="s">
        <v>357</v>
      </c>
      <c r="K143" s="17">
        <v>44531</v>
      </c>
    </row>
    <row r="144" spans="1:11" x14ac:dyDescent="0.25">
      <c r="A144" s="16">
        <v>44538.999988425923</v>
      </c>
      <c r="B144" t="s">
        <v>14</v>
      </c>
      <c r="C144" t="str">
        <f t="shared" si="2"/>
        <v>Public Transport</v>
      </c>
      <c r="D144" s="3">
        <v>-3.1</v>
      </c>
      <c r="E144" t="s">
        <v>244</v>
      </c>
      <c r="F144" t="s">
        <v>241</v>
      </c>
      <c r="G144" s="5">
        <f>IF(Table1[[#This Row],[Amount]]&lt;0,-Table1[[#This Row],[Amount]],"")</f>
        <v>3.1</v>
      </c>
      <c r="H144" t="str">
        <f>IF(Table1[[#This Row],[Account Type]]="Credit Card",Table1[[#This Row],[Amount]],"")</f>
        <v/>
      </c>
      <c r="I144" s="2" t="str">
        <f>IF(Table1[[#This Row],[Category]]="Loan Repayment",Table1[[#This Row],[Amount]]*-1,"")</f>
        <v/>
      </c>
      <c r="J144" s="20" t="s">
        <v>357</v>
      </c>
      <c r="K144" s="17">
        <v>44531</v>
      </c>
    </row>
    <row r="145" spans="1:11" x14ac:dyDescent="0.25">
      <c r="A145" s="16">
        <v>44539.214583333334</v>
      </c>
      <c r="B145" t="s">
        <v>14</v>
      </c>
      <c r="C145" t="str">
        <f t="shared" si="2"/>
        <v>Public Transport</v>
      </c>
      <c r="D145" s="3">
        <v>-15</v>
      </c>
      <c r="E145" t="s">
        <v>244</v>
      </c>
      <c r="F145" t="s">
        <v>241</v>
      </c>
      <c r="G145" s="5">
        <f>IF(Table1[[#This Row],[Amount]]&lt;0,-Table1[[#This Row],[Amount]],"")</f>
        <v>15</v>
      </c>
      <c r="H145" t="str">
        <f>IF(Table1[[#This Row],[Account Type]]="Credit Card",Table1[[#This Row],[Amount]],"")</f>
        <v/>
      </c>
      <c r="I145" s="2" t="str">
        <f>IF(Table1[[#This Row],[Category]]="Loan Repayment",Table1[[#This Row],[Amount]]*-1,"")</f>
        <v/>
      </c>
      <c r="J145" s="20" t="s">
        <v>357</v>
      </c>
      <c r="K145" s="17">
        <v>44531</v>
      </c>
    </row>
    <row r="146" spans="1:11" x14ac:dyDescent="0.25">
      <c r="A146" s="16">
        <v>44539.584178240744</v>
      </c>
      <c r="B146" t="s">
        <v>32</v>
      </c>
      <c r="C146" t="str">
        <f t="shared" si="2"/>
        <v>Others</v>
      </c>
      <c r="D146" s="3">
        <v>-1.7</v>
      </c>
      <c r="E146" t="s">
        <v>244</v>
      </c>
      <c r="F146" t="s">
        <v>241</v>
      </c>
      <c r="G146" s="5">
        <f>IF(Table1[[#This Row],[Amount]]&lt;0,-Table1[[#This Row],[Amount]],"")</f>
        <v>1.7</v>
      </c>
      <c r="H146" t="str">
        <f>IF(Table1[[#This Row],[Account Type]]="Credit Card",Table1[[#This Row],[Amount]],"")</f>
        <v/>
      </c>
      <c r="I146" s="2" t="str">
        <f>IF(Table1[[#This Row],[Category]]="Loan Repayment",Table1[[#This Row],[Amount]]*-1,"")</f>
        <v/>
      </c>
      <c r="J146" s="20" t="s">
        <v>357</v>
      </c>
      <c r="K146" s="17">
        <v>44531</v>
      </c>
    </row>
    <row r="147" spans="1:11" x14ac:dyDescent="0.25">
      <c r="A147" s="16">
        <v>44540.999988425923</v>
      </c>
      <c r="B147" t="s">
        <v>14</v>
      </c>
      <c r="C147" t="str">
        <f t="shared" si="2"/>
        <v>Public Transport</v>
      </c>
      <c r="D147" s="3">
        <v>-1.55</v>
      </c>
      <c r="E147" t="s">
        <v>244</v>
      </c>
      <c r="F147" t="s">
        <v>241</v>
      </c>
      <c r="G147" s="5">
        <f>IF(Table1[[#This Row],[Amount]]&lt;0,-Table1[[#This Row],[Amount]],"")</f>
        <v>1.55</v>
      </c>
      <c r="H147" t="str">
        <f>IF(Table1[[#This Row],[Account Type]]="Credit Card",Table1[[#This Row],[Amount]],"")</f>
        <v/>
      </c>
      <c r="I147" s="2" t="str">
        <f>IF(Table1[[#This Row],[Category]]="Loan Repayment",Table1[[#This Row],[Amount]]*-1,"")</f>
        <v/>
      </c>
      <c r="J147" s="20" t="s">
        <v>357</v>
      </c>
      <c r="K147" s="17">
        <v>44531</v>
      </c>
    </row>
    <row r="148" spans="1:11" x14ac:dyDescent="0.25">
      <c r="A148" s="16">
        <v>44540.999988425923</v>
      </c>
      <c r="B148" t="s">
        <v>14</v>
      </c>
      <c r="C148" t="str">
        <f t="shared" si="2"/>
        <v>Public Transport</v>
      </c>
      <c r="D148" s="3">
        <v>-1.55</v>
      </c>
      <c r="E148" t="s">
        <v>244</v>
      </c>
      <c r="F148" t="s">
        <v>241</v>
      </c>
      <c r="G148" s="5">
        <f>IF(Table1[[#This Row],[Amount]]&lt;0,-Table1[[#This Row],[Amount]],"")</f>
        <v>1.55</v>
      </c>
      <c r="H148" t="str">
        <f>IF(Table1[[#This Row],[Account Type]]="Credit Card",Table1[[#This Row],[Amount]],"")</f>
        <v/>
      </c>
      <c r="I148" s="2" t="str">
        <f>IF(Table1[[#This Row],[Category]]="Loan Repayment",Table1[[#This Row],[Amount]]*-1,"")</f>
        <v/>
      </c>
      <c r="J148" s="20" t="s">
        <v>357</v>
      </c>
      <c r="K148" s="17">
        <v>44531</v>
      </c>
    </row>
    <row r="149" spans="1:11" x14ac:dyDescent="0.25">
      <c r="A149" s="16">
        <v>44541.498831018522</v>
      </c>
      <c r="B149" t="s">
        <v>33</v>
      </c>
      <c r="C149" t="str">
        <f t="shared" si="2"/>
        <v>Others</v>
      </c>
      <c r="D149" s="3">
        <v>-1.99</v>
      </c>
      <c r="E149" t="s">
        <v>244</v>
      </c>
      <c r="F149" t="s">
        <v>241</v>
      </c>
      <c r="G149" s="5">
        <f>IF(Table1[[#This Row],[Amount]]&lt;0,-Table1[[#This Row],[Amount]],"")</f>
        <v>1.99</v>
      </c>
      <c r="H149" t="str">
        <f>IF(Table1[[#This Row],[Account Type]]="Credit Card",Table1[[#This Row],[Amount]],"")</f>
        <v/>
      </c>
      <c r="I149" s="2" t="str">
        <f>IF(Table1[[#This Row],[Category]]="Loan Repayment",Table1[[#This Row],[Amount]]*-1,"")</f>
        <v/>
      </c>
      <c r="J149" s="20" t="s">
        <v>357</v>
      </c>
      <c r="K149" s="17">
        <v>44531</v>
      </c>
    </row>
    <row r="150" spans="1:11" x14ac:dyDescent="0.25">
      <c r="A150" s="16">
        <v>44542.421412037038</v>
      </c>
      <c r="B150" t="s">
        <v>8</v>
      </c>
      <c r="C150" t="str">
        <f t="shared" si="2"/>
        <v>Others</v>
      </c>
      <c r="D150" s="3">
        <v>50</v>
      </c>
      <c r="E150" t="s">
        <v>244</v>
      </c>
      <c r="F150" t="s">
        <v>241</v>
      </c>
      <c r="G150" s="5" t="str">
        <f>IF(Table1[[#This Row],[Amount]]&lt;0,-Table1[[#This Row],[Amount]],"")</f>
        <v/>
      </c>
      <c r="H150" t="str">
        <f>IF(Table1[[#This Row],[Account Type]]="Credit Card",Table1[[#This Row],[Amount]],"")</f>
        <v/>
      </c>
      <c r="I150" s="2" t="str">
        <f>IF(Table1[[#This Row],[Category]]="Loan Repayment",Table1[[#This Row],[Amount]]*-1,"")</f>
        <v/>
      </c>
      <c r="J150" s="20" t="s">
        <v>357</v>
      </c>
      <c r="K150" s="17">
        <v>44531</v>
      </c>
    </row>
    <row r="151" spans="1:11" x14ac:dyDescent="0.25">
      <c r="A151" s="16">
        <v>44542.450486111113</v>
      </c>
      <c r="B151" t="s">
        <v>20</v>
      </c>
      <c r="C151" t="str">
        <f t="shared" si="2"/>
        <v>Others</v>
      </c>
      <c r="D151" s="3">
        <v>-5</v>
      </c>
      <c r="E151" t="s">
        <v>244</v>
      </c>
      <c r="F151" t="s">
        <v>241</v>
      </c>
      <c r="G151" s="5">
        <f>IF(Table1[[#This Row],[Amount]]&lt;0,-Table1[[#This Row],[Amount]],"")</f>
        <v>5</v>
      </c>
      <c r="H151" t="str">
        <f>IF(Table1[[#This Row],[Account Type]]="Credit Card",Table1[[#This Row],[Amount]],"")</f>
        <v/>
      </c>
      <c r="I151" s="2" t="str">
        <f>IF(Table1[[#This Row],[Category]]="Loan Repayment",Table1[[#This Row],[Amount]]*-1,"")</f>
        <v/>
      </c>
      <c r="J151" s="20" t="s">
        <v>357</v>
      </c>
      <c r="K151" s="17">
        <v>44531</v>
      </c>
    </row>
    <row r="152" spans="1:11" x14ac:dyDescent="0.25">
      <c r="A152" s="16">
        <v>44542.543981481482</v>
      </c>
      <c r="B152" t="s">
        <v>20</v>
      </c>
      <c r="C152" t="str">
        <f t="shared" si="2"/>
        <v>Others</v>
      </c>
      <c r="D152" s="3">
        <v>-30</v>
      </c>
      <c r="E152" t="s">
        <v>244</v>
      </c>
      <c r="F152" t="s">
        <v>241</v>
      </c>
      <c r="G152" s="5">
        <f>IF(Table1[[#This Row],[Amount]]&lt;0,-Table1[[#This Row],[Amount]],"")</f>
        <v>30</v>
      </c>
      <c r="H152" t="str">
        <f>IF(Table1[[#This Row],[Account Type]]="Credit Card",Table1[[#This Row],[Amount]],"")</f>
        <v/>
      </c>
      <c r="I152" s="2" t="str">
        <f>IF(Table1[[#This Row],[Category]]="Loan Repayment",Table1[[#This Row],[Amount]]*-1,"")</f>
        <v/>
      </c>
      <c r="J152" s="20" t="s">
        <v>357</v>
      </c>
      <c r="K152" s="17">
        <v>44531</v>
      </c>
    </row>
    <row r="153" spans="1:11" x14ac:dyDescent="0.25">
      <c r="A153" s="16">
        <v>44542.999988425923</v>
      </c>
      <c r="B153" t="s">
        <v>14</v>
      </c>
      <c r="C153" t="str">
        <f t="shared" si="2"/>
        <v>Public Transport</v>
      </c>
      <c r="D153" s="3">
        <v>-3.1</v>
      </c>
      <c r="E153" t="s">
        <v>244</v>
      </c>
      <c r="F153" t="s">
        <v>241</v>
      </c>
      <c r="G153" s="5">
        <f>IF(Table1[[#This Row],[Amount]]&lt;0,-Table1[[#This Row],[Amount]],"")</f>
        <v>3.1</v>
      </c>
      <c r="H153" t="str">
        <f>IF(Table1[[#This Row],[Account Type]]="Credit Card",Table1[[#This Row],[Amount]],"")</f>
        <v/>
      </c>
      <c r="I153" s="2" t="str">
        <f>IF(Table1[[#This Row],[Category]]="Loan Repayment",Table1[[#This Row],[Amount]]*-1,"")</f>
        <v/>
      </c>
      <c r="J153" s="20" t="s">
        <v>357</v>
      </c>
      <c r="K153" s="17">
        <v>44531</v>
      </c>
    </row>
    <row r="154" spans="1:11" x14ac:dyDescent="0.25">
      <c r="A154" s="16">
        <v>44543.381689814814</v>
      </c>
      <c r="B154" t="s">
        <v>10</v>
      </c>
      <c r="C154" t="str">
        <f t="shared" si="2"/>
        <v>Groceries</v>
      </c>
      <c r="D154" s="3">
        <v>-1.95</v>
      </c>
      <c r="E154" t="s">
        <v>244</v>
      </c>
      <c r="F154" t="s">
        <v>241</v>
      </c>
      <c r="G154" s="5">
        <f>IF(Table1[[#This Row],[Amount]]&lt;0,-Table1[[#This Row],[Amount]],"")</f>
        <v>1.95</v>
      </c>
      <c r="H154" t="str">
        <f>IF(Table1[[#This Row],[Account Type]]="Credit Card",Table1[[#This Row],[Amount]],"")</f>
        <v/>
      </c>
      <c r="I154" s="2" t="str">
        <f>IF(Table1[[#This Row],[Category]]="Loan Repayment",Table1[[#This Row],[Amount]]*-1,"")</f>
        <v/>
      </c>
      <c r="J154" s="20" t="s">
        <v>357</v>
      </c>
      <c r="K154" s="17">
        <v>44531</v>
      </c>
    </row>
    <row r="155" spans="1:11" x14ac:dyDescent="0.25">
      <c r="A155" s="16">
        <v>44543.999988425923</v>
      </c>
      <c r="B155" t="s">
        <v>14</v>
      </c>
      <c r="C155" t="str">
        <f t="shared" si="2"/>
        <v>Public Transport</v>
      </c>
      <c r="D155" s="3">
        <v>-1.55</v>
      </c>
      <c r="E155" t="s">
        <v>244</v>
      </c>
      <c r="F155" t="s">
        <v>241</v>
      </c>
      <c r="G155" s="5">
        <f>IF(Table1[[#This Row],[Amount]]&lt;0,-Table1[[#This Row],[Amount]],"")</f>
        <v>1.55</v>
      </c>
      <c r="H155" t="str">
        <f>IF(Table1[[#This Row],[Account Type]]="Credit Card",Table1[[#This Row],[Amount]],"")</f>
        <v/>
      </c>
      <c r="I155" s="2" t="str">
        <f>IF(Table1[[#This Row],[Category]]="Loan Repayment",Table1[[#This Row],[Amount]]*-1,"")</f>
        <v/>
      </c>
      <c r="J155" s="20" t="s">
        <v>357</v>
      </c>
      <c r="K155" s="17">
        <v>44531</v>
      </c>
    </row>
    <row r="156" spans="1:11" x14ac:dyDescent="0.25">
      <c r="A156" s="16">
        <v>44544.999988425923</v>
      </c>
      <c r="B156" t="s">
        <v>14</v>
      </c>
      <c r="C156" t="str">
        <f t="shared" si="2"/>
        <v>Public Transport</v>
      </c>
      <c r="D156" s="3">
        <v>-1.55</v>
      </c>
      <c r="E156" t="s">
        <v>244</v>
      </c>
      <c r="F156" t="s">
        <v>241</v>
      </c>
      <c r="G156" s="5">
        <f>IF(Table1[[#This Row],[Amount]]&lt;0,-Table1[[#This Row],[Amount]],"")</f>
        <v>1.55</v>
      </c>
      <c r="H156" t="str">
        <f>IF(Table1[[#This Row],[Account Type]]="Credit Card",Table1[[#This Row],[Amount]],"")</f>
        <v/>
      </c>
      <c r="I156" s="2" t="str">
        <f>IF(Table1[[#This Row],[Category]]="Loan Repayment",Table1[[#This Row],[Amount]]*-1,"")</f>
        <v/>
      </c>
      <c r="J156" s="20" t="s">
        <v>357</v>
      </c>
      <c r="K156" s="17">
        <v>44531</v>
      </c>
    </row>
    <row r="157" spans="1:11" x14ac:dyDescent="0.25">
      <c r="A157" s="16">
        <v>44545.379629629628</v>
      </c>
      <c r="B157" t="s">
        <v>10</v>
      </c>
      <c r="C157" t="str">
        <f t="shared" si="2"/>
        <v>Groceries</v>
      </c>
      <c r="D157" s="3">
        <v>-0.65</v>
      </c>
      <c r="E157" t="s">
        <v>244</v>
      </c>
      <c r="F157" t="s">
        <v>241</v>
      </c>
      <c r="G157" s="5">
        <f>IF(Table1[[#This Row],[Amount]]&lt;0,-Table1[[#This Row],[Amount]],"")</f>
        <v>0.65</v>
      </c>
      <c r="H157" t="str">
        <f>IF(Table1[[#This Row],[Account Type]]="Credit Card",Table1[[#This Row],[Amount]],"")</f>
        <v/>
      </c>
      <c r="I157" s="2" t="str">
        <f>IF(Table1[[#This Row],[Category]]="Loan Repayment",Table1[[#This Row],[Amount]]*-1,"")</f>
        <v/>
      </c>
      <c r="J157" s="20" t="s">
        <v>357</v>
      </c>
      <c r="K157" s="17">
        <v>44531</v>
      </c>
    </row>
    <row r="158" spans="1:11" x14ac:dyDescent="0.25">
      <c r="A158" s="16">
        <v>44545.592499999999</v>
      </c>
      <c r="B158" t="s">
        <v>10</v>
      </c>
      <c r="C158" t="str">
        <f t="shared" si="2"/>
        <v>Groceries</v>
      </c>
      <c r="D158" s="3">
        <v>-4.45</v>
      </c>
      <c r="E158" t="s">
        <v>244</v>
      </c>
      <c r="F158" t="s">
        <v>241</v>
      </c>
      <c r="G158" s="5">
        <f>IF(Table1[[#This Row],[Amount]]&lt;0,-Table1[[#This Row],[Amount]],"")</f>
        <v>4.45</v>
      </c>
      <c r="H158" t="str">
        <f>IF(Table1[[#This Row],[Account Type]]="Credit Card",Table1[[#This Row],[Amount]],"")</f>
        <v/>
      </c>
      <c r="I158" s="2" t="str">
        <f>IF(Table1[[#This Row],[Category]]="Loan Repayment",Table1[[#This Row],[Amount]]*-1,"")</f>
        <v/>
      </c>
      <c r="J158" s="20" t="s">
        <v>357</v>
      </c>
      <c r="K158" s="17">
        <v>44531</v>
      </c>
    </row>
    <row r="159" spans="1:11" x14ac:dyDescent="0.25">
      <c r="A159" s="16">
        <v>44545.999988425923</v>
      </c>
      <c r="B159" t="s">
        <v>14</v>
      </c>
      <c r="C159" t="str">
        <f t="shared" si="2"/>
        <v>Public Transport</v>
      </c>
      <c r="D159" s="3">
        <v>-4.6500000000000004</v>
      </c>
      <c r="E159" t="s">
        <v>244</v>
      </c>
      <c r="F159" t="s">
        <v>241</v>
      </c>
      <c r="G159" s="5">
        <f>IF(Table1[[#This Row],[Amount]]&lt;0,-Table1[[#This Row],[Amount]],"")</f>
        <v>4.6500000000000004</v>
      </c>
      <c r="H159" t="str">
        <f>IF(Table1[[#This Row],[Account Type]]="Credit Card",Table1[[#This Row],[Amount]],"")</f>
        <v/>
      </c>
      <c r="I159" s="2" t="str">
        <f>IF(Table1[[#This Row],[Category]]="Loan Repayment",Table1[[#This Row],[Amount]]*-1,"")</f>
        <v/>
      </c>
      <c r="J159" s="20" t="s">
        <v>357</v>
      </c>
      <c r="K159" s="17">
        <v>44531</v>
      </c>
    </row>
    <row r="160" spans="1:11" x14ac:dyDescent="0.25">
      <c r="A160" s="16">
        <v>44546.270173611112</v>
      </c>
      <c r="B160" t="s">
        <v>14</v>
      </c>
      <c r="C160" t="str">
        <f t="shared" si="2"/>
        <v>Public Transport</v>
      </c>
      <c r="D160" s="3">
        <v>-0.1</v>
      </c>
      <c r="E160" t="s">
        <v>244</v>
      </c>
      <c r="F160" t="s">
        <v>241</v>
      </c>
      <c r="G160" s="5">
        <f>IF(Table1[[#This Row],[Amount]]&lt;0,-Table1[[#This Row],[Amount]],"")</f>
        <v>0.1</v>
      </c>
      <c r="H160" t="str">
        <f>IF(Table1[[#This Row],[Account Type]]="Credit Card",Table1[[#This Row],[Amount]],"")</f>
        <v/>
      </c>
      <c r="I160" s="2" t="str">
        <f>IF(Table1[[#This Row],[Category]]="Loan Repayment",Table1[[#This Row],[Amount]]*-1,"")</f>
        <v/>
      </c>
      <c r="J160" s="20" t="s">
        <v>357</v>
      </c>
      <c r="K160" s="17">
        <v>44531</v>
      </c>
    </row>
    <row r="161" spans="1:11" x14ac:dyDescent="0.25">
      <c r="A161" s="16">
        <v>44546.606608796297</v>
      </c>
      <c r="B161" t="s">
        <v>8</v>
      </c>
      <c r="C161" t="str">
        <f t="shared" si="2"/>
        <v>Others</v>
      </c>
      <c r="D161" s="3">
        <v>30</v>
      </c>
      <c r="E161" t="s">
        <v>244</v>
      </c>
      <c r="F161" t="s">
        <v>241</v>
      </c>
      <c r="G161" s="5" t="str">
        <f>IF(Table1[[#This Row],[Amount]]&lt;0,-Table1[[#This Row],[Amount]],"")</f>
        <v/>
      </c>
      <c r="H161" t="str">
        <f>IF(Table1[[#This Row],[Account Type]]="Credit Card",Table1[[#This Row],[Amount]],"")</f>
        <v/>
      </c>
      <c r="I161" s="2" t="str">
        <f>IF(Table1[[#This Row],[Category]]="Loan Repayment",Table1[[#This Row],[Amount]]*-1,"")</f>
        <v/>
      </c>
      <c r="J161" s="20" t="s">
        <v>357</v>
      </c>
      <c r="K161" s="17">
        <v>44531</v>
      </c>
    </row>
    <row r="162" spans="1:11" x14ac:dyDescent="0.25">
      <c r="A162" s="16">
        <v>44546.607499999998</v>
      </c>
      <c r="B162" t="s">
        <v>14</v>
      </c>
      <c r="C162" t="str">
        <f t="shared" si="2"/>
        <v>Public Transport</v>
      </c>
      <c r="D162" s="3">
        <v>-20</v>
      </c>
      <c r="E162" t="s">
        <v>244</v>
      </c>
      <c r="F162" t="s">
        <v>241</v>
      </c>
      <c r="G162" s="5">
        <f>IF(Table1[[#This Row],[Amount]]&lt;0,-Table1[[#This Row],[Amount]],"")</f>
        <v>20</v>
      </c>
      <c r="H162" t="str">
        <f>IF(Table1[[#This Row],[Account Type]]="Credit Card",Table1[[#This Row],[Amount]],"")</f>
        <v/>
      </c>
      <c r="I162" s="2" t="str">
        <f>IF(Table1[[#This Row],[Category]]="Loan Repayment",Table1[[#This Row],[Amount]]*-1,"")</f>
        <v/>
      </c>
      <c r="J162" s="20" t="s">
        <v>357</v>
      </c>
      <c r="K162" s="17">
        <v>44531</v>
      </c>
    </row>
    <row r="163" spans="1:11" x14ac:dyDescent="0.25">
      <c r="A163" s="16">
        <v>44546.615405092591</v>
      </c>
      <c r="B163" t="s">
        <v>14</v>
      </c>
      <c r="C163" t="str">
        <f t="shared" si="2"/>
        <v>Public Transport</v>
      </c>
      <c r="D163" s="3">
        <v>-1.55</v>
      </c>
      <c r="E163" t="s">
        <v>244</v>
      </c>
      <c r="F163" t="s">
        <v>241</v>
      </c>
      <c r="G163" s="5">
        <f>IF(Table1[[#This Row],[Amount]]&lt;0,-Table1[[#This Row],[Amount]],"")</f>
        <v>1.55</v>
      </c>
      <c r="H163" t="str">
        <f>IF(Table1[[#This Row],[Account Type]]="Credit Card",Table1[[#This Row],[Amount]],"")</f>
        <v/>
      </c>
      <c r="I163" s="2" t="str">
        <f>IF(Table1[[#This Row],[Category]]="Loan Repayment",Table1[[#This Row],[Amount]]*-1,"")</f>
        <v/>
      </c>
      <c r="J163" s="20" t="s">
        <v>357</v>
      </c>
      <c r="K163" s="17">
        <v>44531</v>
      </c>
    </row>
    <row r="164" spans="1:11" x14ac:dyDescent="0.25">
      <c r="A164" s="16">
        <v>44548.638599537036</v>
      </c>
      <c r="B164" t="s">
        <v>8</v>
      </c>
      <c r="C164" t="str">
        <f t="shared" si="2"/>
        <v>Others</v>
      </c>
      <c r="D164" s="3">
        <v>50</v>
      </c>
      <c r="E164" t="s">
        <v>244</v>
      </c>
      <c r="F164" t="s">
        <v>241</v>
      </c>
      <c r="G164" s="5" t="str">
        <f>IF(Table1[[#This Row],[Amount]]&lt;0,-Table1[[#This Row],[Amount]],"")</f>
        <v/>
      </c>
      <c r="H164" t="str">
        <f>IF(Table1[[#This Row],[Account Type]]="Credit Card",Table1[[#This Row],[Amount]],"")</f>
        <v/>
      </c>
      <c r="I164" s="2" t="str">
        <f>IF(Table1[[#This Row],[Category]]="Loan Repayment",Table1[[#This Row],[Amount]]*-1,"")</f>
        <v/>
      </c>
      <c r="J164" s="20" t="s">
        <v>357</v>
      </c>
      <c r="K164" s="17">
        <v>44531</v>
      </c>
    </row>
    <row r="165" spans="1:11" x14ac:dyDescent="0.25">
      <c r="A165" s="16">
        <v>44548.653819444444</v>
      </c>
      <c r="B165" t="s">
        <v>12</v>
      </c>
      <c r="C165" t="str">
        <f t="shared" si="2"/>
        <v>Groceries</v>
      </c>
      <c r="D165" s="3">
        <v>-8.99</v>
      </c>
      <c r="E165" t="s">
        <v>244</v>
      </c>
      <c r="F165" t="s">
        <v>241</v>
      </c>
      <c r="G165" s="5">
        <f>IF(Table1[[#This Row],[Amount]]&lt;0,-Table1[[#This Row],[Amount]],"")</f>
        <v>8.99</v>
      </c>
      <c r="H165" t="str">
        <f>IF(Table1[[#This Row],[Account Type]]="Credit Card",Table1[[#This Row],[Amount]],"")</f>
        <v/>
      </c>
      <c r="I165" s="2" t="str">
        <f>IF(Table1[[#This Row],[Category]]="Loan Repayment",Table1[[#This Row],[Amount]]*-1,"")</f>
        <v/>
      </c>
      <c r="J165" s="20" t="s">
        <v>357</v>
      </c>
      <c r="K165" s="17">
        <v>44531</v>
      </c>
    </row>
    <row r="166" spans="1:11" x14ac:dyDescent="0.25">
      <c r="A166" s="16">
        <v>44549.446446759262</v>
      </c>
      <c r="B166" t="s">
        <v>20</v>
      </c>
      <c r="C166" t="str">
        <f t="shared" si="2"/>
        <v>Others</v>
      </c>
      <c r="D166" s="3">
        <v>-10</v>
      </c>
      <c r="E166" t="s">
        <v>244</v>
      </c>
      <c r="F166" t="s">
        <v>241</v>
      </c>
      <c r="G166" s="5">
        <f>IF(Table1[[#This Row],[Amount]]&lt;0,-Table1[[#This Row],[Amount]],"")</f>
        <v>10</v>
      </c>
      <c r="H166" t="str">
        <f>IF(Table1[[#This Row],[Account Type]]="Credit Card",Table1[[#This Row],[Amount]],"")</f>
        <v/>
      </c>
      <c r="I166" s="2" t="str">
        <f>IF(Table1[[#This Row],[Category]]="Loan Repayment",Table1[[#This Row],[Amount]]*-1,"")</f>
        <v/>
      </c>
      <c r="J166" s="20" t="s">
        <v>357</v>
      </c>
      <c r="K166" s="17">
        <v>44531</v>
      </c>
    </row>
    <row r="167" spans="1:11" x14ac:dyDescent="0.25">
      <c r="A167" s="16">
        <v>44550.079131944447</v>
      </c>
      <c r="B167" t="s">
        <v>34</v>
      </c>
      <c r="C167" t="str">
        <f t="shared" si="2"/>
        <v>Others</v>
      </c>
      <c r="D167" s="3">
        <v>-23</v>
      </c>
      <c r="E167" t="s">
        <v>244</v>
      </c>
      <c r="F167" t="s">
        <v>241</v>
      </c>
      <c r="G167" s="5">
        <f>IF(Table1[[#This Row],[Amount]]&lt;0,-Table1[[#This Row],[Amount]],"")</f>
        <v>23</v>
      </c>
      <c r="H167" t="str">
        <f>IF(Table1[[#This Row],[Account Type]]="Credit Card",Table1[[#This Row],[Amount]],"")</f>
        <v/>
      </c>
      <c r="I167" s="2" t="str">
        <f>IF(Table1[[#This Row],[Category]]="Loan Repayment",Table1[[#This Row],[Amount]]*-1,"")</f>
        <v/>
      </c>
      <c r="J167" s="20" t="s">
        <v>357</v>
      </c>
      <c r="K167" s="17">
        <v>44531</v>
      </c>
    </row>
    <row r="168" spans="1:11" x14ac:dyDescent="0.25">
      <c r="A168" s="16">
        <v>44551.446759259263</v>
      </c>
      <c r="B168" t="s">
        <v>14</v>
      </c>
      <c r="C168" t="str">
        <f t="shared" si="2"/>
        <v>Public Transport</v>
      </c>
      <c r="D168" s="3">
        <v>-10</v>
      </c>
      <c r="E168" t="s">
        <v>244</v>
      </c>
      <c r="F168" t="s">
        <v>241</v>
      </c>
      <c r="G168" s="5">
        <f>IF(Table1[[#This Row],[Amount]]&lt;0,-Table1[[#This Row],[Amount]],"")</f>
        <v>10</v>
      </c>
      <c r="H168" t="str">
        <f>IF(Table1[[#This Row],[Account Type]]="Credit Card",Table1[[#This Row],[Amount]],"")</f>
        <v/>
      </c>
      <c r="I168" s="2" t="str">
        <f>IF(Table1[[#This Row],[Category]]="Loan Repayment",Table1[[#This Row],[Amount]]*-1,"")</f>
        <v/>
      </c>
      <c r="J168" s="20" t="s">
        <v>357</v>
      </c>
      <c r="K168" s="17">
        <v>44531</v>
      </c>
    </row>
    <row r="169" spans="1:11" x14ac:dyDescent="0.25">
      <c r="A169" s="16">
        <v>44552.520914351851</v>
      </c>
      <c r="B169" t="s">
        <v>19</v>
      </c>
      <c r="C169" t="str">
        <f t="shared" si="2"/>
        <v>Others</v>
      </c>
      <c r="D169" s="3">
        <v>40</v>
      </c>
      <c r="E169" t="s">
        <v>244</v>
      </c>
      <c r="F169" t="s">
        <v>241</v>
      </c>
      <c r="G169" s="5" t="str">
        <f>IF(Table1[[#This Row],[Amount]]&lt;0,-Table1[[#This Row],[Amount]],"")</f>
        <v/>
      </c>
      <c r="H169" t="str">
        <f>IF(Table1[[#This Row],[Account Type]]="Credit Card",Table1[[#This Row],[Amount]],"")</f>
        <v/>
      </c>
      <c r="I169" s="2" t="str">
        <f>IF(Table1[[#This Row],[Category]]="Loan Repayment",Table1[[#This Row],[Amount]]*-1,"")</f>
        <v/>
      </c>
      <c r="J169" s="20" t="s">
        <v>357</v>
      </c>
      <c r="K169" s="17">
        <v>44531</v>
      </c>
    </row>
    <row r="170" spans="1:11" x14ac:dyDescent="0.25">
      <c r="A170" s="16">
        <v>44552.663622685184</v>
      </c>
      <c r="B170" t="s">
        <v>10</v>
      </c>
      <c r="C170" t="str">
        <f t="shared" si="2"/>
        <v>Groceries</v>
      </c>
      <c r="D170" s="3">
        <v>-30</v>
      </c>
      <c r="E170" t="s">
        <v>244</v>
      </c>
      <c r="F170" t="s">
        <v>241</v>
      </c>
      <c r="G170" s="5">
        <f>IF(Table1[[#This Row],[Amount]]&lt;0,-Table1[[#This Row],[Amount]],"")</f>
        <v>30</v>
      </c>
      <c r="H170" t="str">
        <f>IF(Table1[[#This Row],[Account Type]]="Credit Card",Table1[[#This Row],[Amount]],"")</f>
        <v/>
      </c>
      <c r="I170" s="2" t="str">
        <f>IF(Table1[[#This Row],[Category]]="Loan Repayment",Table1[[#This Row],[Amount]]*-1,"")</f>
        <v/>
      </c>
      <c r="J170" s="20" t="s">
        <v>357</v>
      </c>
      <c r="K170" s="17">
        <v>44531</v>
      </c>
    </row>
    <row r="171" spans="1:11" x14ac:dyDescent="0.25">
      <c r="A171" s="16">
        <v>44553.295451388891</v>
      </c>
      <c r="B171" t="s">
        <v>8</v>
      </c>
      <c r="C171" t="str">
        <f t="shared" si="2"/>
        <v>Others</v>
      </c>
      <c r="D171" s="3">
        <v>50</v>
      </c>
      <c r="E171" t="s">
        <v>244</v>
      </c>
      <c r="F171" t="s">
        <v>241</v>
      </c>
      <c r="G171" s="5" t="str">
        <f>IF(Table1[[#This Row],[Amount]]&lt;0,-Table1[[#This Row],[Amount]],"")</f>
        <v/>
      </c>
      <c r="H171" t="str">
        <f>IF(Table1[[#This Row],[Account Type]]="Credit Card",Table1[[#This Row],[Amount]],"")</f>
        <v/>
      </c>
      <c r="I171" s="2" t="str">
        <f>IF(Table1[[#This Row],[Category]]="Loan Repayment",Table1[[#This Row],[Amount]]*-1,"")</f>
        <v/>
      </c>
      <c r="J171" s="20" t="s">
        <v>357</v>
      </c>
      <c r="K171" s="17">
        <v>44531</v>
      </c>
    </row>
    <row r="172" spans="1:11" x14ac:dyDescent="0.25">
      <c r="A172" s="16">
        <v>44553.59884259259</v>
      </c>
      <c r="B172" t="s">
        <v>16</v>
      </c>
      <c r="C172" t="str">
        <f t="shared" si="2"/>
        <v>Health</v>
      </c>
      <c r="D172" s="3">
        <v>-0.3</v>
      </c>
      <c r="E172" t="s">
        <v>244</v>
      </c>
      <c r="F172" t="s">
        <v>241</v>
      </c>
      <c r="G172" s="5">
        <f>IF(Table1[[#This Row],[Amount]]&lt;0,-Table1[[#This Row],[Amount]],"")</f>
        <v>0.3</v>
      </c>
      <c r="H172" t="str">
        <f>IF(Table1[[#This Row],[Account Type]]="Credit Card",Table1[[#This Row],[Amount]],"")</f>
        <v/>
      </c>
      <c r="I172" s="2" t="str">
        <f>IF(Table1[[#This Row],[Category]]="Loan Repayment",Table1[[#This Row],[Amount]]*-1,"")</f>
        <v/>
      </c>
      <c r="J172" s="20" t="s">
        <v>357</v>
      </c>
      <c r="K172" s="17">
        <v>44531</v>
      </c>
    </row>
    <row r="173" spans="1:11" x14ac:dyDescent="0.25">
      <c r="A173" s="16">
        <v>44553.62158564815</v>
      </c>
      <c r="B173" t="s">
        <v>18</v>
      </c>
      <c r="C173" t="str">
        <f t="shared" si="2"/>
        <v>Household Items</v>
      </c>
      <c r="D173" s="3">
        <v>-4.4400000000000004</v>
      </c>
      <c r="E173" t="s">
        <v>244</v>
      </c>
      <c r="F173" t="s">
        <v>241</v>
      </c>
      <c r="G173" s="5">
        <f>IF(Table1[[#This Row],[Amount]]&lt;0,-Table1[[#This Row],[Amount]],"")</f>
        <v>4.4400000000000004</v>
      </c>
      <c r="H173" t="str">
        <f>IF(Table1[[#This Row],[Account Type]]="Credit Card",Table1[[#This Row],[Amount]],"")</f>
        <v/>
      </c>
      <c r="I173" s="2" t="str">
        <f>IF(Table1[[#This Row],[Category]]="Loan Repayment",Table1[[#This Row],[Amount]]*-1,"")</f>
        <v/>
      </c>
      <c r="J173" s="20" t="s">
        <v>357</v>
      </c>
      <c r="K173" s="17">
        <v>44531</v>
      </c>
    </row>
    <row r="174" spans="1:11" x14ac:dyDescent="0.25">
      <c r="A174" s="16">
        <v>44553.897546296299</v>
      </c>
      <c r="B174" t="s">
        <v>16</v>
      </c>
      <c r="C174" t="str">
        <f t="shared" si="2"/>
        <v>Health</v>
      </c>
      <c r="D174" s="3">
        <v>-27</v>
      </c>
      <c r="E174" t="s">
        <v>244</v>
      </c>
      <c r="F174" t="s">
        <v>241</v>
      </c>
      <c r="G174" s="5">
        <f>IF(Table1[[#This Row],[Amount]]&lt;0,-Table1[[#This Row],[Amount]],"")</f>
        <v>27</v>
      </c>
      <c r="H174" t="str">
        <f>IF(Table1[[#This Row],[Account Type]]="Credit Card",Table1[[#This Row],[Amount]],"")</f>
        <v/>
      </c>
      <c r="I174" s="2" t="str">
        <f>IF(Table1[[#This Row],[Category]]="Loan Repayment",Table1[[#This Row],[Amount]]*-1,"")</f>
        <v/>
      </c>
      <c r="J174" s="20" t="s">
        <v>357</v>
      </c>
      <c r="K174" s="17">
        <v>44531</v>
      </c>
    </row>
    <row r="175" spans="1:11" x14ac:dyDescent="0.25">
      <c r="A175" s="16">
        <v>44553.999988425923</v>
      </c>
      <c r="B175" t="s">
        <v>14</v>
      </c>
      <c r="C175" t="str">
        <f t="shared" si="2"/>
        <v>Public Transport</v>
      </c>
      <c r="D175" s="3">
        <v>-1.55</v>
      </c>
      <c r="E175" t="s">
        <v>244</v>
      </c>
      <c r="F175" t="s">
        <v>241</v>
      </c>
      <c r="G175" s="5">
        <f>IF(Table1[[#This Row],[Amount]]&lt;0,-Table1[[#This Row],[Amount]],"")</f>
        <v>1.55</v>
      </c>
      <c r="H175" t="str">
        <f>IF(Table1[[#This Row],[Account Type]]="Credit Card",Table1[[#This Row],[Amount]],"")</f>
        <v/>
      </c>
      <c r="I175" s="2" t="str">
        <f>IF(Table1[[#This Row],[Category]]="Loan Repayment",Table1[[#This Row],[Amount]]*-1,"")</f>
        <v/>
      </c>
      <c r="J175" s="20" t="s">
        <v>357</v>
      </c>
      <c r="K175" s="17">
        <v>44531</v>
      </c>
    </row>
    <row r="176" spans="1:11" x14ac:dyDescent="0.25">
      <c r="A176" s="16">
        <v>44554.999988425923</v>
      </c>
      <c r="B176" t="s">
        <v>14</v>
      </c>
      <c r="C176" t="str">
        <f t="shared" si="2"/>
        <v>Public Transport</v>
      </c>
      <c r="D176" s="3">
        <v>-1.55</v>
      </c>
      <c r="E176" t="s">
        <v>244</v>
      </c>
      <c r="F176" t="s">
        <v>241</v>
      </c>
      <c r="G176" s="5">
        <f>IF(Table1[[#This Row],[Amount]]&lt;0,-Table1[[#This Row],[Amount]],"")</f>
        <v>1.55</v>
      </c>
      <c r="H176" t="str">
        <f>IF(Table1[[#This Row],[Account Type]]="Credit Card",Table1[[#This Row],[Amount]],"")</f>
        <v/>
      </c>
      <c r="I176" s="2" t="str">
        <f>IF(Table1[[#This Row],[Category]]="Loan Repayment",Table1[[#This Row],[Amount]]*-1,"")</f>
        <v/>
      </c>
      <c r="J176" s="20" t="s">
        <v>357</v>
      </c>
      <c r="K176" s="17">
        <v>44531</v>
      </c>
    </row>
    <row r="177" spans="1:11" x14ac:dyDescent="0.25">
      <c r="A177" s="16">
        <v>44556.999988425923</v>
      </c>
      <c r="B177" t="s">
        <v>14</v>
      </c>
      <c r="C177" t="str">
        <f t="shared" si="2"/>
        <v>Public Transport</v>
      </c>
      <c r="D177" s="3">
        <v>-1.55</v>
      </c>
      <c r="E177" t="s">
        <v>244</v>
      </c>
      <c r="F177" t="s">
        <v>241</v>
      </c>
      <c r="G177" s="5">
        <f>IF(Table1[[#This Row],[Amount]]&lt;0,-Table1[[#This Row],[Amount]],"")</f>
        <v>1.55</v>
      </c>
      <c r="H177" t="str">
        <f>IF(Table1[[#This Row],[Account Type]]="Credit Card",Table1[[#This Row],[Amount]],"")</f>
        <v/>
      </c>
      <c r="I177" s="2" t="str">
        <f>IF(Table1[[#This Row],[Category]]="Loan Repayment",Table1[[#This Row],[Amount]]*-1,"")</f>
        <v/>
      </c>
      <c r="J177" s="20" t="s">
        <v>357</v>
      </c>
      <c r="K177" s="17">
        <v>44531</v>
      </c>
    </row>
    <row r="178" spans="1:11" x14ac:dyDescent="0.25">
      <c r="A178" s="16">
        <v>44557.853460648148</v>
      </c>
      <c r="B178" t="s">
        <v>12</v>
      </c>
      <c r="C178" t="str">
        <f t="shared" si="2"/>
        <v>Groceries</v>
      </c>
      <c r="D178" s="3">
        <v>-3.69</v>
      </c>
      <c r="E178" t="s">
        <v>244</v>
      </c>
      <c r="F178" t="s">
        <v>241</v>
      </c>
      <c r="G178" s="5">
        <f>IF(Table1[[#This Row],[Amount]]&lt;0,-Table1[[#This Row],[Amount]],"")</f>
        <v>3.69</v>
      </c>
      <c r="H178" t="str">
        <f>IF(Table1[[#This Row],[Account Type]]="Credit Card",Table1[[#This Row],[Amount]],"")</f>
        <v/>
      </c>
      <c r="I178" s="2" t="str">
        <f>IF(Table1[[#This Row],[Category]]="Loan Repayment",Table1[[#This Row],[Amount]]*-1,"")</f>
        <v/>
      </c>
      <c r="J178" s="20" t="s">
        <v>357</v>
      </c>
      <c r="K178" s="17">
        <v>44531</v>
      </c>
    </row>
    <row r="179" spans="1:11" x14ac:dyDescent="0.25">
      <c r="A179" s="16">
        <v>44557.999988425923</v>
      </c>
      <c r="B179" t="s">
        <v>14</v>
      </c>
      <c r="C179" t="str">
        <f t="shared" si="2"/>
        <v>Public Transport</v>
      </c>
      <c r="D179" s="3">
        <v>-1.55</v>
      </c>
      <c r="E179" t="s">
        <v>244</v>
      </c>
      <c r="F179" t="s">
        <v>241</v>
      </c>
      <c r="G179" s="5">
        <f>IF(Table1[[#This Row],[Amount]]&lt;0,-Table1[[#This Row],[Amount]],"")</f>
        <v>1.55</v>
      </c>
      <c r="H179" t="str">
        <f>IF(Table1[[#This Row],[Account Type]]="Credit Card",Table1[[#This Row],[Amount]],"")</f>
        <v/>
      </c>
      <c r="I179" s="2" t="str">
        <f>IF(Table1[[#This Row],[Category]]="Loan Repayment",Table1[[#This Row],[Amount]]*-1,"")</f>
        <v/>
      </c>
      <c r="J179" s="20" t="s">
        <v>357</v>
      </c>
      <c r="K179" s="17">
        <v>44531</v>
      </c>
    </row>
    <row r="180" spans="1:11" x14ac:dyDescent="0.25">
      <c r="A180" s="16">
        <v>44558.999988425923</v>
      </c>
      <c r="B180" t="s">
        <v>14</v>
      </c>
      <c r="C180" t="str">
        <f t="shared" si="2"/>
        <v>Public Transport</v>
      </c>
      <c r="D180" s="3">
        <v>-1.55</v>
      </c>
      <c r="E180" t="s">
        <v>244</v>
      </c>
      <c r="F180" t="s">
        <v>241</v>
      </c>
      <c r="G180" s="5">
        <f>IF(Table1[[#This Row],[Amount]]&lt;0,-Table1[[#This Row],[Amount]],"")</f>
        <v>1.55</v>
      </c>
      <c r="H180" t="str">
        <f>IF(Table1[[#This Row],[Account Type]]="Credit Card",Table1[[#This Row],[Amount]],"")</f>
        <v/>
      </c>
      <c r="I180" s="2" t="str">
        <f>IF(Table1[[#This Row],[Category]]="Loan Repayment",Table1[[#This Row],[Amount]]*-1,"")</f>
        <v/>
      </c>
      <c r="J180" s="20" t="s">
        <v>357</v>
      </c>
      <c r="K180" s="17">
        <v>44531</v>
      </c>
    </row>
    <row r="181" spans="1:11" x14ac:dyDescent="0.25">
      <c r="A181" s="16">
        <v>44559.552662037036</v>
      </c>
      <c r="B181" t="s">
        <v>11</v>
      </c>
      <c r="C181" t="str">
        <f t="shared" si="2"/>
        <v>Others</v>
      </c>
      <c r="D181" s="3">
        <v>-9.99</v>
      </c>
      <c r="E181" t="s">
        <v>244</v>
      </c>
      <c r="F181" t="s">
        <v>241</v>
      </c>
      <c r="G181" s="5">
        <f>IF(Table1[[#This Row],[Amount]]&lt;0,-Table1[[#This Row],[Amount]],"")</f>
        <v>9.99</v>
      </c>
      <c r="H181" t="str">
        <f>IF(Table1[[#This Row],[Account Type]]="Credit Card",Table1[[#This Row],[Amount]],"")</f>
        <v/>
      </c>
      <c r="I181" s="2" t="str">
        <f>IF(Table1[[#This Row],[Category]]="Loan Repayment",Table1[[#This Row],[Amount]]*-1,"")</f>
        <v/>
      </c>
      <c r="J181" s="20" t="s">
        <v>357</v>
      </c>
      <c r="K181" s="17">
        <v>44531</v>
      </c>
    </row>
    <row r="182" spans="1:11" x14ac:dyDescent="0.25">
      <c r="A182" s="16">
        <v>44559.999988425923</v>
      </c>
      <c r="B182" t="s">
        <v>14</v>
      </c>
      <c r="C182" t="str">
        <f t="shared" si="2"/>
        <v>Public Transport</v>
      </c>
      <c r="D182" s="3">
        <v>-3.1</v>
      </c>
      <c r="E182" t="s">
        <v>244</v>
      </c>
      <c r="F182" t="s">
        <v>241</v>
      </c>
      <c r="G182" s="5">
        <f>IF(Table1[[#This Row],[Amount]]&lt;0,-Table1[[#This Row],[Amount]],"")</f>
        <v>3.1</v>
      </c>
      <c r="H182" t="str">
        <f>IF(Table1[[#This Row],[Account Type]]="Credit Card",Table1[[#This Row],[Amount]],"")</f>
        <v/>
      </c>
      <c r="I182" s="2" t="str">
        <f>IF(Table1[[#This Row],[Category]]="Loan Repayment",Table1[[#This Row],[Amount]]*-1,"")</f>
        <v/>
      </c>
      <c r="J182" s="20" t="s">
        <v>357</v>
      </c>
      <c r="K182" s="17">
        <v>44531</v>
      </c>
    </row>
    <row r="183" spans="1:11" x14ac:dyDescent="0.25">
      <c r="A183" s="16">
        <v>44560.258969907409</v>
      </c>
      <c r="B183" t="s">
        <v>14</v>
      </c>
      <c r="C183" t="str">
        <f t="shared" si="2"/>
        <v>Public Transport</v>
      </c>
      <c r="D183" s="3">
        <v>-4.6500000000000004</v>
      </c>
      <c r="E183" t="s">
        <v>244</v>
      </c>
      <c r="F183" t="s">
        <v>241</v>
      </c>
      <c r="G183" s="5">
        <f>IF(Table1[[#This Row],[Amount]]&lt;0,-Table1[[#This Row],[Amount]],"")</f>
        <v>4.6500000000000004</v>
      </c>
      <c r="H183" t="str">
        <f>IF(Table1[[#This Row],[Account Type]]="Credit Card",Table1[[#This Row],[Amount]],"")</f>
        <v/>
      </c>
      <c r="I183" s="2" t="str">
        <f>IF(Table1[[#This Row],[Category]]="Loan Repayment",Table1[[#This Row],[Amount]]*-1,"")</f>
        <v/>
      </c>
      <c r="J183" s="20" t="s">
        <v>357</v>
      </c>
      <c r="K183" s="17">
        <v>44531</v>
      </c>
    </row>
    <row r="184" spans="1:11" x14ac:dyDescent="0.25">
      <c r="A184" s="16">
        <v>44561.719606481478</v>
      </c>
      <c r="B184" t="s">
        <v>8</v>
      </c>
      <c r="C184" t="str">
        <f t="shared" si="2"/>
        <v>Others</v>
      </c>
      <c r="D184" s="3">
        <v>50</v>
      </c>
      <c r="E184" t="s">
        <v>244</v>
      </c>
      <c r="F184" t="s">
        <v>241</v>
      </c>
      <c r="G184" s="5" t="str">
        <f>IF(Table1[[#This Row],[Amount]]&lt;0,-Table1[[#This Row],[Amount]],"")</f>
        <v/>
      </c>
      <c r="H184" t="str">
        <f>IF(Table1[[#This Row],[Account Type]]="Credit Card",Table1[[#This Row],[Amount]],"")</f>
        <v/>
      </c>
      <c r="I184" s="2" t="str">
        <f>IF(Table1[[#This Row],[Category]]="Loan Repayment",Table1[[#This Row],[Amount]]*-1,"")</f>
        <v/>
      </c>
      <c r="J184" s="20" t="s">
        <v>357</v>
      </c>
      <c r="K184" s="17">
        <v>44531</v>
      </c>
    </row>
    <row r="185" spans="1:11" x14ac:dyDescent="0.25">
      <c r="A185" s="16">
        <v>44561.724733796298</v>
      </c>
      <c r="B185" t="s">
        <v>15</v>
      </c>
      <c r="C185" t="str">
        <f t="shared" si="2"/>
        <v>Groceries</v>
      </c>
      <c r="D185" s="3">
        <v>-1.35</v>
      </c>
      <c r="E185" t="s">
        <v>244</v>
      </c>
      <c r="F185" t="s">
        <v>241</v>
      </c>
      <c r="G185" s="5">
        <f>IF(Table1[[#This Row],[Amount]]&lt;0,-Table1[[#This Row],[Amount]],"")</f>
        <v>1.35</v>
      </c>
      <c r="H185" t="str">
        <f>IF(Table1[[#This Row],[Account Type]]="Credit Card",Table1[[#This Row],[Amount]],"")</f>
        <v/>
      </c>
      <c r="I185" s="2" t="str">
        <f>IF(Table1[[#This Row],[Category]]="Loan Repayment",Table1[[#This Row],[Amount]]*-1,"")</f>
        <v/>
      </c>
      <c r="J185" s="20" t="s">
        <v>357</v>
      </c>
      <c r="K185" s="17">
        <v>44531</v>
      </c>
    </row>
    <row r="186" spans="1:11" x14ac:dyDescent="0.25">
      <c r="A186" s="16">
        <v>44561.999988425923</v>
      </c>
      <c r="B186" t="s">
        <v>14</v>
      </c>
      <c r="C186" t="str">
        <f t="shared" si="2"/>
        <v>Public Transport</v>
      </c>
      <c r="D186" s="3">
        <v>-3.1</v>
      </c>
      <c r="E186" t="s">
        <v>244</v>
      </c>
      <c r="F186" t="s">
        <v>241</v>
      </c>
      <c r="G186" s="5">
        <f>IF(Table1[[#This Row],[Amount]]&lt;0,-Table1[[#This Row],[Amount]],"")</f>
        <v>3.1</v>
      </c>
      <c r="H186" t="str">
        <f>IF(Table1[[#This Row],[Account Type]]="Credit Card",Table1[[#This Row],[Amount]],"")</f>
        <v/>
      </c>
      <c r="I186" s="2" t="str">
        <f>IF(Table1[[#This Row],[Category]]="Loan Repayment",Table1[[#This Row],[Amount]]*-1,"")</f>
        <v/>
      </c>
      <c r="J186" s="20" t="s">
        <v>357</v>
      </c>
      <c r="K186" s="17">
        <v>44531</v>
      </c>
    </row>
    <row r="187" spans="1:11" x14ac:dyDescent="0.25">
      <c r="A187" s="16">
        <v>44562.999988425923</v>
      </c>
      <c r="B187" t="s">
        <v>14</v>
      </c>
      <c r="C187" t="str">
        <f t="shared" si="2"/>
        <v>Public Transport</v>
      </c>
      <c r="D187" s="3">
        <v>-3.1</v>
      </c>
      <c r="E187" t="s">
        <v>244</v>
      </c>
      <c r="F187" t="s">
        <v>241</v>
      </c>
      <c r="G187" s="5">
        <f>IF(Table1[[#This Row],[Amount]]&lt;0,-Table1[[#This Row],[Amount]],"")</f>
        <v>3.1</v>
      </c>
      <c r="H187" t="str">
        <f>IF(Table1[[#This Row],[Account Type]]="Credit Card",Table1[[#This Row],[Amount]],"")</f>
        <v/>
      </c>
      <c r="I187" s="2" t="str">
        <f>IF(Table1[[#This Row],[Category]]="Loan Repayment",Table1[[#This Row],[Amount]]*-1,"")</f>
        <v/>
      </c>
      <c r="J187" s="20" t="s">
        <v>358</v>
      </c>
      <c r="K187" s="17">
        <v>44562</v>
      </c>
    </row>
    <row r="188" spans="1:11" x14ac:dyDescent="0.25">
      <c r="A188" s="16">
        <v>44563.999988425923</v>
      </c>
      <c r="B188" t="s">
        <v>14</v>
      </c>
      <c r="C188" t="str">
        <f t="shared" si="2"/>
        <v>Public Transport</v>
      </c>
      <c r="D188" s="3">
        <v>-1.55</v>
      </c>
      <c r="E188" t="s">
        <v>244</v>
      </c>
      <c r="F188" t="s">
        <v>241</v>
      </c>
      <c r="G188" s="5">
        <f>IF(Table1[[#This Row],[Amount]]&lt;0,-Table1[[#This Row],[Amount]],"")</f>
        <v>1.55</v>
      </c>
      <c r="H188" t="str">
        <f>IF(Table1[[#This Row],[Account Type]]="Credit Card",Table1[[#This Row],[Amount]],"")</f>
        <v/>
      </c>
      <c r="I188" s="2" t="str">
        <f>IF(Table1[[#This Row],[Category]]="Loan Repayment",Table1[[#This Row],[Amount]]*-1,"")</f>
        <v/>
      </c>
      <c r="J188" s="20" t="s">
        <v>358</v>
      </c>
      <c r="K188" s="17">
        <v>44562</v>
      </c>
    </row>
    <row r="189" spans="1:11" x14ac:dyDescent="0.25">
      <c r="A189" s="16">
        <v>44564.668310185189</v>
      </c>
      <c r="B189" t="s">
        <v>20</v>
      </c>
      <c r="C189" t="str">
        <f t="shared" si="2"/>
        <v>Others</v>
      </c>
      <c r="D189" s="3">
        <v>-20</v>
      </c>
      <c r="E189" t="s">
        <v>244</v>
      </c>
      <c r="F189" t="s">
        <v>241</v>
      </c>
      <c r="G189" s="5">
        <f>IF(Table1[[#This Row],[Amount]]&lt;0,-Table1[[#This Row],[Amount]],"")</f>
        <v>20</v>
      </c>
      <c r="H189" t="str">
        <f>IF(Table1[[#This Row],[Account Type]]="Credit Card",Table1[[#This Row],[Amount]],"")</f>
        <v/>
      </c>
      <c r="I189" s="2" t="str">
        <f>IF(Table1[[#This Row],[Category]]="Loan Repayment",Table1[[#This Row],[Amount]]*-1,"")</f>
        <v/>
      </c>
      <c r="J189" s="20" t="s">
        <v>358</v>
      </c>
      <c r="K189" s="17">
        <v>44562</v>
      </c>
    </row>
    <row r="190" spans="1:11" x14ac:dyDescent="0.25">
      <c r="A190" s="16">
        <v>44564.677094907405</v>
      </c>
      <c r="B190" t="s">
        <v>15</v>
      </c>
      <c r="C190" t="str">
        <f t="shared" si="2"/>
        <v>Groceries</v>
      </c>
      <c r="D190" s="3">
        <v>-6.49</v>
      </c>
      <c r="E190" t="s">
        <v>244</v>
      </c>
      <c r="F190" t="s">
        <v>241</v>
      </c>
      <c r="G190" s="5">
        <f>IF(Table1[[#This Row],[Amount]]&lt;0,-Table1[[#This Row],[Amount]],"")</f>
        <v>6.49</v>
      </c>
      <c r="H190" t="str">
        <f>IF(Table1[[#This Row],[Account Type]]="Credit Card",Table1[[#This Row],[Amount]],"")</f>
        <v/>
      </c>
      <c r="I190" s="2" t="str">
        <f>IF(Table1[[#This Row],[Category]]="Loan Repayment",Table1[[#This Row],[Amount]]*-1,"")</f>
        <v/>
      </c>
      <c r="J190" s="20" t="s">
        <v>358</v>
      </c>
      <c r="K190" s="17">
        <v>44562</v>
      </c>
    </row>
    <row r="191" spans="1:11" x14ac:dyDescent="0.25">
      <c r="A191" s="16">
        <v>44565.061006944445</v>
      </c>
      <c r="B191" t="s">
        <v>14</v>
      </c>
      <c r="C191" t="str">
        <f t="shared" si="2"/>
        <v>Public Transport</v>
      </c>
      <c r="D191" s="3">
        <v>-3.1</v>
      </c>
      <c r="E191" t="s">
        <v>244</v>
      </c>
      <c r="F191" t="s">
        <v>241</v>
      </c>
      <c r="G191" s="5">
        <f>IF(Table1[[#This Row],[Amount]]&lt;0,-Table1[[#This Row],[Amount]],"")</f>
        <v>3.1</v>
      </c>
      <c r="H191" t="str">
        <f>IF(Table1[[#This Row],[Account Type]]="Credit Card",Table1[[#This Row],[Amount]],"")</f>
        <v/>
      </c>
      <c r="I191" s="2" t="str">
        <f>IF(Table1[[#This Row],[Category]]="Loan Repayment",Table1[[#This Row],[Amount]]*-1,"")</f>
        <v/>
      </c>
      <c r="J191" s="20" t="s">
        <v>358</v>
      </c>
      <c r="K191" s="17">
        <v>44562</v>
      </c>
    </row>
    <row r="192" spans="1:11" x14ac:dyDescent="0.25">
      <c r="A192" s="16">
        <v>44565.457106481481</v>
      </c>
      <c r="B192" t="s">
        <v>10</v>
      </c>
      <c r="C192" t="str">
        <f t="shared" si="2"/>
        <v>Groceries</v>
      </c>
      <c r="D192" s="3">
        <v>-0.65</v>
      </c>
      <c r="E192" t="s">
        <v>244</v>
      </c>
      <c r="F192" t="s">
        <v>241</v>
      </c>
      <c r="G192" s="5">
        <f>IF(Table1[[#This Row],[Amount]]&lt;0,-Table1[[#This Row],[Amount]],"")</f>
        <v>0.65</v>
      </c>
      <c r="H192" t="str">
        <f>IF(Table1[[#This Row],[Account Type]]="Credit Card",Table1[[#This Row],[Amount]],"")</f>
        <v/>
      </c>
      <c r="I192" s="2" t="str">
        <f>IF(Table1[[#This Row],[Category]]="Loan Repayment",Table1[[#This Row],[Amount]]*-1,"")</f>
        <v/>
      </c>
      <c r="J192" s="20" t="s">
        <v>358</v>
      </c>
      <c r="K192" s="17">
        <v>44562</v>
      </c>
    </row>
    <row r="193" spans="1:11" x14ac:dyDescent="0.25">
      <c r="A193" s="16">
        <v>44565.999988425923</v>
      </c>
      <c r="B193" t="s">
        <v>14</v>
      </c>
      <c r="C193" t="str">
        <f t="shared" si="2"/>
        <v>Public Transport</v>
      </c>
      <c r="D193" s="3">
        <v>-1.55</v>
      </c>
      <c r="E193" t="s">
        <v>244</v>
      </c>
      <c r="F193" t="s">
        <v>241</v>
      </c>
      <c r="G193" s="5">
        <f>IF(Table1[[#This Row],[Amount]]&lt;0,-Table1[[#This Row],[Amount]],"")</f>
        <v>1.55</v>
      </c>
      <c r="H193" t="str">
        <f>IF(Table1[[#This Row],[Account Type]]="Credit Card",Table1[[#This Row],[Amount]],"")</f>
        <v/>
      </c>
      <c r="I193" s="2" t="str">
        <f>IF(Table1[[#This Row],[Category]]="Loan Repayment",Table1[[#This Row],[Amount]]*-1,"")</f>
        <v/>
      </c>
      <c r="J193" s="20" t="s">
        <v>358</v>
      </c>
      <c r="K193" s="17">
        <v>44562</v>
      </c>
    </row>
    <row r="194" spans="1:11" x14ac:dyDescent="0.25">
      <c r="A194" s="16">
        <v>44566.999988425923</v>
      </c>
      <c r="B194" t="s">
        <v>14</v>
      </c>
      <c r="C194" t="str">
        <f t="shared" ref="C194:C257" si="3">IF(OR(B194="Lidl",B194="Asda",B194="Best Asia Supermarket",B194="Wallington Food Centre",B194="Sainsbury's",B194="Tesco"),"Groceries",IF(OR(B194="Boots",B194="Manor Pharmacy",B194="Specsavers",B194="Noahs Health Food Stor"),"Health",IF(OR(B194="Amazon",B194="Ebay"),"Online Shopping",IF(OR(B194="Transport For London",B194="South Western Railway"),"Public Transport",IF(OR(B194="Primark",B194="TK Maxx",B194="Marks &amp; Spencer"),"Clothing",IF(OR(B194="Udemy",B194="Wise",B194="Telusko",B194="Oasis Christian Centre"),"Self Development",IF(OR(B194="Price Busters",B194="Argos",B194="Poundland",B194="Kings Corner"),"Household Items",IF(OR(B194="To RCCG GLORIOUS HIGH THRONE",B194="To Eagle City Church"),"Church",IF(OR(B194="Skillz UK",B194="Tynker",B194="To Gocardless",B194="We Make Footballers Cc",B194="GLL BETTER",B194="VIS WWW.BETTER.ORG.UK/",B194="IXL Learning"),"Kids Extracurricular",IF(OR(B194="To GBP Savings",B194="Trading 212"),"Savings",IF(B194="To Aqua","Loan Repayment",IF(B194="To Kaneh Amin","Haircut",IF(B194="Wall/Rent/63canon","Rent",IF(OR(B194="Bolt","Uber"),"Cab",IF(B194="Dulwich College","Salary","Others")))))))))))))))</f>
        <v>Public Transport</v>
      </c>
      <c r="D194" s="3">
        <v>-3.1</v>
      </c>
      <c r="E194" t="s">
        <v>244</v>
      </c>
      <c r="F194" t="s">
        <v>241</v>
      </c>
      <c r="G194" s="5">
        <f>IF(Table1[[#This Row],[Amount]]&lt;0,-Table1[[#This Row],[Amount]],"")</f>
        <v>3.1</v>
      </c>
      <c r="H194" t="str">
        <f>IF(Table1[[#This Row],[Account Type]]="Credit Card",Table1[[#This Row],[Amount]],"")</f>
        <v/>
      </c>
      <c r="I194" s="2" t="str">
        <f>IF(Table1[[#This Row],[Category]]="Loan Repayment",Table1[[#This Row],[Amount]]*-1,"")</f>
        <v/>
      </c>
      <c r="J194" s="20" t="s">
        <v>358</v>
      </c>
      <c r="K194" s="17">
        <v>44562</v>
      </c>
    </row>
    <row r="195" spans="1:11" x14ac:dyDescent="0.25">
      <c r="A195" s="16">
        <v>44567.381805555553</v>
      </c>
      <c r="B195" t="s">
        <v>10</v>
      </c>
      <c r="C195" t="str">
        <f t="shared" si="3"/>
        <v>Groceries</v>
      </c>
      <c r="D195" s="3">
        <v>-0.65</v>
      </c>
      <c r="E195" t="s">
        <v>244</v>
      </c>
      <c r="F195" t="s">
        <v>241</v>
      </c>
      <c r="G195" s="5">
        <f>IF(Table1[[#This Row],[Amount]]&lt;0,-Table1[[#This Row],[Amount]],"")</f>
        <v>0.65</v>
      </c>
      <c r="H195" t="str">
        <f>IF(Table1[[#This Row],[Account Type]]="Credit Card",Table1[[#This Row],[Amount]],"")</f>
        <v/>
      </c>
      <c r="I195" s="2" t="str">
        <f>IF(Table1[[#This Row],[Category]]="Loan Repayment",Table1[[#This Row],[Amount]]*-1,"")</f>
        <v/>
      </c>
      <c r="J195" s="20" t="s">
        <v>358</v>
      </c>
      <c r="K195" s="17">
        <v>44562</v>
      </c>
    </row>
    <row r="196" spans="1:11" x14ac:dyDescent="0.25">
      <c r="A196" s="16">
        <v>44567.999988425923</v>
      </c>
      <c r="B196" t="s">
        <v>14</v>
      </c>
      <c r="C196" t="str">
        <f t="shared" si="3"/>
        <v>Public Transport</v>
      </c>
      <c r="D196" s="3">
        <v>-6.2</v>
      </c>
      <c r="E196" t="s">
        <v>244</v>
      </c>
      <c r="F196" t="s">
        <v>241</v>
      </c>
      <c r="G196" s="5">
        <f>IF(Table1[[#This Row],[Amount]]&lt;0,-Table1[[#This Row],[Amount]],"")</f>
        <v>6.2</v>
      </c>
      <c r="H196" t="str">
        <f>IF(Table1[[#This Row],[Account Type]]="Credit Card",Table1[[#This Row],[Amount]],"")</f>
        <v/>
      </c>
      <c r="I196" s="2" t="str">
        <f>IF(Table1[[#This Row],[Category]]="Loan Repayment",Table1[[#This Row],[Amount]]*-1,"")</f>
        <v/>
      </c>
      <c r="J196" s="20" t="s">
        <v>358</v>
      </c>
      <c r="K196" s="17">
        <v>44562</v>
      </c>
    </row>
    <row r="197" spans="1:11" x14ac:dyDescent="0.25">
      <c r="A197" s="16">
        <v>44568.307372685187</v>
      </c>
      <c r="B197" t="s">
        <v>10</v>
      </c>
      <c r="C197" t="str">
        <f t="shared" si="3"/>
        <v>Groceries</v>
      </c>
      <c r="D197" s="3">
        <v>-3.46</v>
      </c>
      <c r="E197" t="s">
        <v>244</v>
      </c>
      <c r="F197" t="s">
        <v>241</v>
      </c>
      <c r="G197" s="5">
        <f>IF(Table1[[#This Row],[Amount]]&lt;0,-Table1[[#This Row],[Amount]],"")</f>
        <v>3.46</v>
      </c>
      <c r="H197" t="str">
        <f>IF(Table1[[#This Row],[Account Type]]="Credit Card",Table1[[#This Row],[Amount]],"")</f>
        <v/>
      </c>
      <c r="I197" s="2" t="str">
        <f>IF(Table1[[#This Row],[Category]]="Loan Repayment",Table1[[#This Row],[Amount]]*-1,"")</f>
        <v/>
      </c>
      <c r="J197" s="20" t="s">
        <v>358</v>
      </c>
      <c r="K197" s="17">
        <v>44562</v>
      </c>
    </row>
    <row r="198" spans="1:11" x14ac:dyDescent="0.25">
      <c r="A198" s="16">
        <v>44568.648356481484</v>
      </c>
      <c r="B198" t="s">
        <v>8</v>
      </c>
      <c r="C198" t="str">
        <f t="shared" si="3"/>
        <v>Others</v>
      </c>
      <c r="D198" s="3">
        <v>50</v>
      </c>
      <c r="E198" t="s">
        <v>244</v>
      </c>
      <c r="F198" t="s">
        <v>241</v>
      </c>
      <c r="G198" s="5" t="str">
        <f>IF(Table1[[#This Row],[Amount]]&lt;0,-Table1[[#This Row],[Amount]],"")</f>
        <v/>
      </c>
      <c r="H198" t="str">
        <f>IF(Table1[[#This Row],[Account Type]]="Credit Card",Table1[[#This Row],[Amount]],"")</f>
        <v/>
      </c>
      <c r="I198" s="2" t="str">
        <f>IF(Table1[[#This Row],[Category]]="Loan Repayment",Table1[[#This Row],[Amount]]*-1,"")</f>
        <v/>
      </c>
      <c r="J198" s="20" t="s">
        <v>358</v>
      </c>
      <c r="K198" s="17">
        <v>44562</v>
      </c>
    </row>
    <row r="199" spans="1:11" x14ac:dyDescent="0.25">
      <c r="A199" s="16">
        <v>44568.650706018518</v>
      </c>
      <c r="B199" t="s">
        <v>15</v>
      </c>
      <c r="C199" t="str">
        <f t="shared" si="3"/>
        <v>Groceries</v>
      </c>
      <c r="D199" s="3">
        <v>-5.3</v>
      </c>
      <c r="E199" t="s">
        <v>244</v>
      </c>
      <c r="F199" t="s">
        <v>241</v>
      </c>
      <c r="G199" s="5">
        <f>IF(Table1[[#This Row],[Amount]]&lt;0,-Table1[[#This Row],[Amount]],"")</f>
        <v>5.3</v>
      </c>
      <c r="H199" t="str">
        <f>IF(Table1[[#This Row],[Account Type]]="Credit Card",Table1[[#This Row],[Amount]],"")</f>
        <v/>
      </c>
      <c r="I199" s="2" t="str">
        <f>IF(Table1[[#This Row],[Category]]="Loan Repayment",Table1[[#This Row],[Amount]]*-1,"")</f>
        <v/>
      </c>
      <c r="J199" s="20" t="s">
        <v>358</v>
      </c>
      <c r="K199" s="17">
        <v>44562</v>
      </c>
    </row>
    <row r="200" spans="1:11" x14ac:dyDescent="0.25">
      <c r="A200" s="16">
        <v>44569.07607638889</v>
      </c>
      <c r="B200" t="s">
        <v>14</v>
      </c>
      <c r="C200" t="str">
        <f t="shared" si="3"/>
        <v>Public Transport</v>
      </c>
      <c r="D200" s="3">
        <v>-4.6500000000000004</v>
      </c>
      <c r="E200" t="s">
        <v>244</v>
      </c>
      <c r="F200" t="s">
        <v>241</v>
      </c>
      <c r="G200" s="5">
        <f>IF(Table1[[#This Row],[Amount]]&lt;0,-Table1[[#This Row],[Amount]],"")</f>
        <v>4.6500000000000004</v>
      </c>
      <c r="H200" t="str">
        <f>IF(Table1[[#This Row],[Account Type]]="Credit Card",Table1[[#This Row],[Amount]],"")</f>
        <v/>
      </c>
      <c r="I200" s="2" t="str">
        <f>IF(Table1[[#This Row],[Category]]="Loan Repayment",Table1[[#This Row],[Amount]]*-1,"")</f>
        <v/>
      </c>
      <c r="J200" s="20" t="s">
        <v>358</v>
      </c>
      <c r="K200" s="17">
        <v>44562</v>
      </c>
    </row>
    <row r="201" spans="1:11" x14ac:dyDescent="0.25">
      <c r="A201" s="16">
        <v>44569.420798611114</v>
      </c>
      <c r="B201" t="s">
        <v>10</v>
      </c>
      <c r="C201" t="str">
        <f t="shared" si="3"/>
        <v>Groceries</v>
      </c>
      <c r="D201" s="3">
        <v>-1.3</v>
      </c>
      <c r="E201" t="s">
        <v>244</v>
      </c>
      <c r="F201" t="s">
        <v>241</v>
      </c>
      <c r="G201" s="5">
        <f>IF(Table1[[#This Row],[Amount]]&lt;0,-Table1[[#This Row],[Amount]],"")</f>
        <v>1.3</v>
      </c>
      <c r="H201" t="str">
        <f>IF(Table1[[#This Row],[Account Type]]="Credit Card",Table1[[#This Row],[Amount]],"")</f>
        <v/>
      </c>
      <c r="I201" s="2" t="str">
        <f>IF(Table1[[#This Row],[Category]]="Loan Repayment",Table1[[#This Row],[Amount]]*-1,"")</f>
        <v/>
      </c>
      <c r="J201" s="20" t="s">
        <v>358</v>
      </c>
      <c r="K201" s="17">
        <v>44562</v>
      </c>
    </row>
    <row r="202" spans="1:11" x14ac:dyDescent="0.25">
      <c r="A202" s="16">
        <v>44569.567997685182</v>
      </c>
      <c r="B202" t="s">
        <v>12</v>
      </c>
      <c r="C202" t="str">
        <f t="shared" si="3"/>
        <v>Groceries</v>
      </c>
      <c r="D202" s="3">
        <v>-2.99</v>
      </c>
      <c r="E202" t="s">
        <v>244</v>
      </c>
      <c r="F202" t="s">
        <v>241</v>
      </c>
      <c r="G202" s="5">
        <f>IF(Table1[[#This Row],[Amount]]&lt;0,-Table1[[#This Row],[Amount]],"")</f>
        <v>2.99</v>
      </c>
      <c r="H202" t="str">
        <f>IF(Table1[[#This Row],[Account Type]]="Credit Card",Table1[[#This Row],[Amount]],"")</f>
        <v/>
      </c>
      <c r="I202" s="2" t="str">
        <f>IF(Table1[[#This Row],[Category]]="Loan Repayment",Table1[[#This Row],[Amount]]*-1,"")</f>
        <v/>
      </c>
      <c r="J202" s="20" t="s">
        <v>358</v>
      </c>
      <c r="K202" s="17">
        <v>44562</v>
      </c>
    </row>
    <row r="203" spans="1:11" x14ac:dyDescent="0.25">
      <c r="A203" s="16">
        <v>44569.999988425923</v>
      </c>
      <c r="B203" t="s">
        <v>14</v>
      </c>
      <c r="C203" t="str">
        <f t="shared" si="3"/>
        <v>Public Transport</v>
      </c>
      <c r="D203" s="3">
        <v>-3.1</v>
      </c>
      <c r="E203" t="s">
        <v>244</v>
      </c>
      <c r="F203" t="s">
        <v>241</v>
      </c>
      <c r="G203" s="5">
        <f>IF(Table1[[#This Row],[Amount]]&lt;0,-Table1[[#This Row],[Amount]],"")</f>
        <v>3.1</v>
      </c>
      <c r="H203" t="str">
        <f>IF(Table1[[#This Row],[Account Type]]="Credit Card",Table1[[#This Row],[Amount]],"")</f>
        <v/>
      </c>
      <c r="I203" s="2" t="str">
        <f>IF(Table1[[#This Row],[Category]]="Loan Repayment",Table1[[#This Row],[Amount]]*-1,"")</f>
        <v/>
      </c>
      <c r="J203" s="20" t="s">
        <v>358</v>
      </c>
      <c r="K203" s="17">
        <v>44562</v>
      </c>
    </row>
    <row r="204" spans="1:11" x14ac:dyDescent="0.25">
      <c r="A204" s="16">
        <v>44570.999988425923</v>
      </c>
      <c r="B204" t="s">
        <v>14</v>
      </c>
      <c r="C204" t="str">
        <f t="shared" si="3"/>
        <v>Public Transport</v>
      </c>
      <c r="D204" s="3">
        <v>-1.75</v>
      </c>
      <c r="E204" t="s">
        <v>244</v>
      </c>
      <c r="F204" t="s">
        <v>241</v>
      </c>
      <c r="G204" s="5">
        <f>IF(Table1[[#This Row],[Amount]]&lt;0,-Table1[[#This Row],[Amount]],"")</f>
        <v>1.75</v>
      </c>
      <c r="H204" t="str">
        <f>IF(Table1[[#This Row],[Account Type]]="Credit Card",Table1[[#This Row],[Amount]],"")</f>
        <v/>
      </c>
      <c r="I204" s="2" t="str">
        <f>IF(Table1[[#This Row],[Category]]="Loan Repayment",Table1[[#This Row],[Amount]]*-1,"")</f>
        <v/>
      </c>
      <c r="J204" s="20" t="s">
        <v>358</v>
      </c>
      <c r="K204" s="17">
        <v>44562</v>
      </c>
    </row>
    <row r="205" spans="1:11" x14ac:dyDescent="0.25">
      <c r="A205" s="16">
        <v>44571.999988425923</v>
      </c>
      <c r="B205" t="s">
        <v>14</v>
      </c>
      <c r="C205" t="str">
        <f t="shared" si="3"/>
        <v>Public Transport</v>
      </c>
      <c r="D205" s="3">
        <v>-1.55</v>
      </c>
      <c r="E205" t="s">
        <v>244</v>
      </c>
      <c r="F205" t="s">
        <v>241</v>
      </c>
      <c r="G205" s="5">
        <f>IF(Table1[[#This Row],[Amount]]&lt;0,-Table1[[#This Row],[Amount]],"")</f>
        <v>1.55</v>
      </c>
      <c r="H205" t="str">
        <f>IF(Table1[[#This Row],[Account Type]]="Credit Card",Table1[[#This Row],[Amount]],"")</f>
        <v/>
      </c>
      <c r="I205" s="2" t="str">
        <f>IF(Table1[[#This Row],[Category]]="Loan Repayment",Table1[[#This Row],[Amount]]*-1,"")</f>
        <v/>
      </c>
      <c r="J205" s="20" t="s">
        <v>358</v>
      </c>
      <c r="K205" s="17">
        <v>44562</v>
      </c>
    </row>
    <row r="206" spans="1:11" x14ac:dyDescent="0.25">
      <c r="A206" s="16">
        <v>44572.775543981479</v>
      </c>
      <c r="B206" t="s">
        <v>10</v>
      </c>
      <c r="C206" t="str">
        <f t="shared" si="3"/>
        <v>Groceries</v>
      </c>
      <c r="D206" s="3">
        <v>-4.2</v>
      </c>
      <c r="E206" t="s">
        <v>244</v>
      </c>
      <c r="F206" t="s">
        <v>241</v>
      </c>
      <c r="G206" s="5">
        <f>IF(Table1[[#This Row],[Amount]]&lt;0,-Table1[[#This Row],[Amount]],"")</f>
        <v>4.2</v>
      </c>
      <c r="H206" t="str">
        <f>IF(Table1[[#This Row],[Account Type]]="Credit Card",Table1[[#This Row],[Amount]],"")</f>
        <v/>
      </c>
      <c r="I206" s="2" t="str">
        <f>IF(Table1[[#This Row],[Category]]="Loan Repayment",Table1[[#This Row],[Amount]]*-1,"")</f>
        <v/>
      </c>
      <c r="J206" s="20" t="s">
        <v>358</v>
      </c>
      <c r="K206" s="17">
        <v>44562</v>
      </c>
    </row>
    <row r="207" spans="1:11" x14ac:dyDescent="0.25">
      <c r="A207" s="16">
        <v>44572.940763888888</v>
      </c>
      <c r="B207" t="s">
        <v>14</v>
      </c>
      <c r="C207" t="str">
        <f t="shared" si="3"/>
        <v>Public Transport</v>
      </c>
      <c r="D207" s="3">
        <v>-1.55</v>
      </c>
      <c r="E207" t="s">
        <v>244</v>
      </c>
      <c r="F207" t="s">
        <v>241</v>
      </c>
      <c r="G207" s="5">
        <f>IF(Table1[[#This Row],[Amount]]&lt;0,-Table1[[#This Row],[Amount]],"")</f>
        <v>1.55</v>
      </c>
      <c r="H207" t="str">
        <f>IF(Table1[[#This Row],[Account Type]]="Credit Card",Table1[[#This Row],[Amount]],"")</f>
        <v/>
      </c>
      <c r="I207" s="2" t="str">
        <f>IF(Table1[[#This Row],[Category]]="Loan Repayment",Table1[[#This Row],[Amount]]*-1,"")</f>
        <v/>
      </c>
      <c r="J207" s="20" t="s">
        <v>358</v>
      </c>
      <c r="K207" s="17">
        <v>44562</v>
      </c>
    </row>
    <row r="208" spans="1:11" x14ac:dyDescent="0.25">
      <c r="A208" s="16">
        <v>44573.878923611112</v>
      </c>
      <c r="B208" t="s">
        <v>8</v>
      </c>
      <c r="C208" t="str">
        <f t="shared" si="3"/>
        <v>Others</v>
      </c>
      <c r="D208" s="3">
        <v>90</v>
      </c>
      <c r="E208" t="s">
        <v>244</v>
      </c>
      <c r="F208" t="s">
        <v>241</v>
      </c>
      <c r="G208" s="5" t="str">
        <f>IF(Table1[[#This Row],[Amount]]&lt;0,-Table1[[#This Row],[Amount]],"")</f>
        <v/>
      </c>
      <c r="H208" t="str">
        <f>IF(Table1[[#This Row],[Account Type]]="Credit Card",Table1[[#This Row],[Amount]],"")</f>
        <v/>
      </c>
      <c r="I208" s="2" t="str">
        <f>IF(Table1[[#This Row],[Category]]="Loan Repayment",Table1[[#This Row],[Amount]]*-1,"")</f>
        <v/>
      </c>
      <c r="J208" s="20" t="s">
        <v>358</v>
      </c>
      <c r="K208" s="17">
        <v>44562</v>
      </c>
    </row>
    <row r="209" spans="1:11" x14ac:dyDescent="0.25">
      <c r="A209" s="16">
        <v>44573.999988425923</v>
      </c>
      <c r="B209" t="s">
        <v>14</v>
      </c>
      <c r="C209" t="str">
        <f t="shared" si="3"/>
        <v>Public Transport</v>
      </c>
      <c r="D209" s="3">
        <v>-3.1</v>
      </c>
      <c r="E209" t="s">
        <v>244</v>
      </c>
      <c r="F209" t="s">
        <v>241</v>
      </c>
      <c r="G209" s="5">
        <f>IF(Table1[[#This Row],[Amount]]&lt;0,-Table1[[#This Row],[Amount]],"")</f>
        <v>3.1</v>
      </c>
      <c r="H209" t="str">
        <f>IF(Table1[[#This Row],[Account Type]]="Credit Card",Table1[[#This Row],[Amount]],"")</f>
        <v/>
      </c>
      <c r="I209" s="2" t="str">
        <f>IF(Table1[[#This Row],[Category]]="Loan Repayment",Table1[[#This Row],[Amount]]*-1,"")</f>
        <v/>
      </c>
      <c r="J209" s="20" t="s">
        <v>358</v>
      </c>
      <c r="K209" s="17">
        <v>44562</v>
      </c>
    </row>
    <row r="210" spans="1:11" x14ac:dyDescent="0.25">
      <c r="A210" s="16">
        <v>44573.999988425923</v>
      </c>
      <c r="B210" t="s">
        <v>14</v>
      </c>
      <c r="C210" t="str">
        <f t="shared" si="3"/>
        <v>Public Transport</v>
      </c>
      <c r="D210" s="3">
        <v>-1.55</v>
      </c>
      <c r="E210" t="s">
        <v>244</v>
      </c>
      <c r="F210" t="s">
        <v>241</v>
      </c>
      <c r="G210" s="5">
        <f>IF(Table1[[#This Row],[Amount]]&lt;0,-Table1[[#This Row],[Amount]],"")</f>
        <v>1.55</v>
      </c>
      <c r="H210" t="str">
        <f>IF(Table1[[#This Row],[Account Type]]="Credit Card",Table1[[#This Row],[Amount]],"")</f>
        <v/>
      </c>
      <c r="I210" s="2" t="str">
        <f>IF(Table1[[#This Row],[Category]]="Loan Repayment",Table1[[#This Row],[Amount]]*-1,"")</f>
        <v/>
      </c>
      <c r="J210" s="20" t="s">
        <v>358</v>
      </c>
      <c r="K210" s="17">
        <v>44562</v>
      </c>
    </row>
    <row r="211" spans="1:11" x14ac:dyDescent="0.25">
      <c r="A211" s="16">
        <v>44574.713009259256</v>
      </c>
      <c r="B211" t="s">
        <v>35</v>
      </c>
      <c r="C211" t="str">
        <f t="shared" si="3"/>
        <v>Others</v>
      </c>
      <c r="D211" s="3">
        <v>-87</v>
      </c>
      <c r="E211" t="s">
        <v>244</v>
      </c>
      <c r="F211" t="s">
        <v>241</v>
      </c>
      <c r="G211" s="5">
        <f>IF(Table1[[#This Row],[Amount]]&lt;0,-Table1[[#This Row],[Amount]],"")</f>
        <v>87</v>
      </c>
      <c r="H211" t="str">
        <f>IF(Table1[[#This Row],[Account Type]]="Credit Card",Table1[[#This Row],[Amount]],"")</f>
        <v/>
      </c>
      <c r="I211" s="2" t="str">
        <f>IF(Table1[[#This Row],[Category]]="Loan Repayment",Table1[[#This Row],[Amount]]*-1,"")</f>
        <v/>
      </c>
      <c r="J211" s="20" t="s">
        <v>358</v>
      </c>
      <c r="K211" s="17">
        <v>44562</v>
      </c>
    </row>
    <row r="212" spans="1:11" x14ac:dyDescent="0.25">
      <c r="A212" s="16">
        <v>44574.999988425923</v>
      </c>
      <c r="B212" t="s">
        <v>14</v>
      </c>
      <c r="C212" t="str">
        <f t="shared" si="3"/>
        <v>Public Transport</v>
      </c>
      <c r="D212" s="3">
        <v>-4.6500000000000004</v>
      </c>
      <c r="E212" t="s">
        <v>244</v>
      </c>
      <c r="F212" t="s">
        <v>241</v>
      </c>
      <c r="G212" s="5">
        <f>IF(Table1[[#This Row],[Amount]]&lt;0,-Table1[[#This Row],[Amount]],"")</f>
        <v>4.6500000000000004</v>
      </c>
      <c r="H212" t="str">
        <f>IF(Table1[[#This Row],[Account Type]]="Credit Card",Table1[[#This Row],[Amount]],"")</f>
        <v/>
      </c>
      <c r="I212" s="2" t="str">
        <f>IF(Table1[[#This Row],[Category]]="Loan Repayment",Table1[[#This Row],[Amount]]*-1,"")</f>
        <v/>
      </c>
      <c r="J212" s="20" t="s">
        <v>358</v>
      </c>
      <c r="K212" s="17">
        <v>44562</v>
      </c>
    </row>
    <row r="213" spans="1:11" x14ac:dyDescent="0.25">
      <c r="A213" s="16">
        <v>44574.999988425923</v>
      </c>
      <c r="B213" t="s">
        <v>14</v>
      </c>
      <c r="C213" t="str">
        <f t="shared" si="3"/>
        <v>Public Transport</v>
      </c>
      <c r="D213" s="3">
        <v>-3.1</v>
      </c>
      <c r="E213" t="s">
        <v>244</v>
      </c>
      <c r="F213" t="s">
        <v>241</v>
      </c>
      <c r="G213" s="5">
        <f>IF(Table1[[#This Row],[Amount]]&lt;0,-Table1[[#This Row],[Amount]],"")</f>
        <v>3.1</v>
      </c>
      <c r="H213" t="str">
        <f>IF(Table1[[#This Row],[Account Type]]="Credit Card",Table1[[#This Row],[Amount]],"")</f>
        <v/>
      </c>
      <c r="I213" s="2" t="str">
        <f>IF(Table1[[#This Row],[Category]]="Loan Repayment",Table1[[#This Row],[Amount]]*-1,"")</f>
        <v/>
      </c>
      <c r="J213" s="20" t="s">
        <v>358</v>
      </c>
      <c r="K213" s="17">
        <v>44562</v>
      </c>
    </row>
    <row r="214" spans="1:11" x14ac:dyDescent="0.25">
      <c r="A214" s="16">
        <v>44575.379270833335</v>
      </c>
      <c r="B214" t="s">
        <v>10</v>
      </c>
      <c r="C214" t="str">
        <f t="shared" si="3"/>
        <v>Groceries</v>
      </c>
      <c r="D214" s="3">
        <v>-0.65</v>
      </c>
      <c r="E214" t="s">
        <v>244</v>
      </c>
      <c r="F214" t="s">
        <v>241</v>
      </c>
      <c r="G214" s="5">
        <f>IF(Table1[[#This Row],[Amount]]&lt;0,-Table1[[#This Row],[Amount]],"")</f>
        <v>0.65</v>
      </c>
      <c r="H214" t="str">
        <f>IF(Table1[[#This Row],[Account Type]]="Credit Card",Table1[[#This Row],[Amount]],"")</f>
        <v/>
      </c>
      <c r="I214" s="2" t="str">
        <f>IF(Table1[[#This Row],[Category]]="Loan Repayment",Table1[[#This Row],[Amount]]*-1,"")</f>
        <v/>
      </c>
      <c r="J214" s="20" t="s">
        <v>358</v>
      </c>
      <c r="K214" s="17">
        <v>44562</v>
      </c>
    </row>
    <row r="215" spans="1:11" x14ac:dyDescent="0.25">
      <c r="A215" s="16">
        <v>44575.999988425923</v>
      </c>
      <c r="B215" t="s">
        <v>14</v>
      </c>
      <c r="C215" t="str">
        <f t="shared" si="3"/>
        <v>Public Transport</v>
      </c>
      <c r="D215" s="3">
        <v>-3.1</v>
      </c>
      <c r="E215" t="s">
        <v>244</v>
      </c>
      <c r="F215" t="s">
        <v>241</v>
      </c>
      <c r="G215" s="5">
        <f>IF(Table1[[#This Row],[Amount]]&lt;0,-Table1[[#This Row],[Amount]],"")</f>
        <v>3.1</v>
      </c>
      <c r="H215" t="str">
        <f>IF(Table1[[#This Row],[Account Type]]="Credit Card",Table1[[#This Row],[Amount]],"")</f>
        <v/>
      </c>
      <c r="I215" s="2" t="str">
        <f>IF(Table1[[#This Row],[Category]]="Loan Repayment",Table1[[#This Row],[Amount]]*-1,"")</f>
        <v/>
      </c>
      <c r="J215" s="20" t="s">
        <v>358</v>
      </c>
      <c r="K215" s="17">
        <v>44562</v>
      </c>
    </row>
    <row r="216" spans="1:11" x14ac:dyDescent="0.25">
      <c r="A216" s="16">
        <v>44576.999988425923</v>
      </c>
      <c r="B216" t="s">
        <v>14</v>
      </c>
      <c r="C216" t="str">
        <f t="shared" si="3"/>
        <v>Public Transport</v>
      </c>
      <c r="D216" s="3">
        <v>-1.55</v>
      </c>
      <c r="E216" t="s">
        <v>244</v>
      </c>
      <c r="F216" t="s">
        <v>241</v>
      </c>
      <c r="G216" s="5">
        <f>IF(Table1[[#This Row],[Amount]]&lt;0,-Table1[[#This Row],[Amount]],"")</f>
        <v>1.55</v>
      </c>
      <c r="H216" t="str">
        <f>IF(Table1[[#This Row],[Account Type]]="Credit Card",Table1[[#This Row],[Amount]],"")</f>
        <v/>
      </c>
      <c r="I216" s="2" t="str">
        <f>IF(Table1[[#This Row],[Category]]="Loan Repayment",Table1[[#This Row],[Amount]]*-1,"")</f>
        <v/>
      </c>
      <c r="J216" s="20" t="s">
        <v>358</v>
      </c>
      <c r="K216" s="17">
        <v>44562</v>
      </c>
    </row>
    <row r="217" spans="1:11" x14ac:dyDescent="0.25">
      <c r="A217" s="16">
        <v>44577.293043981481</v>
      </c>
      <c r="B217" t="s">
        <v>10</v>
      </c>
      <c r="C217" t="str">
        <f t="shared" si="3"/>
        <v>Groceries</v>
      </c>
      <c r="D217" s="3">
        <v>-2.6</v>
      </c>
      <c r="E217" t="s">
        <v>244</v>
      </c>
      <c r="F217" t="s">
        <v>241</v>
      </c>
      <c r="G217" s="5">
        <f>IF(Table1[[#This Row],[Amount]]&lt;0,-Table1[[#This Row],[Amount]],"")</f>
        <v>2.6</v>
      </c>
      <c r="H217" t="str">
        <f>IF(Table1[[#This Row],[Account Type]]="Credit Card",Table1[[#This Row],[Amount]],"")</f>
        <v/>
      </c>
      <c r="I217" s="2" t="str">
        <f>IF(Table1[[#This Row],[Category]]="Loan Repayment",Table1[[#This Row],[Amount]]*-1,"")</f>
        <v/>
      </c>
      <c r="J217" s="20" t="s">
        <v>358</v>
      </c>
      <c r="K217" s="17">
        <v>44562</v>
      </c>
    </row>
    <row r="218" spans="1:11" x14ac:dyDescent="0.25">
      <c r="A218" s="16">
        <v>44577.439884259256</v>
      </c>
      <c r="B218" t="s">
        <v>10</v>
      </c>
      <c r="C218" t="str">
        <f t="shared" si="3"/>
        <v>Groceries</v>
      </c>
      <c r="D218" s="3">
        <v>-1.2</v>
      </c>
      <c r="E218" t="s">
        <v>244</v>
      </c>
      <c r="F218" t="s">
        <v>241</v>
      </c>
      <c r="G218" s="5">
        <f>IF(Table1[[#This Row],[Amount]]&lt;0,-Table1[[#This Row],[Amount]],"")</f>
        <v>1.2</v>
      </c>
      <c r="H218" t="str">
        <f>IF(Table1[[#This Row],[Account Type]]="Credit Card",Table1[[#This Row],[Amount]],"")</f>
        <v/>
      </c>
      <c r="I218" s="2" t="str">
        <f>IF(Table1[[#This Row],[Category]]="Loan Repayment",Table1[[#This Row],[Amount]]*-1,"")</f>
        <v/>
      </c>
      <c r="J218" s="20" t="s">
        <v>358</v>
      </c>
      <c r="K218" s="17">
        <v>44562</v>
      </c>
    </row>
    <row r="219" spans="1:11" x14ac:dyDescent="0.25">
      <c r="A219" s="16">
        <v>44577.999988425923</v>
      </c>
      <c r="B219" t="s">
        <v>14</v>
      </c>
      <c r="C219" t="str">
        <f t="shared" si="3"/>
        <v>Public Transport</v>
      </c>
      <c r="D219" s="3">
        <v>-3.1</v>
      </c>
      <c r="E219" t="s">
        <v>244</v>
      </c>
      <c r="F219" t="s">
        <v>241</v>
      </c>
      <c r="G219" s="5">
        <f>IF(Table1[[#This Row],[Amount]]&lt;0,-Table1[[#This Row],[Amount]],"")</f>
        <v>3.1</v>
      </c>
      <c r="H219" t="str">
        <f>IF(Table1[[#This Row],[Account Type]]="Credit Card",Table1[[#This Row],[Amount]],"")</f>
        <v/>
      </c>
      <c r="I219" s="2" t="str">
        <f>IF(Table1[[#This Row],[Category]]="Loan Repayment",Table1[[#This Row],[Amount]]*-1,"")</f>
        <v/>
      </c>
      <c r="J219" s="20" t="s">
        <v>358</v>
      </c>
      <c r="K219" s="17">
        <v>44562</v>
      </c>
    </row>
    <row r="220" spans="1:11" x14ac:dyDescent="0.25">
      <c r="A220" s="16">
        <v>44578.062939814816</v>
      </c>
      <c r="B220" t="s">
        <v>14</v>
      </c>
      <c r="C220" t="str">
        <f t="shared" si="3"/>
        <v>Public Transport</v>
      </c>
      <c r="D220" s="3">
        <v>-1.55</v>
      </c>
      <c r="E220" t="s">
        <v>244</v>
      </c>
      <c r="F220" t="s">
        <v>241</v>
      </c>
      <c r="G220" s="5">
        <f>IF(Table1[[#This Row],[Amount]]&lt;0,-Table1[[#This Row],[Amount]],"")</f>
        <v>1.55</v>
      </c>
      <c r="H220" t="str">
        <f>IF(Table1[[#This Row],[Account Type]]="Credit Card",Table1[[#This Row],[Amount]],"")</f>
        <v/>
      </c>
      <c r="I220" s="2" t="str">
        <f>IF(Table1[[#This Row],[Category]]="Loan Repayment",Table1[[#This Row],[Amount]]*-1,"")</f>
        <v/>
      </c>
      <c r="J220" s="20" t="s">
        <v>358</v>
      </c>
      <c r="K220" s="17">
        <v>44562</v>
      </c>
    </row>
    <row r="221" spans="1:11" x14ac:dyDescent="0.25">
      <c r="A221" s="16">
        <v>44578.242997685185</v>
      </c>
      <c r="B221" t="s">
        <v>8</v>
      </c>
      <c r="C221" t="str">
        <f t="shared" si="3"/>
        <v>Others</v>
      </c>
      <c r="D221" s="3">
        <v>50</v>
      </c>
      <c r="E221" t="s">
        <v>244</v>
      </c>
      <c r="F221" t="s">
        <v>241</v>
      </c>
      <c r="G221" s="5" t="str">
        <f>IF(Table1[[#This Row],[Amount]]&lt;0,-Table1[[#This Row],[Amount]],"")</f>
        <v/>
      </c>
      <c r="H221" t="str">
        <f>IF(Table1[[#This Row],[Account Type]]="Credit Card",Table1[[#This Row],[Amount]],"")</f>
        <v/>
      </c>
      <c r="I221" s="2" t="str">
        <f>IF(Table1[[#This Row],[Category]]="Loan Repayment",Table1[[#This Row],[Amount]]*-1,"")</f>
        <v/>
      </c>
      <c r="J221" s="20" t="s">
        <v>358</v>
      </c>
      <c r="K221" s="17">
        <v>44562</v>
      </c>
    </row>
    <row r="222" spans="1:11" x14ac:dyDescent="0.25">
      <c r="A222" s="16">
        <v>44578.647245370368</v>
      </c>
      <c r="B222" t="s">
        <v>15</v>
      </c>
      <c r="C222" t="str">
        <f t="shared" si="3"/>
        <v>Groceries</v>
      </c>
      <c r="D222" s="3">
        <v>-1.58</v>
      </c>
      <c r="E222" t="s">
        <v>244</v>
      </c>
      <c r="F222" t="s">
        <v>241</v>
      </c>
      <c r="G222" s="5">
        <f>IF(Table1[[#This Row],[Amount]]&lt;0,-Table1[[#This Row],[Amount]],"")</f>
        <v>1.58</v>
      </c>
      <c r="H222" t="str">
        <f>IF(Table1[[#This Row],[Account Type]]="Credit Card",Table1[[#This Row],[Amount]],"")</f>
        <v/>
      </c>
      <c r="I222" s="2" t="str">
        <f>IF(Table1[[#This Row],[Category]]="Loan Repayment",Table1[[#This Row],[Amount]]*-1,"")</f>
        <v/>
      </c>
      <c r="J222" s="20" t="s">
        <v>358</v>
      </c>
      <c r="K222" s="17">
        <v>44562</v>
      </c>
    </row>
    <row r="223" spans="1:11" x14ac:dyDescent="0.25">
      <c r="A223" s="16">
        <v>44578.999988425923</v>
      </c>
      <c r="B223" t="s">
        <v>14</v>
      </c>
      <c r="C223" t="str">
        <f t="shared" si="3"/>
        <v>Public Transport</v>
      </c>
      <c r="D223" s="3">
        <v>-1.55</v>
      </c>
      <c r="E223" t="s">
        <v>244</v>
      </c>
      <c r="F223" t="s">
        <v>241</v>
      </c>
      <c r="G223" s="5">
        <f>IF(Table1[[#This Row],[Amount]]&lt;0,-Table1[[#This Row],[Amount]],"")</f>
        <v>1.55</v>
      </c>
      <c r="H223" t="str">
        <f>IF(Table1[[#This Row],[Account Type]]="Credit Card",Table1[[#This Row],[Amount]],"")</f>
        <v/>
      </c>
      <c r="I223" s="2" t="str">
        <f>IF(Table1[[#This Row],[Category]]="Loan Repayment",Table1[[#This Row],[Amount]]*-1,"")</f>
        <v/>
      </c>
      <c r="J223" s="20" t="s">
        <v>358</v>
      </c>
      <c r="K223" s="17">
        <v>44562</v>
      </c>
    </row>
    <row r="224" spans="1:11" x14ac:dyDescent="0.25">
      <c r="A224" s="16">
        <v>44580.373194444444</v>
      </c>
      <c r="B224" t="s">
        <v>10</v>
      </c>
      <c r="C224" t="str">
        <f t="shared" si="3"/>
        <v>Groceries</v>
      </c>
      <c r="D224" s="3">
        <v>-0.65</v>
      </c>
      <c r="E224" t="s">
        <v>244</v>
      </c>
      <c r="F224" t="s">
        <v>241</v>
      </c>
      <c r="G224" s="5">
        <f>IF(Table1[[#This Row],[Amount]]&lt;0,-Table1[[#This Row],[Amount]],"")</f>
        <v>0.65</v>
      </c>
      <c r="H224" t="str">
        <f>IF(Table1[[#This Row],[Account Type]]="Credit Card",Table1[[#This Row],[Amount]],"")</f>
        <v/>
      </c>
      <c r="I224" s="2" t="str">
        <f>IF(Table1[[#This Row],[Category]]="Loan Repayment",Table1[[#This Row],[Amount]]*-1,"")</f>
        <v/>
      </c>
      <c r="J224" s="20" t="s">
        <v>358</v>
      </c>
      <c r="K224" s="17">
        <v>44562</v>
      </c>
    </row>
    <row r="225" spans="1:11" x14ac:dyDescent="0.25">
      <c r="A225" s="16">
        <v>44580.548726851855</v>
      </c>
      <c r="B225" t="s">
        <v>20</v>
      </c>
      <c r="C225" t="str">
        <f t="shared" si="3"/>
        <v>Others</v>
      </c>
      <c r="D225" s="3">
        <v>-10</v>
      </c>
      <c r="E225" t="s">
        <v>244</v>
      </c>
      <c r="F225" t="s">
        <v>241</v>
      </c>
      <c r="G225" s="5">
        <f>IF(Table1[[#This Row],[Amount]]&lt;0,-Table1[[#This Row],[Amount]],"")</f>
        <v>10</v>
      </c>
      <c r="H225" t="str">
        <f>IF(Table1[[#This Row],[Account Type]]="Credit Card",Table1[[#This Row],[Amount]],"")</f>
        <v/>
      </c>
      <c r="I225" s="2" t="str">
        <f>IF(Table1[[#This Row],[Category]]="Loan Repayment",Table1[[#This Row],[Amount]]*-1,"")</f>
        <v/>
      </c>
      <c r="J225" s="20" t="s">
        <v>358</v>
      </c>
      <c r="K225" s="17">
        <v>44562</v>
      </c>
    </row>
    <row r="226" spans="1:11" x14ac:dyDescent="0.25">
      <c r="A226" s="16">
        <v>44580.667905092596</v>
      </c>
      <c r="B226" t="s">
        <v>20</v>
      </c>
      <c r="C226" t="str">
        <f t="shared" si="3"/>
        <v>Others</v>
      </c>
      <c r="D226" s="3">
        <v>-10</v>
      </c>
      <c r="E226" t="s">
        <v>244</v>
      </c>
      <c r="F226" t="s">
        <v>241</v>
      </c>
      <c r="G226" s="5">
        <f>IF(Table1[[#This Row],[Amount]]&lt;0,-Table1[[#This Row],[Amount]],"")</f>
        <v>10</v>
      </c>
      <c r="H226" t="str">
        <f>IF(Table1[[#This Row],[Account Type]]="Credit Card",Table1[[#This Row],[Amount]],"")</f>
        <v/>
      </c>
      <c r="I226" s="2" t="str">
        <f>IF(Table1[[#This Row],[Category]]="Loan Repayment",Table1[[#This Row],[Amount]]*-1,"")</f>
        <v/>
      </c>
      <c r="J226" s="20" t="s">
        <v>358</v>
      </c>
      <c r="K226" s="17">
        <v>44562</v>
      </c>
    </row>
    <row r="227" spans="1:11" x14ac:dyDescent="0.25">
      <c r="A227" s="16">
        <v>44580.999988425923</v>
      </c>
      <c r="B227" t="s">
        <v>14</v>
      </c>
      <c r="C227" t="str">
        <f t="shared" si="3"/>
        <v>Public Transport</v>
      </c>
      <c r="D227" s="3">
        <v>-4.6500000000000004</v>
      </c>
      <c r="E227" t="s">
        <v>244</v>
      </c>
      <c r="F227" t="s">
        <v>241</v>
      </c>
      <c r="G227" s="5">
        <f>IF(Table1[[#This Row],[Amount]]&lt;0,-Table1[[#This Row],[Amount]],"")</f>
        <v>4.6500000000000004</v>
      </c>
      <c r="H227" t="str">
        <f>IF(Table1[[#This Row],[Account Type]]="Credit Card",Table1[[#This Row],[Amount]],"")</f>
        <v/>
      </c>
      <c r="I227" s="2" t="str">
        <f>IF(Table1[[#This Row],[Category]]="Loan Repayment",Table1[[#This Row],[Amount]]*-1,"")</f>
        <v/>
      </c>
      <c r="J227" s="20" t="s">
        <v>358</v>
      </c>
      <c r="K227" s="17">
        <v>44562</v>
      </c>
    </row>
    <row r="228" spans="1:11" x14ac:dyDescent="0.25">
      <c r="A228" s="16">
        <v>44581.305486111109</v>
      </c>
      <c r="B228" t="s">
        <v>10</v>
      </c>
      <c r="C228" t="str">
        <f t="shared" si="3"/>
        <v>Groceries</v>
      </c>
      <c r="D228" s="3">
        <v>-1.3</v>
      </c>
      <c r="E228" t="s">
        <v>244</v>
      </c>
      <c r="F228" t="s">
        <v>241</v>
      </c>
      <c r="G228" s="5">
        <f>IF(Table1[[#This Row],[Amount]]&lt;0,-Table1[[#This Row],[Amount]],"")</f>
        <v>1.3</v>
      </c>
      <c r="H228" t="str">
        <f>IF(Table1[[#This Row],[Account Type]]="Credit Card",Table1[[#This Row],[Amount]],"")</f>
        <v/>
      </c>
      <c r="I228" s="2" t="str">
        <f>IF(Table1[[#This Row],[Category]]="Loan Repayment",Table1[[#This Row],[Amount]]*-1,"")</f>
        <v/>
      </c>
      <c r="J228" s="20" t="s">
        <v>358</v>
      </c>
      <c r="K228" s="17">
        <v>44562</v>
      </c>
    </row>
    <row r="229" spans="1:11" x14ac:dyDescent="0.25">
      <c r="A229" s="16">
        <v>44581.836111111108</v>
      </c>
      <c r="B229" t="s">
        <v>10</v>
      </c>
      <c r="C229" t="str">
        <f t="shared" si="3"/>
        <v>Groceries</v>
      </c>
      <c r="D229" s="3">
        <v>-1.1399999999999999</v>
      </c>
      <c r="E229" t="s">
        <v>244</v>
      </c>
      <c r="F229" t="s">
        <v>241</v>
      </c>
      <c r="G229" s="5">
        <f>IF(Table1[[#This Row],[Amount]]&lt;0,-Table1[[#This Row],[Amount]],"")</f>
        <v>1.1399999999999999</v>
      </c>
      <c r="H229" t="str">
        <f>IF(Table1[[#This Row],[Account Type]]="Credit Card",Table1[[#This Row],[Amount]],"")</f>
        <v/>
      </c>
      <c r="I229" s="2" t="str">
        <f>IF(Table1[[#This Row],[Category]]="Loan Repayment",Table1[[#This Row],[Amount]]*-1,"")</f>
        <v/>
      </c>
      <c r="J229" s="20" t="s">
        <v>358</v>
      </c>
      <c r="K229" s="17">
        <v>44562</v>
      </c>
    </row>
    <row r="230" spans="1:11" x14ac:dyDescent="0.25">
      <c r="A230" s="16">
        <v>44581.999988425923</v>
      </c>
      <c r="B230" t="s">
        <v>14</v>
      </c>
      <c r="C230" t="str">
        <f t="shared" si="3"/>
        <v>Public Transport</v>
      </c>
      <c r="D230" s="3">
        <v>-3.1</v>
      </c>
      <c r="E230" t="s">
        <v>244</v>
      </c>
      <c r="F230" t="s">
        <v>241</v>
      </c>
      <c r="G230" s="5">
        <f>IF(Table1[[#This Row],[Amount]]&lt;0,-Table1[[#This Row],[Amount]],"")</f>
        <v>3.1</v>
      </c>
      <c r="H230" t="str">
        <f>IF(Table1[[#This Row],[Account Type]]="Credit Card",Table1[[#This Row],[Amount]],"")</f>
        <v/>
      </c>
      <c r="I230" s="2" t="str">
        <f>IF(Table1[[#This Row],[Category]]="Loan Repayment",Table1[[#This Row],[Amount]]*-1,"")</f>
        <v/>
      </c>
      <c r="J230" s="20" t="s">
        <v>358</v>
      </c>
      <c r="K230" s="17">
        <v>44562</v>
      </c>
    </row>
    <row r="231" spans="1:11" x14ac:dyDescent="0.25">
      <c r="A231" s="16">
        <v>44582.691145833334</v>
      </c>
      <c r="B231" t="s">
        <v>36</v>
      </c>
      <c r="C231" t="str">
        <f t="shared" si="3"/>
        <v>Others</v>
      </c>
      <c r="D231" s="3">
        <v>-1.79</v>
      </c>
      <c r="E231" t="s">
        <v>244</v>
      </c>
      <c r="F231" t="s">
        <v>241</v>
      </c>
      <c r="G231" s="5">
        <f>IF(Table1[[#This Row],[Amount]]&lt;0,-Table1[[#This Row],[Amount]],"")</f>
        <v>1.79</v>
      </c>
      <c r="H231" t="str">
        <f>IF(Table1[[#This Row],[Account Type]]="Credit Card",Table1[[#This Row],[Amount]],"")</f>
        <v/>
      </c>
      <c r="I231" s="2" t="str">
        <f>IF(Table1[[#This Row],[Category]]="Loan Repayment",Table1[[#This Row],[Amount]]*-1,"")</f>
        <v/>
      </c>
      <c r="J231" s="20" t="s">
        <v>358</v>
      </c>
      <c r="K231" s="17">
        <v>44562</v>
      </c>
    </row>
    <row r="232" spans="1:11" x14ac:dyDescent="0.25">
      <c r="A232" s="16">
        <v>44582.999988425923</v>
      </c>
      <c r="B232" t="s">
        <v>14</v>
      </c>
      <c r="C232" t="str">
        <f t="shared" si="3"/>
        <v>Public Transport</v>
      </c>
      <c r="D232" s="3">
        <v>-1.55</v>
      </c>
      <c r="E232" t="s">
        <v>244</v>
      </c>
      <c r="F232" t="s">
        <v>241</v>
      </c>
      <c r="G232" s="5">
        <f>IF(Table1[[#This Row],[Amount]]&lt;0,-Table1[[#This Row],[Amount]],"")</f>
        <v>1.55</v>
      </c>
      <c r="H232" t="str">
        <f>IF(Table1[[#This Row],[Account Type]]="Credit Card",Table1[[#This Row],[Amount]],"")</f>
        <v/>
      </c>
      <c r="I232" s="2" t="str">
        <f>IF(Table1[[#This Row],[Category]]="Loan Repayment",Table1[[#This Row],[Amount]]*-1,"")</f>
        <v/>
      </c>
      <c r="J232" s="20" t="s">
        <v>358</v>
      </c>
      <c r="K232" s="17">
        <v>44562</v>
      </c>
    </row>
    <row r="233" spans="1:11" x14ac:dyDescent="0.25">
      <c r="A233" s="16">
        <v>44583.100451388891</v>
      </c>
      <c r="B233" t="s">
        <v>14</v>
      </c>
      <c r="C233" t="str">
        <f t="shared" si="3"/>
        <v>Public Transport</v>
      </c>
      <c r="D233" s="3">
        <v>-1.55</v>
      </c>
      <c r="E233" t="s">
        <v>244</v>
      </c>
      <c r="F233" t="s">
        <v>241</v>
      </c>
      <c r="G233" s="5">
        <f>IF(Table1[[#This Row],[Amount]]&lt;0,-Table1[[#This Row],[Amount]],"")</f>
        <v>1.55</v>
      </c>
      <c r="H233" t="str">
        <f>IF(Table1[[#This Row],[Account Type]]="Credit Card",Table1[[#This Row],[Amount]],"")</f>
        <v/>
      </c>
      <c r="I233" s="2" t="str">
        <f>IF(Table1[[#This Row],[Category]]="Loan Repayment",Table1[[#This Row],[Amount]]*-1,"")</f>
        <v/>
      </c>
      <c r="J233" s="20" t="s">
        <v>358</v>
      </c>
      <c r="K233" s="17">
        <v>44562</v>
      </c>
    </row>
    <row r="234" spans="1:11" x14ac:dyDescent="0.25">
      <c r="A234" s="16">
        <v>44583.999988425923</v>
      </c>
      <c r="B234" t="s">
        <v>14</v>
      </c>
      <c r="C234" t="str">
        <f t="shared" si="3"/>
        <v>Public Transport</v>
      </c>
      <c r="D234" s="3">
        <v>-3.1</v>
      </c>
      <c r="E234" t="s">
        <v>244</v>
      </c>
      <c r="F234" t="s">
        <v>241</v>
      </c>
      <c r="G234" s="5">
        <f>IF(Table1[[#This Row],[Amount]]&lt;0,-Table1[[#This Row],[Amount]],"")</f>
        <v>3.1</v>
      </c>
      <c r="H234" t="str">
        <f>IF(Table1[[#This Row],[Account Type]]="Credit Card",Table1[[#This Row],[Amount]],"")</f>
        <v/>
      </c>
      <c r="I234" s="2" t="str">
        <f>IF(Table1[[#This Row],[Category]]="Loan Repayment",Table1[[#This Row],[Amount]]*-1,"")</f>
        <v/>
      </c>
      <c r="J234" s="20" t="s">
        <v>358</v>
      </c>
      <c r="K234" s="17">
        <v>44562</v>
      </c>
    </row>
    <row r="235" spans="1:11" x14ac:dyDescent="0.25">
      <c r="A235" s="16">
        <v>44584.999988425923</v>
      </c>
      <c r="B235" t="s">
        <v>14</v>
      </c>
      <c r="C235" t="str">
        <f t="shared" si="3"/>
        <v>Public Transport</v>
      </c>
      <c r="D235" s="3">
        <v>-1.55</v>
      </c>
      <c r="E235" t="s">
        <v>244</v>
      </c>
      <c r="F235" t="s">
        <v>241</v>
      </c>
      <c r="G235" s="5">
        <f>IF(Table1[[#This Row],[Amount]]&lt;0,-Table1[[#This Row],[Amount]],"")</f>
        <v>1.55</v>
      </c>
      <c r="H235" t="str">
        <f>IF(Table1[[#This Row],[Account Type]]="Credit Card",Table1[[#This Row],[Amount]],"")</f>
        <v/>
      </c>
      <c r="I235" s="2" t="str">
        <f>IF(Table1[[#This Row],[Category]]="Loan Repayment",Table1[[#This Row],[Amount]]*-1,"")</f>
        <v/>
      </c>
      <c r="J235" s="20" t="s">
        <v>358</v>
      </c>
      <c r="K235" s="17">
        <v>44562</v>
      </c>
    </row>
    <row r="236" spans="1:11" x14ac:dyDescent="0.25">
      <c r="A236" s="16">
        <v>44585.063252314816</v>
      </c>
      <c r="B236" t="s">
        <v>14</v>
      </c>
      <c r="C236" t="str">
        <f t="shared" si="3"/>
        <v>Public Transport</v>
      </c>
      <c r="D236" s="3">
        <v>-1.55</v>
      </c>
      <c r="E236" t="s">
        <v>244</v>
      </c>
      <c r="F236" t="s">
        <v>241</v>
      </c>
      <c r="G236" s="5">
        <f>IF(Table1[[#This Row],[Amount]]&lt;0,-Table1[[#This Row],[Amount]],"")</f>
        <v>1.55</v>
      </c>
      <c r="H236" t="str">
        <f>IF(Table1[[#This Row],[Account Type]]="Credit Card",Table1[[#This Row],[Amount]],"")</f>
        <v/>
      </c>
      <c r="I236" s="2" t="str">
        <f>IF(Table1[[#This Row],[Category]]="Loan Repayment",Table1[[#This Row],[Amount]]*-1,"")</f>
        <v/>
      </c>
      <c r="J236" s="20" t="s">
        <v>358</v>
      </c>
      <c r="K236" s="17">
        <v>44562</v>
      </c>
    </row>
    <row r="237" spans="1:11" x14ac:dyDescent="0.25">
      <c r="A237" s="16">
        <v>44585.320798611108</v>
      </c>
      <c r="B237" t="s">
        <v>8</v>
      </c>
      <c r="C237" t="str">
        <f t="shared" si="3"/>
        <v>Others</v>
      </c>
      <c r="D237" s="3">
        <v>50</v>
      </c>
      <c r="E237" t="s">
        <v>244</v>
      </c>
      <c r="F237" t="s">
        <v>241</v>
      </c>
      <c r="G237" s="5" t="str">
        <f>IF(Table1[[#This Row],[Amount]]&lt;0,-Table1[[#This Row],[Amount]],"")</f>
        <v/>
      </c>
      <c r="H237" t="str">
        <f>IF(Table1[[#This Row],[Account Type]]="Credit Card",Table1[[#This Row],[Amount]],"")</f>
        <v/>
      </c>
      <c r="I237" s="2" t="str">
        <f>IF(Table1[[#This Row],[Category]]="Loan Repayment",Table1[[#This Row],[Amount]]*-1,"")</f>
        <v/>
      </c>
      <c r="J237" s="20" t="s">
        <v>358</v>
      </c>
      <c r="K237" s="17">
        <v>44562</v>
      </c>
    </row>
    <row r="238" spans="1:11" x14ac:dyDescent="0.25">
      <c r="A238" s="16">
        <v>44585.999988425923</v>
      </c>
      <c r="B238" t="s">
        <v>14</v>
      </c>
      <c r="C238" t="str">
        <f t="shared" si="3"/>
        <v>Public Transport</v>
      </c>
      <c r="D238" s="3">
        <v>-1.55</v>
      </c>
      <c r="E238" t="s">
        <v>244</v>
      </c>
      <c r="F238" t="s">
        <v>241</v>
      </c>
      <c r="G238" s="5">
        <f>IF(Table1[[#This Row],[Amount]]&lt;0,-Table1[[#This Row],[Amount]],"")</f>
        <v>1.55</v>
      </c>
      <c r="H238" t="str">
        <f>IF(Table1[[#This Row],[Account Type]]="Credit Card",Table1[[#This Row],[Amount]],"")</f>
        <v/>
      </c>
      <c r="I238" s="2" t="str">
        <f>IF(Table1[[#This Row],[Category]]="Loan Repayment",Table1[[#This Row],[Amount]]*-1,"")</f>
        <v/>
      </c>
      <c r="J238" s="20" t="s">
        <v>358</v>
      </c>
      <c r="K238" s="17">
        <v>44562</v>
      </c>
    </row>
    <row r="239" spans="1:11" x14ac:dyDescent="0.25">
      <c r="A239" s="16">
        <v>44586.644363425927</v>
      </c>
      <c r="B239" t="s">
        <v>18</v>
      </c>
      <c r="C239" t="str">
        <f t="shared" si="3"/>
        <v>Household Items</v>
      </c>
      <c r="D239" s="3">
        <v>-1.25</v>
      </c>
      <c r="E239" t="s">
        <v>244</v>
      </c>
      <c r="F239" t="s">
        <v>241</v>
      </c>
      <c r="G239" s="5">
        <f>IF(Table1[[#This Row],[Amount]]&lt;0,-Table1[[#This Row],[Amount]],"")</f>
        <v>1.25</v>
      </c>
      <c r="H239" t="str">
        <f>IF(Table1[[#This Row],[Account Type]]="Credit Card",Table1[[#This Row],[Amount]],"")</f>
        <v/>
      </c>
      <c r="I239" s="2" t="str">
        <f>IF(Table1[[#This Row],[Category]]="Loan Repayment",Table1[[#This Row],[Amount]]*-1,"")</f>
        <v/>
      </c>
      <c r="J239" s="20" t="s">
        <v>358</v>
      </c>
      <c r="K239" s="17">
        <v>44562</v>
      </c>
    </row>
    <row r="240" spans="1:11" x14ac:dyDescent="0.25">
      <c r="A240" s="16">
        <v>44586.999988425923</v>
      </c>
      <c r="B240" t="s">
        <v>14</v>
      </c>
      <c r="C240" t="str">
        <f t="shared" si="3"/>
        <v>Public Transport</v>
      </c>
      <c r="D240" s="3">
        <v>-1.55</v>
      </c>
      <c r="E240" t="s">
        <v>244</v>
      </c>
      <c r="F240" t="s">
        <v>241</v>
      </c>
      <c r="G240" s="5">
        <f>IF(Table1[[#This Row],[Amount]]&lt;0,-Table1[[#This Row],[Amount]],"")</f>
        <v>1.55</v>
      </c>
      <c r="H240" t="str">
        <f>IF(Table1[[#This Row],[Account Type]]="Credit Card",Table1[[#This Row],[Amount]],"")</f>
        <v/>
      </c>
      <c r="I240" s="2" t="str">
        <f>IF(Table1[[#This Row],[Category]]="Loan Repayment",Table1[[#This Row],[Amount]]*-1,"")</f>
        <v/>
      </c>
      <c r="J240" s="20" t="s">
        <v>358</v>
      </c>
      <c r="K240" s="17">
        <v>44562</v>
      </c>
    </row>
    <row r="241" spans="1:11" x14ac:dyDescent="0.25">
      <c r="A241" s="16">
        <v>44587.585763888892</v>
      </c>
      <c r="B241" t="s">
        <v>16</v>
      </c>
      <c r="C241" t="str">
        <f t="shared" si="3"/>
        <v>Health</v>
      </c>
      <c r="D241" s="3">
        <v>-0.3</v>
      </c>
      <c r="E241" t="s">
        <v>244</v>
      </c>
      <c r="F241" t="s">
        <v>241</v>
      </c>
      <c r="G241" s="5">
        <f>IF(Table1[[#This Row],[Amount]]&lt;0,-Table1[[#This Row],[Amount]],"")</f>
        <v>0.3</v>
      </c>
      <c r="H241" t="str">
        <f>IF(Table1[[#This Row],[Account Type]]="Credit Card",Table1[[#This Row],[Amount]],"")</f>
        <v/>
      </c>
      <c r="I241" s="2" t="str">
        <f>IF(Table1[[#This Row],[Category]]="Loan Repayment",Table1[[#This Row],[Amount]]*-1,"")</f>
        <v/>
      </c>
      <c r="J241" s="20" t="s">
        <v>358</v>
      </c>
      <c r="K241" s="17">
        <v>44562</v>
      </c>
    </row>
    <row r="242" spans="1:11" x14ac:dyDescent="0.25">
      <c r="A242" s="16">
        <v>44587.999988425923</v>
      </c>
      <c r="B242" t="s">
        <v>14</v>
      </c>
      <c r="C242" t="str">
        <f t="shared" si="3"/>
        <v>Public Transport</v>
      </c>
      <c r="D242" s="3">
        <v>-3.1</v>
      </c>
      <c r="E242" t="s">
        <v>244</v>
      </c>
      <c r="F242" t="s">
        <v>241</v>
      </c>
      <c r="G242" s="5">
        <f>IF(Table1[[#This Row],[Amount]]&lt;0,-Table1[[#This Row],[Amount]],"")</f>
        <v>3.1</v>
      </c>
      <c r="H242" t="str">
        <f>IF(Table1[[#This Row],[Account Type]]="Credit Card",Table1[[#This Row],[Amount]],"")</f>
        <v/>
      </c>
      <c r="I242" s="2" t="str">
        <f>IF(Table1[[#This Row],[Category]]="Loan Repayment",Table1[[#This Row],[Amount]]*-1,"")</f>
        <v/>
      </c>
      <c r="J242" s="20" t="s">
        <v>358</v>
      </c>
      <c r="K242" s="17">
        <v>44562</v>
      </c>
    </row>
    <row r="243" spans="1:11" x14ac:dyDescent="0.25">
      <c r="A243" s="16">
        <v>44588.254108796296</v>
      </c>
      <c r="B243" t="s">
        <v>14</v>
      </c>
      <c r="C243" t="str">
        <f t="shared" si="3"/>
        <v>Public Transport</v>
      </c>
      <c r="D243" s="3">
        <v>-20</v>
      </c>
      <c r="E243" t="s">
        <v>244</v>
      </c>
      <c r="F243" t="s">
        <v>241</v>
      </c>
      <c r="G243" s="5">
        <f>IF(Table1[[#This Row],[Amount]]&lt;0,-Table1[[#This Row],[Amount]],"")</f>
        <v>20</v>
      </c>
      <c r="H243" t="str">
        <f>IF(Table1[[#This Row],[Account Type]]="Credit Card",Table1[[#This Row],[Amount]],"")</f>
        <v/>
      </c>
      <c r="I243" s="2" t="str">
        <f>IF(Table1[[#This Row],[Category]]="Loan Repayment",Table1[[#This Row],[Amount]]*-1,"")</f>
        <v/>
      </c>
      <c r="J243" s="20" t="s">
        <v>358</v>
      </c>
      <c r="K243" s="17">
        <v>44562</v>
      </c>
    </row>
    <row r="244" spans="1:11" x14ac:dyDescent="0.25">
      <c r="A244" s="16">
        <v>44588.467951388891</v>
      </c>
      <c r="B244" t="s">
        <v>16</v>
      </c>
      <c r="C244" t="str">
        <f t="shared" si="3"/>
        <v>Health</v>
      </c>
      <c r="D244" s="3">
        <v>-27</v>
      </c>
      <c r="E244" t="s">
        <v>244</v>
      </c>
      <c r="F244" t="s">
        <v>241</v>
      </c>
      <c r="G244" s="5">
        <f>IF(Table1[[#This Row],[Amount]]&lt;0,-Table1[[#This Row],[Amount]],"")</f>
        <v>27</v>
      </c>
      <c r="H244" t="str">
        <f>IF(Table1[[#This Row],[Account Type]]="Credit Card",Table1[[#This Row],[Amount]],"")</f>
        <v/>
      </c>
      <c r="I244" s="2" t="str">
        <f>IF(Table1[[#This Row],[Category]]="Loan Repayment",Table1[[#This Row],[Amount]]*-1,"")</f>
        <v/>
      </c>
      <c r="J244" s="20" t="s">
        <v>358</v>
      </c>
      <c r="K244" s="17">
        <v>44562</v>
      </c>
    </row>
    <row r="245" spans="1:11" x14ac:dyDescent="0.25">
      <c r="A245" s="16">
        <v>44588.701666666668</v>
      </c>
      <c r="B245" t="s">
        <v>18</v>
      </c>
      <c r="C245" t="str">
        <f t="shared" si="3"/>
        <v>Household Items</v>
      </c>
      <c r="D245" s="3">
        <v>-1.59</v>
      </c>
      <c r="E245" t="s">
        <v>244</v>
      </c>
      <c r="F245" t="s">
        <v>241</v>
      </c>
      <c r="G245" s="5">
        <f>IF(Table1[[#This Row],[Amount]]&lt;0,-Table1[[#This Row],[Amount]],"")</f>
        <v>1.59</v>
      </c>
      <c r="H245" t="str">
        <f>IF(Table1[[#This Row],[Account Type]]="Credit Card",Table1[[#This Row],[Amount]],"")</f>
        <v/>
      </c>
      <c r="I245" s="2" t="str">
        <f>IF(Table1[[#This Row],[Category]]="Loan Repayment",Table1[[#This Row],[Amount]]*-1,"")</f>
        <v/>
      </c>
      <c r="J245" s="20" t="s">
        <v>358</v>
      </c>
      <c r="K245" s="17">
        <v>44562</v>
      </c>
    </row>
    <row r="246" spans="1:11" x14ac:dyDescent="0.25">
      <c r="A246" s="16">
        <v>44588.999988425923</v>
      </c>
      <c r="B246" t="s">
        <v>14</v>
      </c>
      <c r="C246" t="str">
        <f t="shared" si="3"/>
        <v>Public Transport</v>
      </c>
      <c r="D246" s="3">
        <v>-3.1</v>
      </c>
      <c r="E246" t="s">
        <v>244</v>
      </c>
      <c r="F246" t="s">
        <v>241</v>
      </c>
      <c r="G246" s="5">
        <f>IF(Table1[[#This Row],[Amount]]&lt;0,-Table1[[#This Row],[Amount]],"")</f>
        <v>3.1</v>
      </c>
      <c r="H246" t="str">
        <f>IF(Table1[[#This Row],[Account Type]]="Credit Card",Table1[[#This Row],[Amount]],"")</f>
        <v/>
      </c>
      <c r="I246" s="2" t="str">
        <f>IF(Table1[[#This Row],[Category]]="Loan Repayment",Table1[[#This Row],[Amount]]*-1,"")</f>
        <v/>
      </c>
      <c r="J246" s="20" t="s">
        <v>358</v>
      </c>
      <c r="K246" s="17">
        <v>44562</v>
      </c>
    </row>
    <row r="247" spans="1:11" x14ac:dyDescent="0.25">
      <c r="A247" s="16">
        <v>44589.61577546296</v>
      </c>
      <c r="B247" t="s">
        <v>8</v>
      </c>
      <c r="C247" t="str">
        <f t="shared" si="3"/>
        <v>Others</v>
      </c>
      <c r="D247" s="3">
        <v>20</v>
      </c>
      <c r="E247" t="s">
        <v>244</v>
      </c>
      <c r="F247" t="s">
        <v>241</v>
      </c>
      <c r="G247" s="5" t="str">
        <f>IF(Table1[[#This Row],[Amount]]&lt;0,-Table1[[#This Row],[Amount]],"")</f>
        <v/>
      </c>
      <c r="H247" t="str">
        <f>IF(Table1[[#This Row],[Account Type]]="Credit Card",Table1[[#This Row],[Amount]],"")</f>
        <v/>
      </c>
      <c r="I247" s="2" t="str">
        <f>IF(Table1[[#This Row],[Category]]="Loan Repayment",Table1[[#This Row],[Amount]]*-1,"")</f>
        <v/>
      </c>
      <c r="J247" s="20" t="s">
        <v>358</v>
      </c>
      <c r="K247" s="17">
        <v>44562</v>
      </c>
    </row>
    <row r="248" spans="1:11" x14ac:dyDescent="0.25">
      <c r="A248" s="16">
        <v>44589.622511574074</v>
      </c>
      <c r="B248" t="s">
        <v>10</v>
      </c>
      <c r="C248" t="str">
        <f t="shared" si="3"/>
        <v>Groceries</v>
      </c>
      <c r="D248" s="3">
        <v>-3.6</v>
      </c>
      <c r="E248" t="s">
        <v>244</v>
      </c>
      <c r="F248" t="s">
        <v>241</v>
      </c>
      <c r="G248" s="5">
        <f>IF(Table1[[#This Row],[Amount]]&lt;0,-Table1[[#This Row],[Amount]],"")</f>
        <v>3.6</v>
      </c>
      <c r="H248" t="str">
        <f>IF(Table1[[#This Row],[Account Type]]="Credit Card",Table1[[#This Row],[Amount]],"")</f>
        <v/>
      </c>
      <c r="I248" s="2" t="str">
        <f>IF(Table1[[#This Row],[Category]]="Loan Repayment",Table1[[#This Row],[Amount]]*-1,"")</f>
        <v/>
      </c>
      <c r="J248" s="20" t="s">
        <v>358</v>
      </c>
      <c r="K248" s="17">
        <v>44562</v>
      </c>
    </row>
    <row r="249" spans="1:11" x14ac:dyDescent="0.25">
      <c r="A249" s="16">
        <v>44589.693541666667</v>
      </c>
      <c r="B249" t="s">
        <v>8</v>
      </c>
      <c r="C249" t="str">
        <f t="shared" si="3"/>
        <v>Others</v>
      </c>
      <c r="D249" s="3">
        <v>50</v>
      </c>
      <c r="E249" t="s">
        <v>244</v>
      </c>
      <c r="F249" t="s">
        <v>241</v>
      </c>
      <c r="G249" s="5" t="str">
        <f>IF(Table1[[#This Row],[Amount]]&lt;0,-Table1[[#This Row],[Amount]],"")</f>
        <v/>
      </c>
      <c r="H249" t="str">
        <f>IF(Table1[[#This Row],[Account Type]]="Credit Card",Table1[[#This Row],[Amount]],"")</f>
        <v/>
      </c>
      <c r="I249" s="2" t="str">
        <f>IF(Table1[[#This Row],[Category]]="Loan Repayment",Table1[[#This Row],[Amount]]*-1,"")</f>
        <v/>
      </c>
      <c r="J249" s="20" t="s">
        <v>358</v>
      </c>
      <c r="K249" s="17">
        <v>44562</v>
      </c>
    </row>
    <row r="250" spans="1:11" x14ac:dyDescent="0.25">
      <c r="A250" s="16">
        <v>44589.69458333333</v>
      </c>
      <c r="B250" t="s">
        <v>33</v>
      </c>
      <c r="C250" t="str">
        <f t="shared" si="3"/>
        <v>Others</v>
      </c>
      <c r="D250" s="3">
        <v>-16.96</v>
      </c>
      <c r="E250" t="s">
        <v>244</v>
      </c>
      <c r="F250" t="s">
        <v>241</v>
      </c>
      <c r="G250" s="5">
        <f>IF(Table1[[#This Row],[Amount]]&lt;0,-Table1[[#This Row],[Amount]],"")</f>
        <v>16.96</v>
      </c>
      <c r="H250" t="str">
        <f>IF(Table1[[#This Row],[Account Type]]="Credit Card",Table1[[#This Row],[Amount]],"")</f>
        <v/>
      </c>
      <c r="I250" s="2" t="str">
        <f>IF(Table1[[#This Row],[Category]]="Loan Repayment",Table1[[#This Row],[Amount]]*-1,"")</f>
        <v/>
      </c>
      <c r="J250" s="20" t="s">
        <v>358</v>
      </c>
      <c r="K250" s="17">
        <v>44562</v>
      </c>
    </row>
    <row r="251" spans="1:11" x14ac:dyDescent="0.25">
      <c r="A251" s="16">
        <v>44589.696493055555</v>
      </c>
      <c r="B251" t="s">
        <v>10</v>
      </c>
      <c r="C251" t="str">
        <f t="shared" si="3"/>
        <v>Groceries</v>
      </c>
      <c r="D251" s="3">
        <v>-1.5</v>
      </c>
      <c r="E251" t="s">
        <v>244</v>
      </c>
      <c r="F251" t="s">
        <v>241</v>
      </c>
      <c r="G251" s="5">
        <f>IF(Table1[[#This Row],[Amount]]&lt;0,-Table1[[#This Row],[Amount]],"")</f>
        <v>1.5</v>
      </c>
      <c r="H251" t="str">
        <f>IF(Table1[[#This Row],[Account Type]]="Credit Card",Table1[[#This Row],[Amount]],"")</f>
        <v/>
      </c>
      <c r="I251" s="2" t="str">
        <f>IF(Table1[[#This Row],[Category]]="Loan Repayment",Table1[[#This Row],[Amount]]*-1,"")</f>
        <v/>
      </c>
      <c r="J251" s="20" t="s">
        <v>358</v>
      </c>
      <c r="K251" s="17">
        <v>44562</v>
      </c>
    </row>
    <row r="252" spans="1:11" x14ac:dyDescent="0.25">
      <c r="A252" s="16">
        <v>44592.388321759259</v>
      </c>
      <c r="B252" t="s">
        <v>10</v>
      </c>
      <c r="C252" t="str">
        <f t="shared" si="3"/>
        <v>Groceries</v>
      </c>
      <c r="D252" s="3">
        <v>-0.65</v>
      </c>
      <c r="E252" t="s">
        <v>244</v>
      </c>
      <c r="F252" t="s">
        <v>241</v>
      </c>
      <c r="G252" s="5">
        <f>IF(Table1[[#This Row],[Amount]]&lt;0,-Table1[[#This Row],[Amount]],"")</f>
        <v>0.65</v>
      </c>
      <c r="H252" t="str">
        <f>IF(Table1[[#This Row],[Account Type]]="Credit Card",Table1[[#This Row],[Amount]],"")</f>
        <v/>
      </c>
      <c r="I252" s="2" t="str">
        <f>IF(Table1[[#This Row],[Category]]="Loan Repayment",Table1[[#This Row],[Amount]]*-1,"")</f>
        <v/>
      </c>
      <c r="J252" s="20" t="s">
        <v>358</v>
      </c>
      <c r="K252" s="17">
        <v>44562</v>
      </c>
    </row>
    <row r="253" spans="1:11" x14ac:dyDescent="0.25">
      <c r="A253" s="16">
        <v>44592.610648148147</v>
      </c>
      <c r="B253" t="s">
        <v>14</v>
      </c>
      <c r="C253" t="str">
        <f t="shared" si="3"/>
        <v>Public Transport</v>
      </c>
      <c r="D253" s="3">
        <v>-20</v>
      </c>
      <c r="E253" t="s">
        <v>244</v>
      </c>
      <c r="F253" t="s">
        <v>241</v>
      </c>
      <c r="G253" s="5">
        <f>IF(Table1[[#This Row],[Amount]]&lt;0,-Table1[[#This Row],[Amount]],"")</f>
        <v>20</v>
      </c>
      <c r="H253" t="str">
        <f>IF(Table1[[#This Row],[Account Type]]="Credit Card",Table1[[#This Row],[Amount]],"")</f>
        <v/>
      </c>
      <c r="I253" s="2" t="str">
        <f>IF(Table1[[#This Row],[Category]]="Loan Repayment",Table1[[#This Row],[Amount]]*-1,"")</f>
        <v/>
      </c>
      <c r="J253" s="20" t="s">
        <v>358</v>
      </c>
      <c r="K253" s="17">
        <v>44562</v>
      </c>
    </row>
    <row r="254" spans="1:11" x14ac:dyDescent="0.25">
      <c r="A254" s="16">
        <v>44593.369699074072</v>
      </c>
      <c r="B254" t="s">
        <v>10</v>
      </c>
      <c r="C254" t="str">
        <f t="shared" si="3"/>
        <v>Groceries</v>
      </c>
      <c r="D254" s="3">
        <v>-0.65</v>
      </c>
      <c r="E254" t="s">
        <v>244</v>
      </c>
      <c r="F254" t="s">
        <v>241</v>
      </c>
      <c r="G254" s="5">
        <f>IF(Table1[[#This Row],[Amount]]&lt;0,-Table1[[#This Row],[Amount]],"")</f>
        <v>0.65</v>
      </c>
      <c r="H254" t="str">
        <f>IF(Table1[[#This Row],[Account Type]]="Credit Card",Table1[[#This Row],[Amount]],"")</f>
        <v/>
      </c>
      <c r="I254" s="2" t="str">
        <f>IF(Table1[[#This Row],[Category]]="Loan Repayment",Table1[[#This Row],[Amount]]*-1,"")</f>
        <v/>
      </c>
      <c r="J254" s="20" t="s">
        <v>359</v>
      </c>
      <c r="K254" s="17">
        <v>44593</v>
      </c>
    </row>
    <row r="255" spans="1:11" x14ac:dyDescent="0.25">
      <c r="A255" s="16">
        <v>44593.671168981484</v>
      </c>
      <c r="B255" t="s">
        <v>20</v>
      </c>
      <c r="C255" t="str">
        <f t="shared" si="3"/>
        <v>Others</v>
      </c>
      <c r="D255" s="3">
        <v>-20</v>
      </c>
      <c r="E255" t="s">
        <v>244</v>
      </c>
      <c r="F255" t="s">
        <v>241</v>
      </c>
      <c r="G255" s="5">
        <f>IF(Table1[[#This Row],[Amount]]&lt;0,-Table1[[#This Row],[Amount]],"")</f>
        <v>20</v>
      </c>
      <c r="H255" t="str">
        <f>IF(Table1[[#This Row],[Account Type]]="Credit Card",Table1[[#This Row],[Amount]],"")</f>
        <v/>
      </c>
      <c r="I255" s="2" t="str">
        <f>IF(Table1[[#This Row],[Category]]="Loan Repayment",Table1[[#This Row],[Amount]]*-1,"")</f>
        <v/>
      </c>
      <c r="J255" s="20" t="s">
        <v>359</v>
      </c>
      <c r="K255" s="17">
        <v>44593</v>
      </c>
    </row>
    <row r="256" spans="1:11" x14ac:dyDescent="0.25">
      <c r="A256" s="16">
        <v>44596.333912037036</v>
      </c>
      <c r="B256" t="s">
        <v>8</v>
      </c>
      <c r="C256" t="str">
        <f t="shared" si="3"/>
        <v>Others</v>
      </c>
      <c r="D256" s="3">
        <v>100</v>
      </c>
      <c r="E256" t="s">
        <v>244</v>
      </c>
      <c r="F256" t="s">
        <v>241</v>
      </c>
      <c r="G256" s="5" t="str">
        <f>IF(Table1[[#This Row],[Amount]]&lt;0,-Table1[[#This Row],[Amount]],"")</f>
        <v/>
      </c>
      <c r="H256" t="str">
        <f>IF(Table1[[#This Row],[Account Type]]="Credit Card",Table1[[#This Row],[Amount]],"")</f>
        <v/>
      </c>
      <c r="I256" s="2" t="str">
        <f>IF(Table1[[#This Row],[Category]]="Loan Repayment",Table1[[#This Row],[Amount]]*-1,"")</f>
        <v/>
      </c>
      <c r="J256" s="20" t="s">
        <v>359</v>
      </c>
      <c r="K256" s="17">
        <v>44593</v>
      </c>
    </row>
    <row r="257" spans="1:11" x14ac:dyDescent="0.25">
      <c r="A257" s="16">
        <v>44596.360474537039</v>
      </c>
      <c r="B257" t="s">
        <v>14</v>
      </c>
      <c r="C257" t="str">
        <f t="shared" si="3"/>
        <v>Public Transport</v>
      </c>
      <c r="D257" s="3">
        <v>-1.55</v>
      </c>
      <c r="E257" t="s">
        <v>244</v>
      </c>
      <c r="F257" t="s">
        <v>241</v>
      </c>
      <c r="G257" s="5">
        <f>IF(Table1[[#This Row],[Amount]]&lt;0,-Table1[[#This Row],[Amount]],"")</f>
        <v>1.55</v>
      </c>
      <c r="H257" t="str">
        <f>IF(Table1[[#This Row],[Account Type]]="Credit Card",Table1[[#This Row],[Amount]],"")</f>
        <v/>
      </c>
      <c r="I257" s="2" t="str">
        <f>IF(Table1[[#This Row],[Category]]="Loan Repayment",Table1[[#This Row],[Amount]]*-1,"")</f>
        <v/>
      </c>
      <c r="J257" s="20" t="s">
        <v>359</v>
      </c>
      <c r="K257" s="17">
        <v>44593</v>
      </c>
    </row>
    <row r="258" spans="1:11" x14ac:dyDescent="0.25">
      <c r="A258" s="16">
        <v>44596.615787037037</v>
      </c>
      <c r="B258" t="s">
        <v>37</v>
      </c>
      <c r="C258" t="str">
        <f t="shared" ref="C258:C321" si="4">IF(OR(B258="Lidl",B258="Asda",B258="Best Asia Supermarket",B258="Wallington Food Centre",B258="Sainsbury's",B258="Tesco"),"Groceries",IF(OR(B258="Boots",B258="Manor Pharmacy",B258="Specsavers",B258="Noahs Health Food Stor"),"Health",IF(OR(B258="Amazon",B258="Ebay"),"Online Shopping",IF(OR(B258="Transport For London",B258="South Western Railway"),"Public Transport",IF(OR(B258="Primark",B258="TK Maxx",B258="Marks &amp; Spencer"),"Clothing",IF(OR(B258="Udemy",B258="Wise",B258="Telusko",B258="Oasis Christian Centre"),"Self Development",IF(OR(B258="Price Busters",B258="Argos",B258="Poundland",B258="Kings Corner"),"Household Items",IF(OR(B258="To RCCG GLORIOUS HIGH THRONE",B258="To Eagle City Church"),"Church",IF(OR(B258="Skillz UK",B258="Tynker",B258="To Gocardless",B258="We Make Footballers Cc",B258="GLL BETTER",B258="VIS WWW.BETTER.ORG.UK/",B258="IXL Learning"),"Kids Extracurricular",IF(OR(B258="To GBP Savings",B258="Trading 212"),"Savings",IF(B258="To Aqua","Loan Repayment",IF(B258="To Kaneh Amin","Haircut",IF(B258="Wall/Rent/63canon","Rent",IF(OR(B258="Bolt","Uber"),"Cab",IF(B258="Dulwich College","Salary","Others")))))))))))))))</f>
        <v>Others</v>
      </c>
      <c r="D258" s="3">
        <v>-3</v>
      </c>
      <c r="E258" t="s">
        <v>244</v>
      </c>
      <c r="F258" t="s">
        <v>241</v>
      </c>
      <c r="G258" s="5">
        <f>IF(Table1[[#This Row],[Amount]]&lt;0,-Table1[[#This Row],[Amount]],"")</f>
        <v>3</v>
      </c>
      <c r="H258" t="str">
        <f>IF(Table1[[#This Row],[Account Type]]="Credit Card",Table1[[#This Row],[Amount]],"")</f>
        <v/>
      </c>
      <c r="I258" s="2" t="str">
        <f>IF(Table1[[#This Row],[Category]]="Loan Repayment",Table1[[#This Row],[Amount]]*-1,"")</f>
        <v/>
      </c>
      <c r="J258" s="20" t="s">
        <v>359</v>
      </c>
      <c r="K258" s="17">
        <v>44593</v>
      </c>
    </row>
    <row r="259" spans="1:11" x14ac:dyDescent="0.25">
      <c r="A259" s="16">
        <v>44596.655995370369</v>
      </c>
      <c r="B259" t="s">
        <v>12</v>
      </c>
      <c r="C259" t="str">
        <f t="shared" si="4"/>
        <v>Groceries</v>
      </c>
      <c r="D259" s="3">
        <v>-6.99</v>
      </c>
      <c r="E259" t="s">
        <v>244</v>
      </c>
      <c r="F259" t="s">
        <v>241</v>
      </c>
      <c r="G259" s="5">
        <f>IF(Table1[[#This Row],[Amount]]&lt;0,-Table1[[#This Row],[Amount]],"")</f>
        <v>6.99</v>
      </c>
      <c r="H259" t="str">
        <f>IF(Table1[[#This Row],[Account Type]]="Credit Card",Table1[[#This Row],[Amount]],"")</f>
        <v/>
      </c>
      <c r="I259" s="2" t="str">
        <f>IF(Table1[[#This Row],[Category]]="Loan Repayment",Table1[[#This Row],[Amount]]*-1,"")</f>
        <v/>
      </c>
      <c r="J259" s="20" t="s">
        <v>359</v>
      </c>
      <c r="K259" s="17">
        <v>44593</v>
      </c>
    </row>
    <row r="260" spans="1:11" x14ac:dyDescent="0.25">
      <c r="A260" s="16">
        <v>44599.300208333334</v>
      </c>
      <c r="B260" t="s">
        <v>10</v>
      </c>
      <c r="C260" t="str">
        <f t="shared" si="4"/>
        <v>Groceries</v>
      </c>
      <c r="D260" s="3">
        <v>-0.65</v>
      </c>
      <c r="E260" t="s">
        <v>244</v>
      </c>
      <c r="F260" t="s">
        <v>241</v>
      </c>
      <c r="G260" s="5">
        <f>IF(Table1[[#This Row],[Amount]]&lt;0,-Table1[[#This Row],[Amount]],"")</f>
        <v>0.65</v>
      </c>
      <c r="H260" t="str">
        <f>IF(Table1[[#This Row],[Account Type]]="Credit Card",Table1[[#This Row],[Amount]],"")</f>
        <v/>
      </c>
      <c r="I260" s="2" t="str">
        <f>IF(Table1[[#This Row],[Category]]="Loan Repayment",Table1[[#This Row],[Amount]]*-1,"")</f>
        <v/>
      </c>
      <c r="J260" s="20" t="s">
        <v>359</v>
      </c>
      <c r="K260" s="17">
        <v>44593</v>
      </c>
    </row>
    <row r="261" spans="1:11" x14ac:dyDescent="0.25">
      <c r="A261" s="16">
        <v>44599.367905092593</v>
      </c>
      <c r="B261" t="s">
        <v>38</v>
      </c>
      <c r="C261" t="str">
        <f t="shared" si="4"/>
        <v>Others</v>
      </c>
      <c r="D261" s="3">
        <v>-20</v>
      </c>
      <c r="E261" t="s">
        <v>244</v>
      </c>
      <c r="F261" t="s">
        <v>241</v>
      </c>
      <c r="G261" s="5">
        <f>IF(Table1[[#This Row],[Amount]]&lt;0,-Table1[[#This Row],[Amount]],"")</f>
        <v>20</v>
      </c>
      <c r="H261" t="str">
        <f>IF(Table1[[#This Row],[Account Type]]="Credit Card",Table1[[#This Row],[Amount]],"")</f>
        <v/>
      </c>
      <c r="I261" s="2" t="str">
        <f>IF(Table1[[#This Row],[Category]]="Loan Repayment",Table1[[#This Row],[Amount]]*-1,"")</f>
        <v/>
      </c>
      <c r="J261" s="20" t="s">
        <v>359</v>
      </c>
      <c r="K261" s="17">
        <v>44593</v>
      </c>
    </row>
    <row r="262" spans="1:11" x14ac:dyDescent="0.25">
      <c r="A262" s="16">
        <v>44599.999988425923</v>
      </c>
      <c r="B262" t="s">
        <v>14</v>
      </c>
      <c r="C262" t="str">
        <f t="shared" si="4"/>
        <v>Public Transport</v>
      </c>
      <c r="D262" s="3">
        <v>-3.1</v>
      </c>
      <c r="E262" t="s">
        <v>244</v>
      </c>
      <c r="F262" t="s">
        <v>241</v>
      </c>
      <c r="G262" s="5">
        <f>IF(Table1[[#This Row],[Amount]]&lt;0,-Table1[[#This Row],[Amount]],"")</f>
        <v>3.1</v>
      </c>
      <c r="H262" t="str">
        <f>IF(Table1[[#This Row],[Account Type]]="Credit Card",Table1[[#This Row],[Amount]],"")</f>
        <v/>
      </c>
      <c r="I262" s="2" t="str">
        <f>IF(Table1[[#This Row],[Category]]="Loan Repayment",Table1[[#This Row],[Amount]]*-1,"")</f>
        <v/>
      </c>
      <c r="J262" s="20" t="s">
        <v>359</v>
      </c>
      <c r="K262" s="17">
        <v>44593</v>
      </c>
    </row>
    <row r="263" spans="1:11" x14ac:dyDescent="0.25">
      <c r="A263" s="16">
        <v>44600.667673611111</v>
      </c>
      <c r="B263" t="s">
        <v>10</v>
      </c>
      <c r="C263" t="str">
        <f t="shared" si="4"/>
        <v>Groceries</v>
      </c>
      <c r="D263" s="3">
        <v>-2.15</v>
      </c>
      <c r="E263" t="s">
        <v>244</v>
      </c>
      <c r="F263" t="s">
        <v>241</v>
      </c>
      <c r="G263" s="5">
        <f>IF(Table1[[#This Row],[Amount]]&lt;0,-Table1[[#This Row],[Amount]],"")</f>
        <v>2.15</v>
      </c>
      <c r="H263" t="str">
        <f>IF(Table1[[#This Row],[Account Type]]="Credit Card",Table1[[#This Row],[Amount]],"")</f>
        <v/>
      </c>
      <c r="I263" s="2" t="str">
        <f>IF(Table1[[#This Row],[Category]]="Loan Repayment",Table1[[#This Row],[Amount]]*-1,"")</f>
        <v/>
      </c>
      <c r="J263" s="20" t="s">
        <v>359</v>
      </c>
      <c r="K263" s="17">
        <v>44593</v>
      </c>
    </row>
    <row r="264" spans="1:11" x14ac:dyDescent="0.25">
      <c r="A264" s="16">
        <v>44600.999988425923</v>
      </c>
      <c r="B264" t="s">
        <v>14</v>
      </c>
      <c r="C264" t="str">
        <f t="shared" si="4"/>
        <v>Public Transport</v>
      </c>
      <c r="D264" s="3">
        <v>-4.6500000000000004</v>
      </c>
      <c r="E264" t="s">
        <v>244</v>
      </c>
      <c r="F264" t="s">
        <v>241</v>
      </c>
      <c r="G264" s="5">
        <f>IF(Table1[[#This Row],[Amount]]&lt;0,-Table1[[#This Row],[Amount]],"")</f>
        <v>4.6500000000000004</v>
      </c>
      <c r="H264" t="str">
        <f>IF(Table1[[#This Row],[Account Type]]="Credit Card",Table1[[#This Row],[Amount]],"")</f>
        <v/>
      </c>
      <c r="I264" s="2" t="str">
        <f>IF(Table1[[#This Row],[Category]]="Loan Repayment",Table1[[#This Row],[Amount]]*-1,"")</f>
        <v/>
      </c>
      <c r="J264" s="20" t="s">
        <v>359</v>
      </c>
      <c r="K264" s="17">
        <v>44593</v>
      </c>
    </row>
    <row r="265" spans="1:11" x14ac:dyDescent="0.25">
      <c r="A265" s="16">
        <v>44601.258379629631</v>
      </c>
      <c r="B265" t="s">
        <v>14</v>
      </c>
      <c r="C265" t="str">
        <f t="shared" si="4"/>
        <v>Public Transport</v>
      </c>
      <c r="D265" s="3">
        <v>-4.6500000000000004</v>
      </c>
      <c r="E265" t="s">
        <v>244</v>
      </c>
      <c r="F265" t="s">
        <v>241</v>
      </c>
      <c r="G265" s="5">
        <f>IF(Table1[[#This Row],[Amount]]&lt;0,-Table1[[#This Row],[Amount]],"")</f>
        <v>4.6500000000000004</v>
      </c>
      <c r="H265" t="str">
        <f>IF(Table1[[#This Row],[Account Type]]="Credit Card",Table1[[#This Row],[Amount]],"")</f>
        <v/>
      </c>
      <c r="I265" s="2" t="str">
        <f>IF(Table1[[#This Row],[Category]]="Loan Repayment",Table1[[#This Row],[Amount]]*-1,"")</f>
        <v/>
      </c>
      <c r="J265" s="20" t="s">
        <v>359</v>
      </c>
      <c r="K265" s="17">
        <v>44593</v>
      </c>
    </row>
    <row r="266" spans="1:11" x14ac:dyDescent="0.25">
      <c r="A266" s="16">
        <v>44601.999988425923</v>
      </c>
      <c r="B266" t="s">
        <v>14</v>
      </c>
      <c r="C266" t="str">
        <f t="shared" si="4"/>
        <v>Public Transport</v>
      </c>
      <c r="D266" s="3">
        <v>-3.1</v>
      </c>
      <c r="E266" t="s">
        <v>244</v>
      </c>
      <c r="F266" t="s">
        <v>241</v>
      </c>
      <c r="G266" s="5">
        <f>IF(Table1[[#This Row],[Amount]]&lt;0,-Table1[[#This Row],[Amount]],"")</f>
        <v>3.1</v>
      </c>
      <c r="H266" t="str">
        <f>IF(Table1[[#This Row],[Account Type]]="Credit Card",Table1[[#This Row],[Amount]],"")</f>
        <v/>
      </c>
      <c r="I266" s="2" t="str">
        <f>IF(Table1[[#This Row],[Category]]="Loan Repayment",Table1[[#This Row],[Amount]]*-1,"")</f>
        <v/>
      </c>
      <c r="J266" s="20" t="s">
        <v>359</v>
      </c>
      <c r="K266" s="17">
        <v>44593</v>
      </c>
    </row>
    <row r="267" spans="1:11" x14ac:dyDescent="0.25">
      <c r="A267" s="16">
        <v>44602.37903935185</v>
      </c>
      <c r="B267" t="s">
        <v>10</v>
      </c>
      <c r="C267" t="str">
        <f t="shared" si="4"/>
        <v>Groceries</v>
      </c>
      <c r="D267" s="3">
        <v>-0.65</v>
      </c>
      <c r="E267" t="s">
        <v>244</v>
      </c>
      <c r="F267" t="s">
        <v>241</v>
      </c>
      <c r="G267" s="5">
        <f>IF(Table1[[#This Row],[Amount]]&lt;0,-Table1[[#This Row],[Amount]],"")</f>
        <v>0.65</v>
      </c>
      <c r="H267" t="str">
        <f>IF(Table1[[#This Row],[Account Type]]="Credit Card",Table1[[#This Row],[Amount]],"")</f>
        <v/>
      </c>
      <c r="I267" s="2" t="str">
        <f>IF(Table1[[#This Row],[Category]]="Loan Repayment",Table1[[#This Row],[Amount]]*-1,"")</f>
        <v/>
      </c>
      <c r="J267" s="20" t="s">
        <v>359</v>
      </c>
      <c r="K267" s="17">
        <v>44593</v>
      </c>
    </row>
    <row r="268" spans="1:11" x14ac:dyDescent="0.25">
      <c r="A268" s="16">
        <v>44602.999988425923</v>
      </c>
      <c r="B268" t="s">
        <v>14</v>
      </c>
      <c r="C268" t="str">
        <f t="shared" si="4"/>
        <v>Public Transport</v>
      </c>
      <c r="D268" s="3">
        <v>-4.6500000000000004</v>
      </c>
      <c r="E268" t="s">
        <v>244</v>
      </c>
      <c r="F268" t="s">
        <v>241</v>
      </c>
      <c r="G268" s="5">
        <f>IF(Table1[[#This Row],[Amount]]&lt;0,-Table1[[#This Row],[Amount]],"")</f>
        <v>4.6500000000000004</v>
      </c>
      <c r="H268" t="str">
        <f>IF(Table1[[#This Row],[Account Type]]="Credit Card",Table1[[#This Row],[Amount]],"")</f>
        <v/>
      </c>
      <c r="I268" s="2" t="str">
        <f>IF(Table1[[#This Row],[Category]]="Loan Repayment",Table1[[#This Row],[Amount]]*-1,"")</f>
        <v/>
      </c>
      <c r="J268" s="20" t="s">
        <v>359</v>
      </c>
      <c r="K268" s="17">
        <v>44593</v>
      </c>
    </row>
    <row r="269" spans="1:11" x14ac:dyDescent="0.25">
      <c r="A269" s="16">
        <v>44603.627858796295</v>
      </c>
      <c r="B269" t="s">
        <v>10</v>
      </c>
      <c r="C269" t="str">
        <f t="shared" si="4"/>
        <v>Groceries</v>
      </c>
      <c r="D269" s="3">
        <v>-2.1</v>
      </c>
      <c r="E269" t="s">
        <v>244</v>
      </c>
      <c r="F269" t="s">
        <v>241</v>
      </c>
      <c r="G269" s="5">
        <f>IF(Table1[[#This Row],[Amount]]&lt;0,-Table1[[#This Row],[Amount]],"")</f>
        <v>2.1</v>
      </c>
      <c r="H269" t="str">
        <f>IF(Table1[[#This Row],[Account Type]]="Credit Card",Table1[[#This Row],[Amount]],"")</f>
        <v/>
      </c>
      <c r="I269" s="2" t="str">
        <f>IF(Table1[[#This Row],[Category]]="Loan Repayment",Table1[[#This Row],[Amount]]*-1,"")</f>
        <v/>
      </c>
      <c r="J269" s="20" t="s">
        <v>359</v>
      </c>
      <c r="K269" s="17">
        <v>44593</v>
      </c>
    </row>
    <row r="270" spans="1:11" x14ac:dyDescent="0.25">
      <c r="A270" s="16">
        <v>44603.999988425923</v>
      </c>
      <c r="B270" t="s">
        <v>14</v>
      </c>
      <c r="C270" t="str">
        <f t="shared" si="4"/>
        <v>Public Transport</v>
      </c>
      <c r="D270" s="3">
        <v>-3.1</v>
      </c>
      <c r="E270" t="s">
        <v>244</v>
      </c>
      <c r="F270" t="s">
        <v>241</v>
      </c>
      <c r="G270" s="5">
        <f>IF(Table1[[#This Row],[Amount]]&lt;0,-Table1[[#This Row],[Amount]],"")</f>
        <v>3.1</v>
      </c>
      <c r="H270" t="str">
        <f>IF(Table1[[#This Row],[Account Type]]="Credit Card",Table1[[#This Row],[Amount]],"")</f>
        <v/>
      </c>
      <c r="I270" s="2" t="str">
        <f>IF(Table1[[#This Row],[Category]]="Loan Repayment",Table1[[#This Row],[Amount]]*-1,"")</f>
        <v/>
      </c>
      <c r="J270" s="20" t="s">
        <v>359</v>
      </c>
      <c r="K270" s="17">
        <v>44593</v>
      </c>
    </row>
    <row r="271" spans="1:11" x14ac:dyDescent="0.25">
      <c r="A271" s="16">
        <v>44604.102743055555</v>
      </c>
      <c r="B271" t="s">
        <v>14</v>
      </c>
      <c r="C271" t="str">
        <f t="shared" si="4"/>
        <v>Public Transport</v>
      </c>
      <c r="D271" s="3">
        <v>-3.1</v>
      </c>
      <c r="E271" t="s">
        <v>244</v>
      </c>
      <c r="F271" t="s">
        <v>241</v>
      </c>
      <c r="G271" s="5">
        <f>IF(Table1[[#This Row],[Amount]]&lt;0,-Table1[[#This Row],[Amount]],"")</f>
        <v>3.1</v>
      </c>
      <c r="H271" t="str">
        <f>IF(Table1[[#This Row],[Account Type]]="Credit Card",Table1[[#This Row],[Amount]],"")</f>
        <v/>
      </c>
      <c r="I271" s="2" t="str">
        <f>IF(Table1[[#This Row],[Category]]="Loan Repayment",Table1[[#This Row],[Amount]]*-1,"")</f>
        <v/>
      </c>
      <c r="J271" s="20" t="s">
        <v>359</v>
      </c>
      <c r="K271" s="17">
        <v>44593</v>
      </c>
    </row>
    <row r="272" spans="1:11" x14ac:dyDescent="0.25">
      <c r="A272" s="16">
        <v>44605.077569444446</v>
      </c>
      <c r="B272" t="s">
        <v>14</v>
      </c>
      <c r="C272" t="str">
        <f t="shared" si="4"/>
        <v>Public Transport</v>
      </c>
      <c r="D272" s="3">
        <v>-3.1</v>
      </c>
      <c r="E272" t="s">
        <v>244</v>
      </c>
      <c r="F272" t="s">
        <v>241</v>
      </c>
      <c r="G272" s="5">
        <f>IF(Table1[[#This Row],[Amount]]&lt;0,-Table1[[#This Row],[Amount]],"")</f>
        <v>3.1</v>
      </c>
      <c r="H272" t="str">
        <f>IF(Table1[[#This Row],[Account Type]]="Credit Card",Table1[[#This Row],[Amount]],"")</f>
        <v/>
      </c>
      <c r="I272" s="2" t="str">
        <f>IF(Table1[[#This Row],[Category]]="Loan Repayment",Table1[[#This Row],[Amount]]*-1,"")</f>
        <v/>
      </c>
      <c r="J272" s="20" t="s">
        <v>359</v>
      </c>
      <c r="K272" s="17">
        <v>44593</v>
      </c>
    </row>
    <row r="273" spans="1:11" x14ac:dyDescent="0.25">
      <c r="A273" s="16">
        <v>44605.502083333333</v>
      </c>
      <c r="B273" t="s">
        <v>39</v>
      </c>
      <c r="C273" t="str">
        <f t="shared" si="4"/>
        <v>Church</v>
      </c>
      <c r="D273" s="3">
        <v>-10</v>
      </c>
      <c r="E273" t="s">
        <v>244</v>
      </c>
      <c r="F273" t="s">
        <v>241</v>
      </c>
      <c r="G273" s="5">
        <f>IF(Table1[[#This Row],[Amount]]&lt;0,-Table1[[#This Row],[Amount]],"")</f>
        <v>10</v>
      </c>
      <c r="H273" t="str">
        <f>IF(Table1[[#This Row],[Account Type]]="Credit Card",Table1[[#This Row],[Amount]],"")</f>
        <v/>
      </c>
      <c r="I273" s="2" t="str">
        <f>IF(Table1[[#This Row],[Category]]="Loan Repayment",Table1[[#This Row],[Amount]]*-1,"")</f>
        <v/>
      </c>
      <c r="J273" s="20" t="s">
        <v>359</v>
      </c>
      <c r="K273" s="17">
        <v>44593</v>
      </c>
    </row>
    <row r="274" spans="1:11" x14ac:dyDescent="0.25">
      <c r="A274" s="16">
        <v>44605.851307870369</v>
      </c>
      <c r="B274" t="s">
        <v>10</v>
      </c>
      <c r="C274" t="str">
        <f t="shared" si="4"/>
        <v>Groceries</v>
      </c>
      <c r="D274" s="3">
        <v>-1.35</v>
      </c>
      <c r="E274" t="s">
        <v>244</v>
      </c>
      <c r="F274" t="s">
        <v>241</v>
      </c>
      <c r="G274" s="5">
        <f>IF(Table1[[#This Row],[Amount]]&lt;0,-Table1[[#This Row],[Amount]],"")</f>
        <v>1.35</v>
      </c>
      <c r="H274" t="str">
        <f>IF(Table1[[#This Row],[Account Type]]="Credit Card",Table1[[#This Row],[Amount]],"")</f>
        <v/>
      </c>
      <c r="I274" s="2" t="str">
        <f>IF(Table1[[#This Row],[Category]]="Loan Repayment",Table1[[#This Row],[Amount]]*-1,"")</f>
        <v/>
      </c>
      <c r="J274" s="20" t="s">
        <v>359</v>
      </c>
      <c r="K274" s="17">
        <v>44593</v>
      </c>
    </row>
    <row r="275" spans="1:11" x14ac:dyDescent="0.25">
      <c r="A275" s="16">
        <v>44605.999988425923</v>
      </c>
      <c r="B275" t="s">
        <v>14</v>
      </c>
      <c r="C275" t="str">
        <f t="shared" si="4"/>
        <v>Public Transport</v>
      </c>
      <c r="D275" s="3">
        <v>-3.1</v>
      </c>
      <c r="E275" t="s">
        <v>244</v>
      </c>
      <c r="F275" t="s">
        <v>241</v>
      </c>
      <c r="G275" s="5">
        <f>IF(Table1[[#This Row],[Amount]]&lt;0,-Table1[[#This Row],[Amount]],"")</f>
        <v>3.1</v>
      </c>
      <c r="H275" t="str">
        <f>IF(Table1[[#This Row],[Account Type]]="Credit Card",Table1[[#This Row],[Amount]],"")</f>
        <v/>
      </c>
      <c r="I275" s="2" t="str">
        <f>IF(Table1[[#This Row],[Category]]="Loan Repayment",Table1[[#This Row],[Amount]]*-1,"")</f>
        <v/>
      </c>
      <c r="J275" s="20" t="s">
        <v>359</v>
      </c>
      <c r="K275" s="17">
        <v>44593</v>
      </c>
    </row>
    <row r="276" spans="1:11" x14ac:dyDescent="0.25">
      <c r="A276" s="16">
        <v>44606.999988425923</v>
      </c>
      <c r="B276" t="s">
        <v>14</v>
      </c>
      <c r="C276" t="str">
        <f t="shared" si="4"/>
        <v>Public Transport</v>
      </c>
      <c r="D276" s="3">
        <v>-1.55</v>
      </c>
      <c r="E276" t="s">
        <v>244</v>
      </c>
      <c r="F276" t="s">
        <v>241</v>
      </c>
      <c r="G276" s="5">
        <f>IF(Table1[[#This Row],[Amount]]&lt;0,-Table1[[#This Row],[Amount]],"")</f>
        <v>1.55</v>
      </c>
      <c r="H276" t="str">
        <f>IF(Table1[[#This Row],[Account Type]]="Credit Card",Table1[[#This Row],[Amount]],"")</f>
        <v/>
      </c>
      <c r="I276" s="2" t="str">
        <f>IF(Table1[[#This Row],[Category]]="Loan Repayment",Table1[[#This Row],[Amount]]*-1,"")</f>
        <v/>
      </c>
      <c r="J276" s="20" t="s">
        <v>359</v>
      </c>
      <c r="K276" s="17">
        <v>44593</v>
      </c>
    </row>
    <row r="277" spans="1:11" x14ac:dyDescent="0.25">
      <c r="A277" s="16">
        <v>44607.746249999997</v>
      </c>
      <c r="B277" t="s">
        <v>20</v>
      </c>
      <c r="C277" t="str">
        <f t="shared" si="4"/>
        <v>Others</v>
      </c>
      <c r="D277" s="3">
        <v>-10</v>
      </c>
      <c r="E277" t="s">
        <v>244</v>
      </c>
      <c r="F277" t="s">
        <v>241</v>
      </c>
      <c r="G277" s="5">
        <f>IF(Table1[[#This Row],[Amount]]&lt;0,-Table1[[#This Row],[Amount]],"")</f>
        <v>10</v>
      </c>
      <c r="H277" t="str">
        <f>IF(Table1[[#This Row],[Account Type]]="Credit Card",Table1[[#This Row],[Amount]],"")</f>
        <v/>
      </c>
      <c r="I277" s="2" t="str">
        <f>IF(Table1[[#This Row],[Category]]="Loan Repayment",Table1[[#This Row],[Amount]]*-1,"")</f>
        <v/>
      </c>
      <c r="J277" s="20" t="s">
        <v>359</v>
      </c>
      <c r="K277" s="17">
        <v>44593</v>
      </c>
    </row>
    <row r="278" spans="1:11" x14ac:dyDescent="0.25">
      <c r="A278" s="16">
        <v>44607.916921296295</v>
      </c>
      <c r="B278" t="s">
        <v>10</v>
      </c>
      <c r="C278" t="str">
        <f t="shared" si="4"/>
        <v>Groceries</v>
      </c>
      <c r="D278" s="3">
        <v>-1.3</v>
      </c>
      <c r="E278" t="s">
        <v>244</v>
      </c>
      <c r="F278" t="s">
        <v>241</v>
      </c>
      <c r="G278" s="5">
        <f>IF(Table1[[#This Row],[Amount]]&lt;0,-Table1[[#This Row],[Amount]],"")</f>
        <v>1.3</v>
      </c>
      <c r="H278" t="str">
        <f>IF(Table1[[#This Row],[Account Type]]="Credit Card",Table1[[#This Row],[Amount]],"")</f>
        <v/>
      </c>
      <c r="I278" s="2" t="str">
        <f>IF(Table1[[#This Row],[Category]]="Loan Repayment",Table1[[#This Row],[Amount]]*-1,"")</f>
        <v/>
      </c>
      <c r="J278" s="20" t="s">
        <v>359</v>
      </c>
      <c r="K278" s="17">
        <v>44593</v>
      </c>
    </row>
    <row r="279" spans="1:11" x14ac:dyDescent="0.25">
      <c r="A279" s="16">
        <v>44607.999988425923</v>
      </c>
      <c r="B279" t="s">
        <v>14</v>
      </c>
      <c r="C279" t="str">
        <f t="shared" si="4"/>
        <v>Public Transport</v>
      </c>
      <c r="D279" s="3">
        <v>-1.55</v>
      </c>
      <c r="E279" t="s">
        <v>244</v>
      </c>
      <c r="F279" t="s">
        <v>241</v>
      </c>
      <c r="G279" s="5">
        <f>IF(Table1[[#This Row],[Amount]]&lt;0,-Table1[[#This Row],[Amount]],"")</f>
        <v>1.55</v>
      </c>
      <c r="H279" t="str">
        <f>IF(Table1[[#This Row],[Account Type]]="Credit Card",Table1[[#This Row],[Amount]],"")</f>
        <v/>
      </c>
      <c r="I279" s="2" t="str">
        <f>IF(Table1[[#This Row],[Category]]="Loan Repayment",Table1[[#This Row],[Amount]]*-1,"")</f>
        <v/>
      </c>
      <c r="J279" s="20" t="s">
        <v>359</v>
      </c>
      <c r="K279" s="17">
        <v>44593</v>
      </c>
    </row>
    <row r="280" spans="1:11" x14ac:dyDescent="0.25">
      <c r="A280" s="16">
        <v>44608.999988425923</v>
      </c>
      <c r="B280" t="s">
        <v>14</v>
      </c>
      <c r="C280" t="str">
        <f t="shared" si="4"/>
        <v>Public Transport</v>
      </c>
      <c r="D280" s="3">
        <v>-3.1</v>
      </c>
      <c r="E280" t="s">
        <v>244</v>
      </c>
      <c r="F280" t="s">
        <v>241</v>
      </c>
      <c r="G280" s="5">
        <f>IF(Table1[[#This Row],[Amount]]&lt;0,-Table1[[#This Row],[Amount]],"")</f>
        <v>3.1</v>
      </c>
      <c r="H280" t="str">
        <f>IF(Table1[[#This Row],[Account Type]]="Credit Card",Table1[[#This Row],[Amount]],"")</f>
        <v/>
      </c>
      <c r="I280" s="2" t="str">
        <f>IF(Table1[[#This Row],[Category]]="Loan Repayment",Table1[[#This Row],[Amount]]*-1,"")</f>
        <v/>
      </c>
      <c r="J280" s="20" t="s">
        <v>359</v>
      </c>
      <c r="K280" s="17">
        <v>44593</v>
      </c>
    </row>
    <row r="281" spans="1:11" x14ac:dyDescent="0.25">
      <c r="A281" s="16">
        <v>44609.559756944444</v>
      </c>
      <c r="B281" t="s">
        <v>40</v>
      </c>
      <c r="C281" t="str">
        <f t="shared" si="4"/>
        <v>Others</v>
      </c>
      <c r="D281" s="3">
        <v>-6</v>
      </c>
      <c r="E281" t="s">
        <v>244</v>
      </c>
      <c r="F281" t="s">
        <v>241</v>
      </c>
      <c r="G281" s="5">
        <f>IF(Table1[[#This Row],[Amount]]&lt;0,-Table1[[#This Row],[Amount]],"")</f>
        <v>6</v>
      </c>
      <c r="H281" t="str">
        <f>IF(Table1[[#This Row],[Account Type]]="Credit Card",Table1[[#This Row],[Amount]],"")</f>
        <v/>
      </c>
      <c r="I281" s="2" t="str">
        <f>IF(Table1[[#This Row],[Category]]="Loan Repayment",Table1[[#This Row],[Amount]]*-1,"")</f>
        <v/>
      </c>
      <c r="J281" s="20" t="s">
        <v>359</v>
      </c>
      <c r="K281" s="17">
        <v>44593</v>
      </c>
    </row>
    <row r="282" spans="1:11" x14ac:dyDescent="0.25">
      <c r="A282" s="16">
        <v>44609.999988425923</v>
      </c>
      <c r="B282" t="s">
        <v>14</v>
      </c>
      <c r="C282" t="str">
        <f t="shared" si="4"/>
        <v>Public Transport</v>
      </c>
      <c r="D282" s="3">
        <v>-4.6500000000000004</v>
      </c>
      <c r="E282" t="s">
        <v>244</v>
      </c>
      <c r="F282" t="s">
        <v>241</v>
      </c>
      <c r="G282" s="5">
        <f>IF(Table1[[#This Row],[Amount]]&lt;0,-Table1[[#This Row],[Amount]],"")</f>
        <v>4.6500000000000004</v>
      </c>
      <c r="H282" t="str">
        <f>IF(Table1[[#This Row],[Account Type]]="Credit Card",Table1[[#This Row],[Amount]],"")</f>
        <v/>
      </c>
      <c r="I282" s="2" t="str">
        <f>IF(Table1[[#This Row],[Category]]="Loan Repayment",Table1[[#This Row],[Amount]]*-1,"")</f>
        <v/>
      </c>
      <c r="J282" s="20" t="s">
        <v>359</v>
      </c>
      <c r="K282" s="17">
        <v>44593</v>
      </c>
    </row>
    <row r="283" spans="1:11" x14ac:dyDescent="0.25">
      <c r="A283" s="16">
        <v>44611.066944444443</v>
      </c>
      <c r="B283" t="s">
        <v>14</v>
      </c>
      <c r="C283" t="str">
        <f t="shared" si="4"/>
        <v>Public Transport</v>
      </c>
      <c r="D283" s="3">
        <v>-3.1</v>
      </c>
      <c r="E283" t="s">
        <v>244</v>
      </c>
      <c r="F283" t="s">
        <v>241</v>
      </c>
      <c r="G283" s="5">
        <f>IF(Table1[[#This Row],[Amount]]&lt;0,-Table1[[#This Row],[Amount]],"")</f>
        <v>3.1</v>
      </c>
      <c r="H283" t="str">
        <f>IF(Table1[[#This Row],[Account Type]]="Credit Card",Table1[[#This Row],[Amount]],"")</f>
        <v/>
      </c>
      <c r="I283" s="2" t="str">
        <f>IF(Table1[[#This Row],[Category]]="Loan Repayment",Table1[[#This Row],[Amount]]*-1,"")</f>
        <v/>
      </c>
      <c r="J283" s="20" t="s">
        <v>359</v>
      </c>
      <c r="K283" s="17">
        <v>44593</v>
      </c>
    </row>
    <row r="284" spans="1:11" x14ac:dyDescent="0.25">
      <c r="A284" s="16">
        <v>44611.519143518519</v>
      </c>
      <c r="B284" t="s">
        <v>10</v>
      </c>
      <c r="C284" t="str">
        <f t="shared" si="4"/>
        <v>Groceries</v>
      </c>
      <c r="D284" s="3">
        <v>-1.05</v>
      </c>
      <c r="E284" t="s">
        <v>244</v>
      </c>
      <c r="F284" t="s">
        <v>241</v>
      </c>
      <c r="G284" s="5">
        <f>IF(Table1[[#This Row],[Amount]]&lt;0,-Table1[[#This Row],[Amount]],"")</f>
        <v>1.05</v>
      </c>
      <c r="H284" t="str">
        <f>IF(Table1[[#This Row],[Account Type]]="Credit Card",Table1[[#This Row],[Amount]],"")</f>
        <v/>
      </c>
      <c r="I284" s="2" t="str">
        <f>IF(Table1[[#This Row],[Category]]="Loan Repayment",Table1[[#This Row],[Amount]]*-1,"")</f>
        <v/>
      </c>
      <c r="J284" s="20" t="s">
        <v>359</v>
      </c>
      <c r="K284" s="17">
        <v>44593</v>
      </c>
    </row>
    <row r="285" spans="1:11" x14ac:dyDescent="0.25">
      <c r="A285" s="16">
        <v>44611.999988425923</v>
      </c>
      <c r="B285" t="s">
        <v>14</v>
      </c>
      <c r="C285" t="str">
        <f t="shared" si="4"/>
        <v>Public Transport</v>
      </c>
      <c r="D285" s="3">
        <v>-3.1</v>
      </c>
      <c r="E285" t="s">
        <v>244</v>
      </c>
      <c r="F285" t="s">
        <v>241</v>
      </c>
      <c r="G285" s="5">
        <f>IF(Table1[[#This Row],[Amount]]&lt;0,-Table1[[#This Row],[Amount]],"")</f>
        <v>3.1</v>
      </c>
      <c r="H285" t="str">
        <f>IF(Table1[[#This Row],[Account Type]]="Credit Card",Table1[[#This Row],[Amount]],"")</f>
        <v/>
      </c>
      <c r="I285" s="2" t="str">
        <f>IF(Table1[[#This Row],[Category]]="Loan Repayment",Table1[[#This Row],[Amount]]*-1,"")</f>
        <v/>
      </c>
      <c r="J285" s="20" t="s">
        <v>359</v>
      </c>
      <c r="K285" s="17">
        <v>44593</v>
      </c>
    </row>
    <row r="286" spans="1:11" x14ac:dyDescent="0.25">
      <c r="A286" s="16">
        <v>44612.298159722224</v>
      </c>
      <c r="B286" t="s">
        <v>10</v>
      </c>
      <c r="C286" t="str">
        <f t="shared" si="4"/>
        <v>Groceries</v>
      </c>
      <c r="D286" s="3">
        <v>-2.4</v>
      </c>
      <c r="E286" t="s">
        <v>244</v>
      </c>
      <c r="F286" t="s">
        <v>241</v>
      </c>
      <c r="G286" s="5">
        <f>IF(Table1[[#This Row],[Amount]]&lt;0,-Table1[[#This Row],[Amount]],"")</f>
        <v>2.4</v>
      </c>
      <c r="H286" t="str">
        <f>IF(Table1[[#This Row],[Account Type]]="Credit Card",Table1[[#This Row],[Amount]],"")</f>
        <v/>
      </c>
      <c r="I286" s="2" t="str">
        <f>IF(Table1[[#This Row],[Category]]="Loan Repayment",Table1[[#This Row],[Amount]]*-1,"")</f>
        <v/>
      </c>
      <c r="J286" s="20" t="s">
        <v>359</v>
      </c>
      <c r="K286" s="17">
        <v>44593</v>
      </c>
    </row>
    <row r="287" spans="1:11" x14ac:dyDescent="0.25">
      <c r="A287" s="16">
        <v>44612.502326388887</v>
      </c>
      <c r="B287" t="s">
        <v>39</v>
      </c>
      <c r="C287" t="str">
        <f t="shared" si="4"/>
        <v>Church</v>
      </c>
      <c r="D287" s="3">
        <v>-5</v>
      </c>
      <c r="E287" t="s">
        <v>244</v>
      </c>
      <c r="F287" t="s">
        <v>241</v>
      </c>
      <c r="G287" s="5">
        <f>IF(Table1[[#This Row],[Amount]]&lt;0,-Table1[[#This Row],[Amount]],"")</f>
        <v>5</v>
      </c>
      <c r="H287" t="str">
        <f>IF(Table1[[#This Row],[Account Type]]="Credit Card",Table1[[#This Row],[Amount]],"")</f>
        <v/>
      </c>
      <c r="I287" s="2" t="str">
        <f>IF(Table1[[#This Row],[Category]]="Loan Repayment",Table1[[#This Row],[Amount]]*-1,"")</f>
        <v/>
      </c>
      <c r="J287" s="20" t="s">
        <v>359</v>
      </c>
      <c r="K287" s="17">
        <v>44593</v>
      </c>
    </row>
    <row r="288" spans="1:11" x14ac:dyDescent="0.25">
      <c r="A288" s="16">
        <v>44612.999988425923</v>
      </c>
      <c r="B288" t="s">
        <v>14</v>
      </c>
      <c r="C288" t="str">
        <f t="shared" si="4"/>
        <v>Public Transport</v>
      </c>
      <c r="D288" s="3">
        <v>-1.55</v>
      </c>
      <c r="E288" t="s">
        <v>244</v>
      </c>
      <c r="F288" t="s">
        <v>241</v>
      </c>
      <c r="G288" s="5">
        <f>IF(Table1[[#This Row],[Amount]]&lt;0,-Table1[[#This Row],[Amount]],"")</f>
        <v>1.55</v>
      </c>
      <c r="H288" t="str">
        <f>IF(Table1[[#This Row],[Account Type]]="Credit Card",Table1[[#This Row],[Amount]],"")</f>
        <v/>
      </c>
      <c r="I288" s="2" t="str">
        <f>IF(Table1[[#This Row],[Category]]="Loan Repayment",Table1[[#This Row],[Amount]]*-1,"")</f>
        <v/>
      </c>
      <c r="J288" s="20" t="s">
        <v>359</v>
      </c>
      <c r="K288" s="17">
        <v>44593</v>
      </c>
    </row>
    <row r="289" spans="1:11" x14ac:dyDescent="0.25">
      <c r="A289" s="16">
        <v>44612.999988425923</v>
      </c>
      <c r="B289" t="s">
        <v>14</v>
      </c>
      <c r="C289" t="str">
        <f t="shared" si="4"/>
        <v>Public Transport</v>
      </c>
      <c r="D289" s="3">
        <v>-3.1</v>
      </c>
      <c r="E289" t="s">
        <v>244</v>
      </c>
      <c r="F289" t="s">
        <v>241</v>
      </c>
      <c r="G289" s="5">
        <f>IF(Table1[[#This Row],[Amount]]&lt;0,-Table1[[#This Row],[Amount]],"")</f>
        <v>3.1</v>
      </c>
      <c r="H289" t="str">
        <f>IF(Table1[[#This Row],[Account Type]]="Credit Card",Table1[[#This Row],[Amount]],"")</f>
        <v/>
      </c>
      <c r="I289" s="2" t="str">
        <f>IF(Table1[[#This Row],[Category]]="Loan Repayment",Table1[[#This Row],[Amount]]*-1,"")</f>
        <v/>
      </c>
      <c r="J289" s="20" t="s">
        <v>359</v>
      </c>
      <c r="K289" s="17">
        <v>44593</v>
      </c>
    </row>
    <row r="290" spans="1:11" x14ac:dyDescent="0.25">
      <c r="A290" s="16">
        <v>44613.329340277778</v>
      </c>
      <c r="B290" t="s">
        <v>41</v>
      </c>
      <c r="C290" t="str">
        <f t="shared" si="4"/>
        <v>Others</v>
      </c>
      <c r="D290" s="3">
        <v>50</v>
      </c>
      <c r="E290" t="s">
        <v>244</v>
      </c>
      <c r="F290" t="s">
        <v>241</v>
      </c>
      <c r="G290" s="5" t="str">
        <f>IF(Table1[[#This Row],[Amount]]&lt;0,-Table1[[#This Row],[Amount]],"")</f>
        <v/>
      </c>
      <c r="H290" t="str">
        <f>IF(Table1[[#This Row],[Account Type]]="Credit Card",Table1[[#This Row],[Amount]],"")</f>
        <v/>
      </c>
      <c r="I290" s="2" t="str">
        <f>IF(Table1[[#This Row],[Category]]="Loan Repayment",Table1[[#This Row],[Amount]]*-1,"")</f>
        <v/>
      </c>
      <c r="J290" s="20" t="s">
        <v>359</v>
      </c>
      <c r="K290" s="17">
        <v>44593</v>
      </c>
    </row>
    <row r="291" spans="1:11" x14ac:dyDescent="0.25">
      <c r="A291" s="16">
        <v>44613.999988425923</v>
      </c>
      <c r="B291" t="s">
        <v>14</v>
      </c>
      <c r="C291" t="str">
        <f t="shared" si="4"/>
        <v>Public Transport</v>
      </c>
      <c r="D291" s="3">
        <v>-4.6500000000000004</v>
      </c>
      <c r="E291" t="s">
        <v>244</v>
      </c>
      <c r="F291" t="s">
        <v>241</v>
      </c>
      <c r="G291" s="5">
        <f>IF(Table1[[#This Row],[Amount]]&lt;0,-Table1[[#This Row],[Amount]],"")</f>
        <v>4.6500000000000004</v>
      </c>
      <c r="H291" t="str">
        <f>IF(Table1[[#This Row],[Account Type]]="Credit Card",Table1[[#This Row],[Amount]],"")</f>
        <v/>
      </c>
      <c r="I291" s="2" t="str">
        <f>IF(Table1[[#This Row],[Category]]="Loan Repayment",Table1[[#This Row],[Amount]]*-1,"")</f>
        <v/>
      </c>
      <c r="J291" s="20" t="s">
        <v>359</v>
      </c>
      <c r="K291" s="17">
        <v>44593</v>
      </c>
    </row>
    <row r="292" spans="1:11" x14ac:dyDescent="0.25">
      <c r="A292" s="16">
        <v>44614.67</v>
      </c>
      <c r="B292" t="s">
        <v>36</v>
      </c>
      <c r="C292" t="str">
        <f t="shared" si="4"/>
        <v>Others</v>
      </c>
      <c r="D292" s="3">
        <v>-11.99</v>
      </c>
      <c r="E292" t="s">
        <v>244</v>
      </c>
      <c r="F292" t="s">
        <v>241</v>
      </c>
      <c r="G292" s="5">
        <f>IF(Table1[[#This Row],[Amount]]&lt;0,-Table1[[#This Row],[Amount]],"")</f>
        <v>11.99</v>
      </c>
      <c r="H292" t="str">
        <f>IF(Table1[[#This Row],[Account Type]]="Credit Card",Table1[[#This Row],[Amount]],"")</f>
        <v/>
      </c>
      <c r="I292" s="2" t="str">
        <f>IF(Table1[[#This Row],[Category]]="Loan Repayment",Table1[[#This Row],[Amount]]*-1,"")</f>
        <v/>
      </c>
      <c r="J292" s="20" t="s">
        <v>359</v>
      </c>
      <c r="K292" s="17">
        <v>44593</v>
      </c>
    </row>
    <row r="293" spans="1:11" x14ac:dyDescent="0.25">
      <c r="A293" s="16">
        <v>44614.999988425923</v>
      </c>
      <c r="B293" t="s">
        <v>14</v>
      </c>
      <c r="C293" t="str">
        <f t="shared" si="4"/>
        <v>Public Transport</v>
      </c>
      <c r="D293" s="3">
        <v>-4.6500000000000004</v>
      </c>
      <c r="E293" t="s">
        <v>244</v>
      </c>
      <c r="F293" t="s">
        <v>241</v>
      </c>
      <c r="G293" s="5">
        <f>IF(Table1[[#This Row],[Amount]]&lt;0,-Table1[[#This Row],[Amount]],"")</f>
        <v>4.6500000000000004</v>
      </c>
      <c r="H293" t="str">
        <f>IF(Table1[[#This Row],[Account Type]]="Credit Card",Table1[[#This Row],[Amount]],"")</f>
        <v/>
      </c>
      <c r="I293" s="2" t="str">
        <f>IF(Table1[[#This Row],[Category]]="Loan Repayment",Table1[[#This Row],[Amount]]*-1,"")</f>
        <v/>
      </c>
      <c r="J293" s="20" t="s">
        <v>359</v>
      </c>
      <c r="K293" s="17">
        <v>44593</v>
      </c>
    </row>
    <row r="294" spans="1:11" x14ac:dyDescent="0.25">
      <c r="A294" s="16">
        <v>44615.476967592593</v>
      </c>
      <c r="B294" t="s">
        <v>11</v>
      </c>
      <c r="C294" t="str">
        <f t="shared" si="4"/>
        <v>Others</v>
      </c>
      <c r="D294" s="3">
        <v>-3.49</v>
      </c>
      <c r="E294" t="s">
        <v>244</v>
      </c>
      <c r="F294" t="s">
        <v>241</v>
      </c>
      <c r="G294" s="5">
        <f>IF(Table1[[#This Row],[Amount]]&lt;0,-Table1[[#This Row],[Amount]],"")</f>
        <v>3.49</v>
      </c>
      <c r="H294" t="str">
        <f>IF(Table1[[#This Row],[Account Type]]="Credit Card",Table1[[#This Row],[Amount]],"")</f>
        <v/>
      </c>
      <c r="I294" s="2" t="str">
        <f>IF(Table1[[#This Row],[Category]]="Loan Repayment",Table1[[#This Row],[Amount]]*-1,"")</f>
        <v/>
      </c>
      <c r="J294" s="20" t="s">
        <v>359</v>
      </c>
      <c r="K294" s="17">
        <v>44593</v>
      </c>
    </row>
    <row r="295" spans="1:11" x14ac:dyDescent="0.25">
      <c r="A295" s="16">
        <v>44615.560069444444</v>
      </c>
      <c r="B295" t="s">
        <v>10</v>
      </c>
      <c r="C295" t="str">
        <f t="shared" si="4"/>
        <v>Groceries</v>
      </c>
      <c r="D295" s="3">
        <v>-7.4</v>
      </c>
      <c r="E295" t="s">
        <v>244</v>
      </c>
      <c r="F295" t="s">
        <v>241</v>
      </c>
      <c r="G295" s="5">
        <f>IF(Table1[[#This Row],[Amount]]&lt;0,-Table1[[#This Row],[Amount]],"")</f>
        <v>7.4</v>
      </c>
      <c r="H295" t="str">
        <f>IF(Table1[[#This Row],[Account Type]]="Credit Card",Table1[[#This Row],[Amount]],"")</f>
        <v/>
      </c>
      <c r="I295" s="2" t="str">
        <f>IF(Table1[[#This Row],[Category]]="Loan Repayment",Table1[[#This Row],[Amount]]*-1,"")</f>
        <v/>
      </c>
      <c r="J295" s="20" t="s">
        <v>359</v>
      </c>
      <c r="K295" s="17">
        <v>44593</v>
      </c>
    </row>
    <row r="296" spans="1:11" x14ac:dyDescent="0.25">
      <c r="A296" s="16">
        <v>44616.081469907411</v>
      </c>
      <c r="B296" t="s">
        <v>14</v>
      </c>
      <c r="C296" t="str">
        <f t="shared" si="4"/>
        <v>Public Transport</v>
      </c>
      <c r="D296" s="3">
        <v>-4.6500000000000004</v>
      </c>
      <c r="E296" t="s">
        <v>244</v>
      </c>
      <c r="F296" t="s">
        <v>241</v>
      </c>
      <c r="G296" s="5">
        <f>IF(Table1[[#This Row],[Amount]]&lt;0,-Table1[[#This Row],[Amount]],"")</f>
        <v>4.6500000000000004</v>
      </c>
      <c r="H296" t="str">
        <f>IF(Table1[[#This Row],[Account Type]]="Credit Card",Table1[[#This Row],[Amount]],"")</f>
        <v/>
      </c>
      <c r="I296" s="2" t="str">
        <f>IF(Table1[[#This Row],[Category]]="Loan Repayment",Table1[[#This Row],[Amount]]*-1,"")</f>
        <v/>
      </c>
      <c r="J296" s="20" t="s">
        <v>359</v>
      </c>
      <c r="K296" s="17">
        <v>44593</v>
      </c>
    </row>
    <row r="297" spans="1:11" x14ac:dyDescent="0.25">
      <c r="A297" s="16">
        <v>44616.999988425923</v>
      </c>
      <c r="B297" t="s">
        <v>14</v>
      </c>
      <c r="C297" t="str">
        <f t="shared" si="4"/>
        <v>Public Transport</v>
      </c>
      <c r="D297" s="3">
        <v>-4.6500000000000004</v>
      </c>
      <c r="E297" t="s">
        <v>244</v>
      </c>
      <c r="F297" t="s">
        <v>241</v>
      </c>
      <c r="G297" s="5">
        <f>IF(Table1[[#This Row],[Amount]]&lt;0,-Table1[[#This Row],[Amount]],"")</f>
        <v>4.6500000000000004</v>
      </c>
      <c r="H297" t="str">
        <f>IF(Table1[[#This Row],[Account Type]]="Credit Card",Table1[[#This Row],[Amount]],"")</f>
        <v/>
      </c>
      <c r="I297" s="2" t="str">
        <f>IF(Table1[[#This Row],[Category]]="Loan Repayment",Table1[[#This Row],[Amount]]*-1,"")</f>
        <v/>
      </c>
      <c r="J297" s="20" t="s">
        <v>359</v>
      </c>
      <c r="K297" s="17">
        <v>44593</v>
      </c>
    </row>
    <row r="298" spans="1:11" x14ac:dyDescent="0.25">
      <c r="A298" s="16">
        <v>44617.374571759261</v>
      </c>
      <c r="B298" t="s">
        <v>10</v>
      </c>
      <c r="C298" t="str">
        <f t="shared" si="4"/>
        <v>Groceries</v>
      </c>
      <c r="D298" s="3">
        <v>-1.95</v>
      </c>
      <c r="E298" t="s">
        <v>244</v>
      </c>
      <c r="F298" t="s">
        <v>241</v>
      </c>
      <c r="G298" s="5">
        <f>IF(Table1[[#This Row],[Amount]]&lt;0,-Table1[[#This Row],[Amount]],"")</f>
        <v>1.95</v>
      </c>
      <c r="H298" t="str">
        <f>IF(Table1[[#This Row],[Account Type]]="Credit Card",Table1[[#This Row],[Amount]],"")</f>
        <v/>
      </c>
      <c r="I298" s="2" t="str">
        <f>IF(Table1[[#This Row],[Category]]="Loan Repayment",Table1[[#This Row],[Amount]]*-1,"")</f>
        <v/>
      </c>
      <c r="J298" s="20" t="s">
        <v>359</v>
      </c>
      <c r="K298" s="17">
        <v>44593</v>
      </c>
    </row>
    <row r="299" spans="1:11" x14ac:dyDescent="0.25">
      <c r="A299" s="16">
        <v>44617.611805555556</v>
      </c>
      <c r="B299" t="s">
        <v>8</v>
      </c>
      <c r="C299" t="str">
        <f t="shared" si="4"/>
        <v>Others</v>
      </c>
      <c r="D299" s="3">
        <v>100</v>
      </c>
      <c r="E299" t="s">
        <v>244</v>
      </c>
      <c r="F299" t="s">
        <v>241</v>
      </c>
      <c r="G299" s="5" t="str">
        <f>IF(Table1[[#This Row],[Amount]]&lt;0,-Table1[[#This Row],[Amount]],"")</f>
        <v/>
      </c>
      <c r="H299" t="str">
        <f>IF(Table1[[#This Row],[Account Type]]="Credit Card",Table1[[#This Row],[Amount]],"")</f>
        <v/>
      </c>
      <c r="I299" s="2" t="str">
        <f>IF(Table1[[#This Row],[Category]]="Loan Repayment",Table1[[#This Row],[Amount]]*-1,"")</f>
        <v/>
      </c>
      <c r="J299" s="20" t="s">
        <v>359</v>
      </c>
      <c r="K299" s="17">
        <v>44593</v>
      </c>
    </row>
    <row r="300" spans="1:11" x14ac:dyDescent="0.25">
      <c r="A300" s="16">
        <v>44617.619826388887</v>
      </c>
      <c r="B300" t="s">
        <v>42</v>
      </c>
      <c r="C300" t="str">
        <f t="shared" si="4"/>
        <v>Others</v>
      </c>
      <c r="D300" s="3">
        <v>-6.98</v>
      </c>
      <c r="E300" t="s">
        <v>244</v>
      </c>
      <c r="F300" t="s">
        <v>241</v>
      </c>
      <c r="G300" s="5">
        <f>IF(Table1[[#This Row],[Amount]]&lt;0,-Table1[[#This Row],[Amount]],"")</f>
        <v>6.98</v>
      </c>
      <c r="H300" t="str">
        <f>IF(Table1[[#This Row],[Account Type]]="Credit Card",Table1[[#This Row],[Amount]],"")</f>
        <v/>
      </c>
      <c r="I300" s="2" t="str">
        <f>IF(Table1[[#This Row],[Category]]="Loan Repayment",Table1[[#This Row],[Amount]]*-1,"")</f>
        <v/>
      </c>
      <c r="J300" s="20" t="s">
        <v>359</v>
      </c>
      <c r="K300" s="17">
        <v>44593</v>
      </c>
    </row>
    <row r="301" spans="1:11" x14ac:dyDescent="0.25">
      <c r="A301" s="16">
        <v>44617.999988425923</v>
      </c>
      <c r="B301" t="s">
        <v>14</v>
      </c>
      <c r="C301" t="str">
        <f t="shared" si="4"/>
        <v>Public Transport</v>
      </c>
      <c r="D301" s="3">
        <v>-4.6500000000000004</v>
      </c>
      <c r="E301" t="s">
        <v>244</v>
      </c>
      <c r="F301" t="s">
        <v>241</v>
      </c>
      <c r="G301" s="5">
        <f>IF(Table1[[#This Row],[Amount]]&lt;0,-Table1[[#This Row],[Amount]],"")</f>
        <v>4.6500000000000004</v>
      </c>
      <c r="H301" t="str">
        <f>IF(Table1[[#This Row],[Account Type]]="Credit Card",Table1[[#This Row],[Amount]],"")</f>
        <v/>
      </c>
      <c r="I301" s="2" t="str">
        <f>IF(Table1[[#This Row],[Category]]="Loan Repayment",Table1[[#This Row],[Amount]]*-1,"")</f>
        <v/>
      </c>
      <c r="J301" s="20" t="s">
        <v>359</v>
      </c>
      <c r="K301" s="17">
        <v>44593</v>
      </c>
    </row>
    <row r="302" spans="1:11" x14ac:dyDescent="0.25">
      <c r="A302" s="16">
        <v>44618.390636574077</v>
      </c>
      <c r="B302" t="s">
        <v>14</v>
      </c>
      <c r="C302" t="str">
        <f t="shared" si="4"/>
        <v>Public Transport</v>
      </c>
      <c r="D302" s="3">
        <v>-1.55</v>
      </c>
      <c r="E302" t="s">
        <v>244</v>
      </c>
      <c r="F302" t="s">
        <v>241</v>
      </c>
      <c r="G302" s="5">
        <f>IF(Table1[[#This Row],[Amount]]&lt;0,-Table1[[#This Row],[Amount]],"")</f>
        <v>1.55</v>
      </c>
      <c r="H302" t="str">
        <f>IF(Table1[[#This Row],[Account Type]]="Credit Card",Table1[[#This Row],[Amount]],"")</f>
        <v/>
      </c>
      <c r="I302" s="2" t="str">
        <f>IF(Table1[[#This Row],[Category]]="Loan Repayment",Table1[[#This Row],[Amount]]*-1,"")</f>
        <v/>
      </c>
      <c r="J302" s="20" t="s">
        <v>359</v>
      </c>
      <c r="K302" s="17">
        <v>44593</v>
      </c>
    </row>
    <row r="303" spans="1:11" x14ac:dyDescent="0.25">
      <c r="A303" s="16">
        <v>44618.406527777777</v>
      </c>
      <c r="B303" t="s">
        <v>10</v>
      </c>
      <c r="C303" t="str">
        <f t="shared" si="4"/>
        <v>Groceries</v>
      </c>
      <c r="D303" s="3">
        <v>-4.45</v>
      </c>
      <c r="E303" t="s">
        <v>244</v>
      </c>
      <c r="F303" t="s">
        <v>241</v>
      </c>
      <c r="G303" s="5">
        <f>IF(Table1[[#This Row],[Amount]]&lt;0,-Table1[[#This Row],[Amount]],"")</f>
        <v>4.45</v>
      </c>
      <c r="H303" t="str">
        <f>IF(Table1[[#This Row],[Account Type]]="Credit Card",Table1[[#This Row],[Amount]],"")</f>
        <v/>
      </c>
      <c r="I303" s="2" t="str">
        <f>IF(Table1[[#This Row],[Category]]="Loan Repayment",Table1[[#This Row],[Amount]]*-1,"")</f>
        <v/>
      </c>
      <c r="J303" s="20" t="s">
        <v>359</v>
      </c>
      <c r="K303" s="17">
        <v>44593</v>
      </c>
    </row>
    <row r="304" spans="1:11" x14ac:dyDescent="0.25">
      <c r="A304" s="16">
        <v>44618.620995370373</v>
      </c>
      <c r="B304" t="s">
        <v>12</v>
      </c>
      <c r="C304" t="str">
        <f t="shared" si="4"/>
        <v>Groceries</v>
      </c>
      <c r="D304" s="3">
        <v>-8.99</v>
      </c>
      <c r="E304" t="s">
        <v>244</v>
      </c>
      <c r="F304" t="s">
        <v>241</v>
      </c>
      <c r="G304" s="5">
        <f>IF(Table1[[#This Row],[Amount]]&lt;0,-Table1[[#This Row],[Amount]],"")</f>
        <v>8.99</v>
      </c>
      <c r="H304" t="str">
        <f>IF(Table1[[#This Row],[Account Type]]="Credit Card",Table1[[#This Row],[Amount]],"")</f>
        <v/>
      </c>
      <c r="I304" s="2" t="str">
        <f>IF(Table1[[#This Row],[Category]]="Loan Repayment",Table1[[#This Row],[Amount]]*-1,"")</f>
        <v/>
      </c>
      <c r="J304" s="20" t="s">
        <v>359</v>
      </c>
      <c r="K304" s="17">
        <v>44593</v>
      </c>
    </row>
    <row r="305" spans="1:11" x14ac:dyDescent="0.25">
      <c r="A305" s="16">
        <v>44618.8906712963</v>
      </c>
      <c r="B305" t="s">
        <v>8</v>
      </c>
      <c r="C305" t="str">
        <f t="shared" si="4"/>
        <v>Others</v>
      </c>
      <c r="D305" s="3">
        <v>233</v>
      </c>
      <c r="E305" t="s">
        <v>244</v>
      </c>
      <c r="F305" t="s">
        <v>241</v>
      </c>
      <c r="G305" s="5" t="str">
        <f>IF(Table1[[#This Row],[Amount]]&lt;0,-Table1[[#This Row],[Amount]],"")</f>
        <v/>
      </c>
      <c r="H305" t="str">
        <f>IF(Table1[[#This Row],[Account Type]]="Credit Card",Table1[[#This Row],[Amount]],"")</f>
        <v/>
      </c>
      <c r="I305" s="2" t="str">
        <f>IF(Table1[[#This Row],[Category]]="Loan Repayment",Table1[[#This Row],[Amount]]*-1,"")</f>
        <v/>
      </c>
      <c r="J305" s="20" t="s">
        <v>359</v>
      </c>
      <c r="K305" s="17">
        <v>44593</v>
      </c>
    </row>
    <row r="306" spans="1:11" x14ac:dyDescent="0.25">
      <c r="A306" s="16">
        <v>44618.999988425923</v>
      </c>
      <c r="B306" t="s">
        <v>14</v>
      </c>
      <c r="C306" t="str">
        <f t="shared" si="4"/>
        <v>Public Transport</v>
      </c>
      <c r="D306" s="3">
        <v>-1.55</v>
      </c>
      <c r="E306" t="s">
        <v>244</v>
      </c>
      <c r="F306" t="s">
        <v>241</v>
      </c>
      <c r="G306" s="5">
        <f>IF(Table1[[#This Row],[Amount]]&lt;0,-Table1[[#This Row],[Amount]],"")</f>
        <v>1.55</v>
      </c>
      <c r="H306" t="str">
        <f>IF(Table1[[#This Row],[Account Type]]="Credit Card",Table1[[#This Row],[Amount]],"")</f>
        <v/>
      </c>
      <c r="I306" s="2" t="str">
        <f>IF(Table1[[#This Row],[Category]]="Loan Repayment",Table1[[#This Row],[Amount]]*-1,"")</f>
        <v/>
      </c>
      <c r="J306" s="20" t="s">
        <v>359</v>
      </c>
      <c r="K306" s="17">
        <v>44593</v>
      </c>
    </row>
    <row r="307" spans="1:11" x14ac:dyDescent="0.25">
      <c r="A307" s="16">
        <v>44619.999988425923</v>
      </c>
      <c r="B307" t="s">
        <v>14</v>
      </c>
      <c r="C307" t="str">
        <f t="shared" si="4"/>
        <v>Public Transport</v>
      </c>
      <c r="D307" s="3">
        <v>-1.75</v>
      </c>
      <c r="E307" t="s">
        <v>244</v>
      </c>
      <c r="F307" t="s">
        <v>241</v>
      </c>
      <c r="G307" s="5">
        <f>IF(Table1[[#This Row],[Amount]]&lt;0,-Table1[[#This Row],[Amount]],"")</f>
        <v>1.75</v>
      </c>
      <c r="H307" t="str">
        <f>IF(Table1[[#This Row],[Account Type]]="Credit Card",Table1[[#This Row],[Amount]],"")</f>
        <v/>
      </c>
      <c r="I307" s="2" t="str">
        <f>IF(Table1[[#This Row],[Category]]="Loan Repayment",Table1[[#This Row],[Amount]]*-1,"")</f>
        <v/>
      </c>
      <c r="J307" s="20" t="s">
        <v>359</v>
      </c>
      <c r="K307" s="17">
        <v>44593</v>
      </c>
    </row>
    <row r="308" spans="1:11" x14ac:dyDescent="0.25">
      <c r="A308" s="16">
        <v>44620.300069444442</v>
      </c>
      <c r="B308" t="s">
        <v>10</v>
      </c>
      <c r="C308" t="str">
        <f t="shared" si="4"/>
        <v>Groceries</v>
      </c>
      <c r="D308" s="3">
        <v>-2.6</v>
      </c>
      <c r="E308" t="s">
        <v>244</v>
      </c>
      <c r="F308" t="s">
        <v>241</v>
      </c>
      <c r="G308" s="5">
        <f>IF(Table1[[#This Row],[Amount]]&lt;0,-Table1[[#This Row],[Amount]],"")</f>
        <v>2.6</v>
      </c>
      <c r="H308" t="str">
        <f>IF(Table1[[#This Row],[Account Type]]="Credit Card",Table1[[#This Row],[Amount]],"")</f>
        <v/>
      </c>
      <c r="I308" s="2" t="str">
        <f>IF(Table1[[#This Row],[Category]]="Loan Repayment",Table1[[#This Row],[Amount]]*-1,"")</f>
        <v/>
      </c>
      <c r="J308" s="20" t="s">
        <v>359</v>
      </c>
      <c r="K308" s="17">
        <v>44593</v>
      </c>
    </row>
    <row r="309" spans="1:11" x14ac:dyDescent="0.25">
      <c r="A309" s="16">
        <v>44620.688368055555</v>
      </c>
      <c r="B309" t="s">
        <v>43</v>
      </c>
      <c r="C309" t="str">
        <f t="shared" si="4"/>
        <v>Others</v>
      </c>
      <c r="D309" s="3">
        <v>-7.99</v>
      </c>
      <c r="E309" t="s">
        <v>244</v>
      </c>
      <c r="F309" t="s">
        <v>241</v>
      </c>
      <c r="G309" s="5">
        <f>IF(Table1[[#This Row],[Amount]]&lt;0,-Table1[[#This Row],[Amount]],"")</f>
        <v>7.99</v>
      </c>
      <c r="H309" t="str">
        <f>IF(Table1[[#This Row],[Account Type]]="Credit Card",Table1[[#This Row],[Amount]],"")</f>
        <v/>
      </c>
      <c r="I309" s="2" t="str">
        <f>IF(Table1[[#This Row],[Category]]="Loan Repayment",Table1[[#This Row],[Amount]]*-1,"")</f>
        <v/>
      </c>
      <c r="J309" s="20" t="s">
        <v>359</v>
      </c>
      <c r="K309" s="17">
        <v>44593</v>
      </c>
    </row>
    <row r="310" spans="1:11" x14ac:dyDescent="0.25">
      <c r="A310" s="16">
        <v>44621.090798611112</v>
      </c>
      <c r="B310" t="s">
        <v>14</v>
      </c>
      <c r="C310" t="str">
        <f t="shared" si="4"/>
        <v>Public Transport</v>
      </c>
      <c r="D310" s="3">
        <v>-4.6500000000000004</v>
      </c>
      <c r="E310" t="s">
        <v>244</v>
      </c>
      <c r="F310" t="s">
        <v>241</v>
      </c>
      <c r="G310" s="5">
        <f>IF(Table1[[#This Row],[Amount]]&lt;0,-Table1[[#This Row],[Amount]],"")</f>
        <v>4.6500000000000004</v>
      </c>
      <c r="H310" t="str">
        <f>IF(Table1[[#This Row],[Account Type]]="Credit Card",Table1[[#This Row],[Amount]],"")</f>
        <v/>
      </c>
      <c r="I310" s="2" t="str">
        <f>IF(Table1[[#This Row],[Category]]="Loan Repayment",Table1[[#This Row],[Amount]]*-1,"")</f>
        <v/>
      </c>
      <c r="J310" s="20" t="s">
        <v>360</v>
      </c>
      <c r="K310" s="17">
        <v>44621</v>
      </c>
    </row>
    <row r="311" spans="1:11" x14ac:dyDescent="0.25">
      <c r="A311" s="16">
        <v>44621.999988425923</v>
      </c>
      <c r="B311" t="s">
        <v>14</v>
      </c>
      <c r="C311" t="str">
        <f t="shared" si="4"/>
        <v>Public Transport</v>
      </c>
      <c r="D311" s="3">
        <v>-1.65</v>
      </c>
      <c r="E311" t="s">
        <v>244</v>
      </c>
      <c r="F311" t="s">
        <v>241</v>
      </c>
      <c r="G311" s="5">
        <f>IF(Table1[[#This Row],[Amount]]&lt;0,-Table1[[#This Row],[Amount]],"")</f>
        <v>1.65</v>
      </c>
      <c r="H311" t="str">
        <f>IF(Table1[[#This Row],[Account Type]]="Credit Card",Table1[[#This Row],[Amount]],"")</f>
        <v/>
      </c>
      <c r="I311" s="2" t="str">
        <f>IF(Table1[[#This Row],[Category]]="Loan Repayment",Table1[[#This Row],[Amount]]*-1,"")</f>
        <v/>
      </c>
      <c r="J311" s="20" t="s">
        <v>360</v>
      </c>
      <c r="K311" s="17">
        <v>44621</v>
      </c>
    </row>
    <row r="312" spans="1:11" x14ac:dyDescent="0.25">
      <c r="A312" s="16">
        <v>44622.999988425923</v>
      </c>
      <c r="B312" t="s">
        <v>14</v>
      </c>
      <c r="C312" t="str">
        <f t="shared" si="4"/>
        <v>Public Transport</v>
      </c>
      <c r="D312" s="3">
        <v>-3.3</v>
      </c>
      <c r="E312" t="s">
        <v>244</v>
      </c>
      <c r="F312" t="s">
        <v>241</v>
      </c>
      <c r="G312" s="5">
        <f>IF(Table1[[#This Row],[Amount]]&lt;0,-Table1[[#This Row],[Amount]],"")</f>
        <v>3.3</v>
      </c>
      <c r="H312" t="str">
        <f>IF(Table1[[#This Row],[Account Type]]="Credit Card",Table1[[#This Row],[Amount]],"")</f>
        <v/>
      </c>
      <c r="I312" s="2" t="str">
        <f>IF(Table1[[#This Row],[Category]]="Loan Repayment",Table1[[#This Row],[Amount]]*-1,"")</f>
        <v/>
      </c>
      <c r="J312" s="20" t="s">
        <v>360</v>
      </c>
      <c r="K312" s="17">
        <v>44621</v>
      </c>
    </row>
    <row r="313" spans="1:11" x14ac:dyDescent="0.25">
      <c r="A313" s="16">
        <v>44623.999988425923</v>
      </c>
      <c r="B313" t="s">
        <v>14</v>
      </c>
      <c r="C313" t="str">
        <f t="shared" si="4"/>
        <v>Public Transport</v>
      </c>
      <c r="D313" s="3">
        <v>-3.3</v>
      </c>
      <c r="E313" t="s">
        <v>244</v>
      </c>
      <c r="F313" t="s">
        <v>241</v>
      </c>
      <c r="G313" s="5">
        <f>IF(Table1[[#This Row],[Amount]]&lt;0,-Table1[[#This Row],[Amount]],"")</f>
        <v>3.3</v>
      </c>
      <c r="H313" t="str">
        <f>IF(Table1[[#This Row],[Account Type]]="Credit Card",Table1[[#This Row],[Amount]],"")</f>
        <v/>
      </c>
      <c r="I313" s="2" t="str">
        <f>IF(Table1[[#This Row],[Category]]="Loan Repayment",Table1[[#This Row],[Amount]]*-1,"")</f>
        <v/>
      </c>
      <c r="J313" s="20" t="s">
        <v>360</v>
      </c>
      <c r="K313" s="17">
        <v>44621</v>
      </c>
    </row>
    <row r="314" spans="1:11" x14ac:dyDescent="0.25">
      <c r="A314" s="16">
        <v>44624.622187499997</v>
      </c>
      <c r="B314" t="s">
        <v>44</v>
      </c>
      <c r="C314" t="str">
        <f t="shared" si="4"/>
        <v>Household Items</v>
      </c>
      <c r="D314" s="3">
        <v>-6</v>
      </c>
      <c r="E314" t="s">
        <v>244</v>
      </c>
      <c r="F314" t="s">
        <v>241</v>
      </c>
      <c r="G314" s="5">
        <f>IF(Table1[[#This Row],[Amount]]&lt;0,-Table1[[#This Row],[Amount]],"")</f>
        <v>6</v>
      </c>
      <c r="H314" t="str">
        <f>IF(Table1[[#This Row],[Account Type]]="Credit Card",Table1[[#This Row],[Amount]],"")</f>
        <v/>
      </c>
      <c r="I314" s="2" t="str">
        <f>IF(Table1[[#This Row],[Category]]="Loan Repayment",Table1[[#This Row],[Amount]]*-1,"")</f>
        <v/>
      </c>
      <c r="J314" s="20" t="s">
        <v>360</v>
      </c>
      <c r="K314" s="17">
        <v>44621</v>
      </c>
    </row>
    <row r="315" spans="1:11" x14ac:dyDescent="0.25">
      <c r="A315" s="16">
        <v>44624.633946759262</v>
      </c>
      <c r="B315" t="s">
        <v>10</v>
      </c>
      <c r="C315" t="str">
        <f t="shared" si="4"/>
        <v>Groceries</v>
      </c>
      <c r="D315" s="3">
        <v>-3.55</v>
      </c>
      <c r="E315" t="s">
        <v>244</v>
      </c>
      <c r="F315" t="s">
        <v>241</v>
      </c>
      <c r="G315" s="5">
        <f>IF(Table1[[#This Row],[Amount]]&lt;0,-Table1[[#This Row],[Amount]],"")</f>
        <v>3.55</v>
      </c>
      <c r="H315" t="str">
        <f>IF(Table1[[#This Row],[Account Type]]="Credit Card",Table1[[#This Row],[Amount]],"")</f>
        <v/>
      </c>
      <c r="I315" s="2" t="str">
        <f>IF(Table1[[#This Row],[Category]]="Loan Repayment",Table1[[#This Row],[Amount]]*-1,"")</f>
        <v/>
      </c>
      <c r="J315" s="20" t="s">
        <v>360</v>
      </c>
      <c r="K315" s="17">
        <v>44621</v>
      </c>
    </row>
    <row r="316" spans="1:11" x14ac:dyDescent="0.25">
      <c r="A316" s="16">
        <v>44624.999988425923</v>
      </c>
      <c r="B316" t="s">
        <v>14</v>
      </c>
      <c r="C316" t="str">
        <f t="shared" si="4"/>
        <v>Public Transport</v>
      </c>
      <c r="D316" s="3">
        <v>-4.95</v>
      </c>
      <c r="E316" t="s">
        <v>244</v>
      </c>
      <c r="F316" t="s">
        <v>241</v>
      </c>
      <c r="G316" s="5">
        <f>IF(Table1[[#This Row],[Amount]]&lt;0,-Table1[[#This Row],[Amount]],"")</f>
        <v>4.95</v>
      </c>
      <c r="H316" t="str">
        <f>IF(Table1[[#This Row],[Account Type]]="Credit Card",Table1[[#This Row],[Amount]],"")</f>
        <v/>
      </c>
      <c r="I316" s="2" t="str">
        <f>IF(Table1[[#This Row],[Category]]="Loan Repayment",Table1[[#This Row],[Amount]]*-1,"")</f>
        <v/>
      </c>
      <c r="J316" s="20" t="s">
        <v>360</v>
      </c>
      <c r="K316" s="17">
        <v>44621</v>
      </c>
    </row>
    <row r="317" spans="1:11" x14ac:dyDescent="0.25">
      <c r="A317" s="16">
        <v>44625.640532407408</v>
      </c>
      <c r="B317" t="s">
        <v>20</v>
      </c>
      <c r="C317" t="str">
        <f t="shared" si="4"/>
        <v>Others</v>
      </c>
      <c r="D317" s="3">
        <v>-20</v>
      </c>
      <c r="E317" t="s">
        <v>244</v>
      </c>
      <c r="F317" t="s">
        <v>241</v>
      </c>
      <c r="G317" s="5">
        <f>IF(Table1[[#This Row],[Amount]]&lt;0,-Table1[[#This Row],[Amount]],"")</f>
        <v>20</v>
      </c>
      <c r="H317" t="str">
        <f>IF(Table1[[#This Row],[Account Type]]="Credit Card",Table1[[#This Row],[Amount]],"")</f>
        <v/>
      </c>
      <c r="I317" s="2" t="str">
        <f>IF(Table1[[#This Row],[Category]]="Loan Repayment",Table1[[#This Row],[Amount]]*-1,"")</f>
        <v/>
      </c>
      <c r="J317" s="20" t="s">
        <v>360</v>
      </c>
      <c r="K317" s="17">
        <v>44621</v>
      </c>
    </row>
    <row r="318" spans="1:11" x14ac:dyDescent="0.25">
      <c r="A318" s="16">
        <v>44625.695636574077</v>
      </c>
      <c r="B318" t="s">
        <v>20</v>
      </c>
      <c r="C318" t="str">
        <f t="shared" si="4"/>
        <v>Others</v>
      </c>
      <c r="D318" s="3">
        <v>-10</v>
      </c>
      <c r="E318" t="s">
        <v>244</v>
      </c>
      <c r="F318" t="s">
        <v>241</v>
      </c>
      <c r="G318" s="5">
        <f>IF(Table1[[#This Row],[Amount]]&lt;0,-Table1[[#This Row],[Amount]],"")</f>
        <v>10</v>
      </c>
      <c r="H318" t="str">
        <f>IF(Table1[[#This Row],[Account Type]]="Credit Card",Table1[[#This Row],[Amount]],"")</f>
        <v/>
      </c>
      <c r="I318" s="2" t="str">
        <f>IF(Table1[[#This Row],[Category]]="Loan Repayment",Table1[[#This Row],[Amount]]*-1,"")</f>
        <v/>
      </c>
      <c r="J318" s="20" t="s">
        <v>360</v>
      </c>
      <c r="K318" s="17">
        <v>44621</v>
      </c>
    </row>
    <row r="319" spans="1:11" x14ac:dyDescent="0.25">
      <c r="A319" s="16">
        <v>44625.999988425923</v>
      </c>
      <c r="B319" t="s">
        <v>14</v>
      </c>
      <c r="C319" t="str">
        <f t="shared" si="4"/>
        <v>Public Transport</v>
      </c>
      <c r="D319" s="3">
        <v>-1.65</v>
      </c>
      <c r="E319" t="s">
        <v>244</v>
      </c>
      <c r="F319" t="s">
        <v>241</v>
      </c>
      <c r="G319" s="5">
        <f>IF(Table1[[#This Row],[Amount]]&lt;0,-Table1[[#This Row],[Amount]],"")</f>
        <v>1.65</v>
      </c>
      <c r="H319" t="str">
        <f>IF(Table1[[#This Row],[Account Type]]="Credit Card",Table1[[#This Row],[Amount]],"")</f>
        <v/>
      </c>
      <c r="I319" s="2" t="str">
        <f>IF(Table1[[#This Row],[Category]]="Loan Repayment",Table1[[#This Row],[Amount]]*-1,"")</f>
        <v/>
      </c>
      <c r="J319" s="20" t="s">
        <v>360</v>
      </c>
      <c r="K319" s="17">
        <v>44621</v>
      </c>
    </row>
    <row r="320" spans="1:11" x14ac:dyDescent="0.25">
      <c r="A320" s="16">
        <v>44626.478368055556</v>
      </c>
      <c r="B320" t="s">
        <v>39</v>
      </c>
      <c r="C320" t="str">
        <f t="shared" si="4"/>
        <v>Church</v>
      </c>
      <c r="D320" s="3">
        <v>-100</v>
      </c>
      <c r="E320" t="s">
        <v>244</v>
      </c>
      <c r="F320" t="s">
        <v>241</v>
      </c>
      <c r="G320" s="5">
        <f>IF(Table1[[#This Row],[Amount]]&lt;0,-Table1[[#This Row],[Amount]],"")</f>
        <v>100</v>
      </c>
      <c r="H320" t="str">
        <f>IF(Table1[[#This Row],[Account Type]]="Credit Card",Table1[[#This Row],[Amount]],"")</f>
        <v/>
      </c>
      <c r="I320" s="2" t="str">
        <f>IF(Table1[[#This Row],[Category]]="Loan Repayment",Table1[[#This Row],[Amount]]*-1,"")</f>
        <v/>
      </c>
      <c r="J320" s="20" t="s">
        <v>360</v>
      </c>
      <c r="K320" s="17">
        <v>44621</v>
      </c>
    </row>
    <row r="321" spans="1:11" x14ac:dyDescent="0.25">
      <c r="A321" s="16">
        <v>44626.94358796296</v>
      </c>
      <c r="B321" t="s">
        <v>8</v>
      </c>
      <c r="C321" t="str">
        <f t="shared" si="4"/>
        <v>Others</v>
      </c>
      <c r="D321" s="3">
        <v>50</v>
      </c>
      <c r="E321" t="s">
        <v>244</v>
      </c>
      <c r="F321" t="s">
        <v>241</v>
      </c>
      <c r="G321" s="5" t="str">
        <f>IF(Table1[[#This Row],[Amount]]&lt;0,-Table1[[#This Row],[Amount]],"")</f>
        <v/>
      </c>
      <c r="H321" t="str">
        <f>IF(Table1[[#This Row],[Account Type]]="Credit Card",Table1[[#This Row],[Amount]],"")</f>
        <v/>
      </c>
      <c r="I321" s="2" t="str">
        <f>IF(Table1[[#This Row],[Category]]="Loan Repayment",Table1[[#This Row],[Amount]]*-1,"")</f>
        <v/>
      </c>
      <c r="J321" s="20" t="s">
        <v>360</v>
      </c>
      <c r="K321" s="17">
        <v>44621</v>
      </c>
    </row>
    <row r="322" spans="1:11" x14ac:dyDescent="0.25">
      <c r="A322" s="16">
        <v>44626.999988425923</v>
      </c>
      <c r="B322" t="s">
        <v>14</v>
      </c>
      <c r="C322" t="str">
        <f t="shared" ref="C322:C385" si="5">IF(OR(B322="Lidl",B322="Asda",B322="Best Asia Supermarket",B322="Wallington Food Centre",B322="Sainsbury's",B322="Tesco"),"Groceries",IF(OR(B322="Boots",B322="Manor Pharmacy",B322="Specsavers",B322="Noahs Health Food Stor"),"Health",IF(OR(B322="Amazon",B322="Ebay"),"Online Shopping",IF(OR(B322="Transport For London",B322="South Western Railway"),"Public Transport",IF(OR(B322="Primark",B322="TK Maxx",B322="Marks &amp; Spencer"),"Clothing",IF(OR(B322="Udemy",B322="Wise",B322="Telusko",B322="Oasis Christian Centre"),"Self Development",IF(OR(B322="Price Busters",B322="Argos",B322="Poundland",B322="Kings Corner"),"Household Items",IF(OR(B322="To RCCG GLORIOUS HIGH THRONE",B322="To Eagle City Church"),"Church",IF(OR(B322="Skillz UK",B322="Tynker",B322="To Gocardless",B322="We Make Footballers Cc",B322="GLL BETTER",B322="VIS WWW.BETTER.ORG.UK/",B322="IXL Learning"),"Kids Extracurricular",IF(OR(B322="To GBP Savings",B322="Trading 212"),"Savings",IF(B322="To Aqua","Loan Repayment",IF(B322="To Kaneh Amin","Haircut",IF(B322="Wall/Rent/63canon","Rent",IF(OR(B322="Bolt","Uber"),"Cab",IF(B322="Dulwich College","Salary","Others")))))))))))))))</f>
        <v>Public Transport</v>
      </c>
      <c r="D322" s="3">
        <v>-1.65</v>
      </c>
      <c r="E322" t="s">
        <v>244</v>
      </c>
      <c r="F322" t="s">
        <v>241</v>
      </c>
      <c r="G322" s="5">
        <f>IF(Table1[[#This Row],[Amount]]&lt;0,-Table1[[#This Row],[Amount]],"")</f>
        <v>1.65</v>
      </c>
      <c r="H322" t="str">
        <f>IF(Table1[[#This Row],[Account Type]]="Credit Card",Table1[[#This Row],[Amount]],"")</f>
        <v/>
      </c>
      <c r="I322" s="2" t="str">
        <f>IF(Table1[[#This Row],[Category]]="Loan Repayment",Table1[[#This Row],[Amount]]*-1,"")</f>
        <v/>
      </c>
      <c r="J322" s="20" t="s">
        <v>360</v>
      </c>
      <c r="K322" s="17">
        <v>44621</v>
      </c>
    </row>
    <row r="323" spans="1:11" x14ac:dyDescent="0.25">
      <c r="A323" s="16">
        <v>44627.062893518516</v>
      </c>
      <c r="B323" t="s">
        <v>14</v>
      </c>
      <c r="C323" t="str">
        <f t="shared" si="5"/>
        <v>Public Transport</v>
      </c>
      <c r="D323" s="3">
        <v>-2.4</v>
      </c>
      <c r="E323" t="s">
        <v>244</v>
      </c>
      <c r="F323" t="s">
        <v>241</v>
      </c>
      <c r="G323" s="5">
        <f>IF(Table1[[#This Row],[Amount]]&lt;0,-Table1[[#This Row],[Amount]],"")</f>
        <v>2.4</v>
      </c>
      <c r="H323" t="str">
        <f>IF(Table1[[#This Row],[Account Type]]="Credit Card",Table1[[#This Row],[Amount]],"")</f>
        <v/>
      </c>
      <c r="I323" s="2" t="str">
        <f>IF(Table1[[#This Row],[Category]]="Loan Repayment",Table1[[#This Row],[Amount]]*-1,"")</f>
        <v/>
      </c>
      <c r="J323" s="20" t="s">
        <v>360</v>
      </c>
      <c r="K323" s="17">
        <v>44621</v>
      </c>
    </row>
    <row r="324" spans="1:11" x14ac:dyDescent="0.25">
      <c r="A324" s="16">
        <v>44627.999988425923</v>
      </c>
      <c r="B324" t="s">
        <v>14</v>
      </c>
      <c r="C324" t="str">
        <f t="shared" si="5"/>
        <v>Public Transport</v>
      </c>
      <c r="D324" s="3">
        <v>-4.95</v>
      </c>
      <c r="E324" t="s">
        <v>244</v>
      </c>
      <c r="F324" t="s">
        <v>241</v>
      </c>
      <c r="G324" s="5">
        <f>IF(Table1[[#This Row],[Amount]]&lt;0,-Table1[[#This Row],[Amount]],"")</f>
        <v>4.95</v>
      </c>
      <c r="H324" t="str">
        <f>IF(Table1[[#This Row],[Account Type]]="Credit Card",Table1[[#This Row],[Amount]],"")</f>
        <v/>
      </c>
      <c r="I324" s="2" t="str">
        <f>IF(Table1[[#This Row],[Category]]="Loan Repayment",Table1[[#This Row],[Amount]]*-1,"")</f>
        <v/>
      </c>
      <c r="J324" s="20" t="s">
        <v>360</v>
      </c>
      <c r="K324" s="17">
        <v>44621</v>
      </c>
    </row>
    <row r="325" spans="1:11" x14ac:dyDescent="0.25">
      <c r="A325" s="16">
        <v>44628.999988425923</v>
      </c>
      <c r="B325" t="s">
        <v>14</v>
      </c>
      <c r="C325" t="str">
        <f t="shared" si="5"/>
        <v>Public Transport</v>
      </c>
      <c r="D325" s="3">
        <v>-4.95</v>
      </c>
      <c r="E325" t="s">
        <v>244</v>
      </c>
      <c r="F325" t="s">
        <v>241</v>
      </c>
      <c r="G325" s="5">
        <f>IF(Table1[[#This Row],[Amount]]&lt;0,-Table1[[#This Row],[Amount]],"")</f>
        <v>4.95</v>
      </c>
      <c r="H325" t="str">
        <f>IF(Table1[[#This Row],[Account Type]]="Credit Card",Table1[[#This Row],[Amount]],"")</f>
        <v/>
      </c>
      <c r="I325" s="2" t="str">
        <f>IF(Table1[[#This Row],[Category]]="Loan Repayment",Table1[[#This Row],[Amount]]*-1,"")</f>
        <v/>
      </c>
      <c r="J325" s="20" t="s">
        <v>360</v>
      </c>
      <c r="K325" s="17">
        <v>44621</v>
      </c>
    </row>
    <row r="326" spans="1:11" x14ac:dyDescent="0.25">
      <c r="A326" s="16">
        <v>44629.999988425923</v>
      </c>
      <c r="B326" t="s">
        <v>14</v>
      </c>
      <c r="C326" t="str">
        <f t="shared" si="5"/>
        <v>Public Transport</v>
      </c>
      <c r="D326" s="3">
        <v>-4.95</v>
      </c>
      <c r="E326" t="s">
        <v>244</v>
      </c>
      <c r="F326" t="s">
        <v>241</v>
      </c>
      <c r="G326" s="5">
        <f>IF(Table1[[#This Row],[Amount]]&lt;0,-Table1[[#This Row],[Amount]],"")</f>
        <v>4.95</v>
      </c>
      <c r="H326" t="str">
        <f>IF(Table1[[#This Row],[Account Type]]="Credit Card",Table1[[#This Row],[Amount]],"")</f>
        <v/>
      </c>
      <c r="I326" s="2" t="str">
        <f>IF(Table1[[#This Row],[Category]]="Loan Repayment",Table1[[#This Row],[Amount]]*-1,"")</f>
        <v/>
      </c>
      <c r="J326" s="20" t="s">
        <v>360</v>
      </c>
      <c r="K326" s="17">
        <v>44621</v>
      </c>
    </row>
    <row r="327" spans="1:11" x14ac:dyDescent="0.25">
      <c r="A327" s="16">
        <v>44629.999988425923</v>
      </c>
      <c r="B327" t="s">
        <v>14</v>
      </c>
      <c r="C327" t="str">
        <f t="shared" si="5"/>
        <v>Public Transport</v>
      </c>
      <c r="D327" s="3">
        <v>-1.65</v>
      </c>
      <c r="E327" t="s">
        <v>244</v>
      </c>
      <c r="F327" t="s">
        <v>241</v>
      </c>
      <c r="G327" s="5">
        <f>IF(Table1[[#This Row],[Amount]]&lt;0,-Table1[[#This Row],[Amount]],"")</f>
        <v>1.65</v>
      </c>
      <c r="H327" t="str">
        <f>IF(Table1[[#This Row],[Account Type]]="Credit Card",Table1[[#This Row],[Amount]],"")</f>
        <v/>
      </c>
      <c r="I327" s="2" t="str">
        <f>IF(Table1[[#This Row],[Category]]="Loan Repayment",Table1[[#This Row],[Amount]]*-1,"")</f>
        <v/>
      </c>
      <c r="J327" s="20" t="s">
        <v>360</v>
      </c>
      <c r="K327" s="17">
        <v>44621</v>
      </c>
    </row>
    <row r="328" spans="1:11" x14ac:dyDescent="0.25">
      <c r="A328" s="16">
        <v>44630.646990740737</v>
      </c>
      <c r="B328" t="s">
        <v>37</v>
      </c>
      <c r="C328" t="str">
        <f t="shared" si="5"/>
        <v>Others</v>
      </c>
      <c r="D328" s="3">
        <v>-1.58</v>
      </c>
      <c r="E328" t="s">
        <v>244</v>
      </c>
      <c r="F328" t="s">
        <v>241</v>
      </c>
      <c r="G328" s="5">
        <f>IF(Table1[[#This Row],[Amount]]&lt;0,-Table1[[#This Row],[Amount]],"")</f>
        <v>1.58</v>
      </c>
      <c r="H328" t="str">
        <f>IF(Table1[[#This Row],[Account Type]]="Credit Card",Table1[[#This Row],[Amount]],"")</f>
        <v/>
      </c>
      <c r="I328" s="2" t="str">
        <f>IF(Table1[[#This Row],[Category]]="Loan Repayment",Table1[[#This Row],[Amount]]*-1,"")</f>
        <v/>
      </c>
      <c r="J328" s="20" t="s">
        <v>360</v>
      </c>
      <c r="K328" s="17">
        <v>44621</v>
      </c>
    </row>
    <row r="329" spans="1:11" x14ac:dyDescent="0.25">
      <c r="A329" s="16">
        <v>44631.095266203702</v>
      </c>
      <c r="B329" t="s">
        <v>14</v>
      </c>
      <c r="C329" t="str">
        <f t="shared" si="5"/>
        <v>Public Transport</v>
      </c>
      <c r="D329" s="3">
        <v>-4.95</v>
      </c>
      <c r="E329" t="s">
        <v>244</v>
      </c>
      <c r="F329" t="s">
        <v>241</v>
      </c>
      <c r="G329" s="5">
        <f>IF(Table1[[#This Row],[Amount]]&lt;0,-Table1[[#This Row],[Amount]],"")</f>
        <v>4.95</v>
      </c>
      <c r="H329" t="str">
        <f>IF(Table1[[#This Row],[Account Type]]="Credit Card",Table1[[#This Row],[Amount]],"")</f>
        <v/>
      </c>
      <c r="I329" s="2" t="str">
        <f>IF(Table1[[#This Row],[Category]]="Loan Repayment",Table1[[#This Row],[Amount]]*-1,"")</f>
        <v/>
      </c>
      <c r="J329" s="20" t="s">
        <v>360</v>
      </c>
      <c r="K329" s="17">
        <v>44621</v>
      </c>
    </row>
    <row r="330" spans="1:11" x14ac:dyDescent="0.25">
      <c r="A330" s="16">
        <v>44631.598425925928</v>
      </c>
      <c r="B330" t="s">
        <v>45</v>
      </c>
      <c r="C330" t="str">
        <f t="shared" si="5"/>
        <v>Others</v>
      </c>
      <c r="D330" s="3">
        <v>-133</v>
      </c>
      <c r="E330" t="s">
        <v>244</v>
      </c>
      <c r="F330" t="s">
        <v>241</v>
      </c>
      <c r="G330" s="5">
        <f>IF(Table1[[#This Row],[Amount]]&lt;0,-Table1[[#This Row],[Amount]],"")</f>
        <v>133</v>
      </c>
      <c r="H330" t="str">
        <f>IF(Table1[[#This Row],[Account Type]]="Credit Card",Table1[[#This Row],[Amount]],"")</f>
        <v/>
      </c>
      <c r="I330" s="2" t="str">
        <f>IF(Table1[[#This Row],[Category]]="Loan Repayment",Table1[[#This Row],[Amount]]*-1,"")</f>
        <v/>
      </c>
      <c r="J330" s="20" t="s">
        <v>360</v>
      </c>
      <c r="K330" s="17">
        <v>44621</v>
      </c>
    </row>
    <row r="331" spans="1:11" x14ac:dyDescent="0.25">
      <c r="A331" s="16">
        <v>44631.999988425923</v>
      </c>
      <c r="B331" t="s">
        <v>14</v>
      </c>
      <c r="C331" t="str">
        <f t="shared" si="5"/>
        <v>Public Transport</v>
      </c>
      <c r="D331" s="3">
        <v>-3.5</v>
      </c>
      <c r="E331" t="s">
        <v>244</v>
      </c>
      <c r="F331" t="s">
        <v>241</v>
      </c>
      <c r="G331" s="5">
        <f>IF(Table1[[#This Row],[Amount]]&lt;0,-Table1[[#This Row],[Amount]],"")</f>
        <v>3.5</v>
      </c>
      <c r="H331" t="str">
        <f>IF(Table1[[#This Row],[Account Type]]="Credit Card",Table1[[#This Row],[Amount]],"")</f>
        <v/>
      </c>
      <c r="I331" s="2" t="str">
        <f>IF(Table1[[#This Row],[Category]]="Loan Repayment",Table1[[#This Row],[Amount]]*-1,"")</f>
        <v/>
      </c>
      <c r="J331" s="20" t="s">
        <v>360</v>
      </c>
      <c r="K331" s="17">
        <v>44621</v>
      </c>
    </row>
    <row r="332" spans="1:11" x14ac:dyDescent="0.25">
      <c r="A332" s="16">
        <v>44632.965787037036</v>
      </c>
      <c r="B332" t="s">
        <v>14</v>
      </c>
      <c r="C332" t="str">
        <f t="shared" si="5"/>
        <v>Public Transport</v>
      </c>
      <c r="D332" s="3">
        <v>-1.65</v>
      </c>
      <c r="E332" t="s">
        <v>244</v>
      </c>
      <c r="F332" t="s">
        <v>241</v>
      </c>
      <c r="G332" s="5">
        <f>IF(Table1[[#This Row],[Amount]]&lt;0,-Table1[[#This Row],[Amount]],"")</f>
        <v>1.65</v>
      </c>
      <c r="H332" t="str">
        <f>IF(Table1[[#This Row],[Account Type]]="Credit Card",Table1[[#This Row],[Amount]],"")</f>
        <v/>
      </c>
      <c r="I332" s="2" t="str">
        <f>IF(Table1[[#This Row],[Category]]="Loan Repayment",Table1[[#This Row],[Amount]]*-1,"")</f>
        <v/>
      </c>
      <c r="J332" s="20" t="s">
        <v>360</v>
      </c>
      <c r="K332" s="17">
        <v>44621</v>
      </c>
    </row>
    <row r="333" spans="1:11" x14ac:dyDescent="0.25">
      <c r="A333" s="16">
        <v>44633.844675925924</v>
      </c>
      <c r="B333" t="s">
        <v>10</v>
      </c>
      <c r="C333" t="str">
        <f t="shared" si="5"/>
        <v>Groceries</v>
      </c>
      <c r="D333" s="3">
        <v>-5.25</v>
      </c>
      <c r="E333" t="s">
        <v>244</v>
      </c>
      <c r="F333" t="s">
        <v>241</v>
      </c>
      <c r="G333" s="5">
        <f>IF(Table1[[#This Row],[Amount]]&lt;0,-Table1[[#This Row],[Amount]],"")</f>
        <v>5.25</v>
      </c>
      <c r="H333" t="str">
        <f>IF(Table1[[#This Row],[Account Type]]="Credit Card",Table1[[#This Row],[Amount]],"")</f>
        <v/>
      </c>
      <c r="I333" s="2" t="str">
        <f>IF(Table1[[#This Row],[Category]]="Loan Repayment",Table1[[#This Row],[Amount]]*-1,"")</f>
        <v/>
      </c>
      <c r="J333" s="20" t="s">
        <v>360</v>
      </c>
      <c r="K333" s="17">
        <v>44621</v>
      </c>
    </row>
    <row r="334" spans="1:11" x14ac:dyDescent="0.25">
      <c r="A334" s="16">
        <v>44633.999988425923</v>
      </c>
      <c r="B334" t="s">
        <v>14</v>
      </c>
      <c r="C334" t="str">
        <f t="shared" si="5"/>
        <v>Public Transport</v>
      </c>
      <c r="D334" s="3">
        <v>-1.65</v>
      </c>
      <c r="E334" t="s">
        <v>244</v>
      </c>
      <c r="F334" t="s">
        <v>241</v>
      </c>
      <c r="G334" s="5">
        <f>IF(Table1[[#This Row],[Amount]]&lt;0,-Table1[[#This Row],[Amount]],"")</f>
        <v>1.65</v>
      </c>
      <c r="H334" t="str">
        <f>IF(Table1[[#This Row],[Account Type]]="Credit Card",Table1[[#This Row],[Amount]],"")</f>
        <v/>
      </c>
      <c r="I334" s="2" t="str">
        <f>IF(Table1[[#This Row],[Category]]="Loan Repayment",Table1[[#This Row],[Amount]]*-1,"")</f>
        <v/>
      </c>
      <c r="J334" s="20" t="s">
        <v>360</v>
      </c>
      <c r="K334" s="17">
        <v>44621</v>
      </c>
    </row>
    <row r="335" spans="1:11" x14ac:dyDescent="0.25">
      <c r="A335" s="16">
        <v>44634.999988425923</v>
      </c>
      <c r="B335" t="s">
        <v>14</v>
      </c>
      <c r="C335" t="str">
        <f t="shared" si="5"/>
        <v>Public Transport</v>
      </c>
      <c r="D335" s="3">
        <v>-1.65</v>
      </c>
      <c r="E335" t="s">
        <v>244</v>
      </c>
      <c r="F335" t="s">
        <v>241</v>
      </c>
      <c r="G335" s="5">
        <f>IF(Table1[[#This Row],[Amount]]&lt;0,-Table1[[#This Row],[Amount]],"")</f>
        <v>1.65</v>
      </c>
      <c r="H335" t="str">
        <f>IF(Table1[[#This Row],[Account Type]]="Credit Card",Table1[[#This Row],[Amount]],"")</f>
        <v/>
      </c>
      <c r="I335" s="2" t="str">
        <f>IF(Table1[[#This Row],[Category]]="Loan Repayment",Table1[[#This Row],[Amount]]*-1,"")</f>
        <v/>
      </c>
      <c r="J335" s="20" t="s">
        <v>360</v>
      </c>
      <c r="K335" s="17">
        <v>44621</v>
      </c>
    </row>
    <row r="336" spans="1:11" x14ac:dyDescent="0.25">
      <c r="A336" s="16">
        <v>44634.999988425923</v>
      </c>
      <c r="B336" t="s">
        <v>14</v>
      </c>
      <c r="C336" t="str">
        <f t="shared" si="5"/>
        <v>Public Transport</v>
      </c>
      <c r="D336" s="3">
        <v>-3.3</v>
      </c>
      <c r="E336" t="s">
        <v>244</v>
      </c>
      <c r="F336" t="s">
        <v>241</v>
      </c>
      <c r="G336" s="5">
        <f>IF(Table1[[#This Row],[Amount]]&lt;0,-Table1[[#This Row],[Amount]],"")</f>
        <v>3.3</v>
      </c>
      <c r="H336" t="str">
        <f>IF(Table1[[#This Row],[Account Type]]="Credit Card",Table1[[#This Row],[Amount]],"")</f>
        <v/>
      </c>
      <c r="I336" s="2" t="str">
        <f>IF(Table1[[#This Row],[Category]]="Loan Repayment",Table1[[#This Row],[Amount]]*-1,"")</f>
        <v/>
      </c>
      <c r="J336" s="20" t="s">
        <v>360</v>
      </c>
      <c r="K336" s="17">
        <v>44621</v>
      </c>
    </row>
    <row r="337" spans="1:11" x14ac:dyDescent="0.25">
      <c r="A337" s="16">
        <v>44635.630416666667</v>
      </c>
      <c r="B337" t="s">
        <v>41</v>
      </c>
      <c r="C337" t="str">
        <f t="shared" si="5"/>
        <v>Others</v>
      </c>
      <c r="D337" s="3">
        <v>40</v>
      </c>
      <c r="E337" t="s">
        <v>244</v>
      </c>
      <c r="F337" t="s">
        <v>241</v>
      </c>
      <c r="G337" s="5" t="str">
        <f>IF(Table1[[#This Row],[Amount]]&lt;0,-Table1[[#This Row],[Amount]],"")</f>
        <v/>
      </c>
      <c r="H337" t="str">
        <f>IF(Table1[[#This Row],[Account Type]]="Credit Card",Table1[[#This Row],[Amount]],"")</f>
        <v/>
      </c>
      <c r="I337" s="2" t="str">
        <f>IF(Table1[[#This Row],[Category]]="Loan Repayment",Table1[[#This Row],[Amount]]*-1,"")</f>
        <v/>
      </c>
      <c r="J337" s="20" t="s">
        <v>360</v>
      </c>
      <c r="K337" s="17">
        <v>44621</v>
      </c>
    </row>
    <row r="338" spans="1:11" x14ac:dyDescent="0.25">
      <c r="A338" s="16">
        <v>44635.999988425923</v>
      </c>
      <c r="B338" t="s">
        <v>14</v>
      </c>
      <c r="C338" t="str">
        <f t="shared" si="5"/>
        <v>Public Transport</v>
      </c>
      <c r="D338" s="3">
        <v>-4.95</v>
      </c>
      <c r="E338" t="s">
        <v>244</v>
      </c>
      <c r="F338" t="s">
        <v>241</v>
      </c>
      <c r="G338" s="5">
        <f>IF(Table1[[#This Row],[Amount]]&lt;0,-Table1[[#This Row],[Amount]],"")</f>
        <v>4.95</v>
      </c>
      <c r="H338" t="str">
        <f>IF(Table1[[#This Row],[Account Type]]="Credit Card",Table1[[#This Row],[Amount]],"")</f>
        <v/>
      </c>
      <c r="I338" s="2" t="str">
        <f>IF(Table1[[#This Row],[Category]]="Loan Repayment",Table1[[#This Row],[Amount]]*-1,"")</f>
        <v/>
      </c>
      <c r="J338" s="20" t="s">
        <v>360</v>
      </c>
      <c r="K338" s="17">
        <v>44621</v>
      </c>
    </row>
    <row r="339" spans="1:11" x14ac:dyDescent="0.25">
      <c r="A339" s="16">
        <v>44637.080439814818</v>
      </c>
      <c r="B339" t="s">
        <v>14</v>
      </c>
      <c r="C339" t="str">
        <f t="shared" si="5"/>
        <v>Public Transport</v>
      </c>
      <c r="D339" s="3">
        <v>-4.95</v>
      </c>
      <c r="E339" t="s">
        <v>244</v>
      </c>
      <c r="F339" t="s">
        <v>241</v>
      </c>
      <c r="G339" s="5">
        <f>IF(Table1[[#This Row],[Amount]]&lt;0,-Table1[[#This Row],[Amount]],"")</f>
        <v>4.95</v>
      </c>
      <c r="H339" t="str">
        <f>IF(Table1[[#This Row],[Account Type]]="Credit Card",Table1[[#This Row],[Amount]],"")</f>
        <v/>
      </c>
      <c r="I339" s="2" t="str">
        <f>IF(Table1[[#This Row],[Category]]="Loan Repayment",Table1[[#This Row],[Amount]]*-1,"")</f>
        <v/>
      </c>
      <c r="J339" s="20" t="s">
        <v>360</v>
      </c>
      <c r="K339" s="17">
        <v>44621</v>
      </c>
    </row>
    <row r="340" spans="1:11" x14ac:dyDescent="0.25">
      <c r="A340" s="16">
        <v>44637.999988425923</v>
      </c>
      <c r="B340" t="s">
        <v>14</v>
      </c>
      <c r="C340" t="str">
        <f t="shared" si="5"/>
        <v>Public Transport</v>
      </c>
      <c r="D340" s="3">
        <v>-1.65</v>
      </c>
      <c r="E340" t="s">
        <v>244</v>
      </c>
      <c r="F340" t="s">
        <v>241</v>
      </c>
      <c r="G340" s="5">
        <f>IF(Table1[[#This Row],[Amount]]&lt;0,-Table1[[#This Row],[Amount]],"")</f>
        <v>1.65</v>
      </c>
      <c r="H340" t="str">
        <f>IF(Table1[[#This Row],[Account Type]]="Credit Card",Table1[[#This Row],[Amount]],"")</f>
        <v/>
      </c>
      <c r="I340" s="2" t="str">
        <f>IF(Table1[[#This Row],[Category]]="Loan Repayment",Table1[[#This Row],[Amount]]*-1,"")</f>
        <v/>
      </c>
      <c r="J340" s="20" t="s">
        <v>360</v>
      </c>
      <c r="K340" s="17">
        <v>44621</v>
      </c>
    </row>
    <row r="341" spans="1:11" x14ac:dyDescent="0.25">
      <c r="A341" s="16">
        <v>44638.973958333336</v>
      </c>
      <c r="B341" t="s">
        <v>27</v>
      </c>
      <c r="C341" t="str">
        <f t="shared" si="5"/>
        <v>Self Development</v>
      </c>
      <c r="D341" s="3">
        <v>-4</v>
      </c>
      <c r="E341" t="s">
        <v>244</v>
      </c>
      <c r="F341" t="s">
        <v>241</v>
      </c>
      <c r="G341" s="5">
        <f>IF(Table1[[#This Row],[Amount]]&lt;0,-Table1[[#This Row],[Amount]],"")</f>
        <v>4</v>
      </c>
      <c r="H341" t="str">
        <f>IF(Table1[[#This Row],[Account Type]]="Credit Card",Table1[[#This Row],[Amount]],"")</f>
        <v/>
      </c>
      <c r="I341" s="2" t="str">
        <f>IF(Table1[[#This Row],[Category]]="Loan Repayment",Table1[[#This Row],[Amount]]*-1,"")</f>
        <v/>
      </c>
      <c r="J341" s="20" t="s">
        <v>360</v>
      </c>
      <c r="K341" s="17">
        <v>44621</v>
      </c>
    </row>
    <row r="342" spans="1:11" x14ac:dyDescent="0.25">
      <c r="A342" s="16">
        <v>44638.999988425923</v>
      </c>
      <c r="B342" t="s">
        <v>14</v>
      </c>
      <c r="C342" t="str">
        <f t="shared" si="5"/>
        <v>Public Transport</v>
      </c>
      <c r="D342" s="3">
        <v>-3.3</v>
      </c>
      <c r="E342" t="s">
        <v>244</v>
      </c>
      <c r="F342" t="s">
        <v>241</v>
      </c>
      <c r="G342" s="5">
        <f>IF(Table1[[#This Row],[Amount]]&lt;0,-Table1[[#This Row],[Amount]],"")</f>
        <v>3.3</v>
      </c>
      <c r="H342" t="str">
        <f>IF(Table1[[#This Row],[Account Type]]="Credit Card",Table1[[#This Row],[Amount]],"")</f>
        <v/>
      </c>
      <c r="I342" s="2" t="str">
        <f>IF(Table1[[#This Row],[Category]]="Loan Repayment",Table1[[#This Row],[Amount]]*-1,"")</f>
        <v/>
      </c>
      <c r="J342" s="20" t="s">
        <v>360</v>
      </c>
      <c r="K342" s="17">
        <v>44621</v>
      </c>
    </row>
    <row r="343" spans="1:11" x14ac:dyDescent="0.25">
      <c r="A343" s="16">
        <v>44641.657407407409</v>
      </c>
      <c r="B343" t="s">
        <v>20</v>
      </c>
      <c r="C343" t="str">
        <f t="shared" si="5"/>
        <v>Others</v>
      </c>
      <c r="D343" s="3">
        <v>-10</v>
      </c>
      <c r="E343" t="s">
        <v>244</v>
      </c>
      <c r="F343" t="s">
        <v>241</v>
      </c>
      <c r="G343" s="5">
        <f>IF(Table1[[#This Row],[Amount]]&lt;0,-Table1[[#This Row],[Amount]],"")</f>
        <v>10</v>
      </c>
      <c r="H343" t="str">
        <f>IF(Table1[[#This Row],[Account Type]]="Credit Card",Table1[[#This Row],[Amount]],"")</f>
        <v/>
      </c>
      <c r="I343" s="2" t="str">
        <f>IF(Table1[[#This Row],[Category]]="Loan Repayment",Table1[[#This Row],[Amount]]*-1,"")</f>
        <v/>
      </c>
      <c r="J343" s="20" t="s">
        <v>360</v>
      </c>
      <c r="K343" s="17">
        <v>44621</v>
      </c>
    </row>
    <row r="344" spans="1:11" x14ac:dyDescent="0.25">
      <c r="A344" s="16">
        <v>44641.999988425923</v>
      </c>
      <c r="B344" t="s">
        <v>14</v>
      </c>
      <c r="C344" t="str">
        <f t="shared" si="5"/>
        <v>Public Transport</v>
      </c>
      <c r="D344" s="3">
        <v>-1.65</v>
      </c>
      <c r="E344" t="s">
        <v>244</v>
      </c>
      <c r="F344" t="s">
        <v>241</v>
      </c>
      <c r="G344" s="5">
        <f>IF(Table1[[#This Row],[Amount]]&lt;0,-Table1[[#This Row],[Amount]],"")</f>
        <v>1.65</v>
      </c>
      <c r="H344" t="str">
        <f>IF(Table1[[#This Row],[Account Type]]="Credit Card",Table1[[#This Row],[Amount]],"")</f>
        <v/>
      </c>
      <c r="I344" s="2" t="str">
        <f>IF(Table1[[#This Row],[Category]]="Loan Repayment",Table1[[#This Row],[Amount]]*-1,"")</f>
        <v/>
      </c>
      <c r="J344" s="20" t="s">
        <v>360</v>
      </c>
      <c r="K344" s="17">
        <v>44621</v>
      </c>
    </row>
    <row r="345" spans="1:11" x14ac:dyDescent="0.25">
      <c r="A345" s="16">
        <v>44641.999988425923</v>
      </c>
      <c r="B345" t="s">
        <v>14</v>
      </c>
      <c r="C345" t="str">
        <f t="shared" si="5"/>
        <v>Public Transport</v>
      </c>
      <c r="D345" s="3">
        <v>-1.65</v>
      </c>
      <c r="E345" t="s">
        <v>244</v>
      </c>
      <c r="F345" t="s">
        <v>241</v>
      </c>
      <c r="G345" s="5">
        <f>IF(Table1[[#This Row],[Amount]]&lt;0,-Table1[[#This Row],[Amount]],"")</f>
        <v>1.65</v>
      </c>
      <c r="H345" t="str">
        <f>IF(Table1[[#This Row],[Account Type]]="Credit Card",Table1[[#This Row],[Amount]],"")</f>
        <v/>
      </c>
      <c r="I345" s="2" t="str">
        <f>IF(Table1[[#This Row],[Category]]="Loan Repayment",Table1[[#This Row],[Amount]]*-1,"")</f>
        <v/>
      </c>
      <c r="J345" s="20" t="s">
        <v>360</v>
      </c>
      <c r="K345" s="17">
        <v>44621</v>
      </c>
    </row>
    <row r="346" spans="1:11" x14ac:dyDescent="0.25">
      <c r="A346" s="16">
        <v>44642.999988425923</v>
      </c>
      <c r="B346" t="s">
        <v>14</v>
      </c>
      <c r="C346" t="str">
        <f t="shared" si="5"/>
        <v>Public Transport</v>
      </c>
      <c r="D346" s="3">
        <v>-4.95</v>
      </c>
      <c r="E346" t="s">
        <v>244</v>
      </c>
      <c r="F346" t="s">
        <v>241</v>
      </c>
      <c r="G346" s="5">
        <f>IF(Table1[[#This Row],[Amount]]&lt;0,-Table1[[#This Row],[Amount]],"")</f>
        <v>4.95</v>
      </c>
      <c r="H346" t="str">
        <f>IF(Table1[[#This Row],[Account Type]]="Credit Card",Table1[[#This Row],[Amount]],"")</f>
        <v/>
      </c>
      <c r="I346" s="2" t="str">
        <f>IF(Table1[[#This Row],[Category]]="Loan Repayment",Table1[[#This Row],[Amount]]*-1,"")</f>
        <v/>
      </c>
      <c r="J346" s="20" t="s">
        <v>360</v>
      </c>
      <c r="K346" s="17">
        <v>44621</v>
      </c>
    </row>
    <row r="347" spans="1:11" x14ac:dyDescent="0.25">
      <c r="A347" s="16">
        <v>44643.999988425923</v>
      </c>
      <c r="B347" t="s">
        <v>14</v>
      </c>
      <c r="C347" t="str">
        <f t="shared" si="5"/>
        <v>Public Transport</v>
      </c>
      <c r="D347" s="3">
        <v>-3.3</v>
      </c>
      <c r="E347" t="s">
        <v>244</v>
      </c>
      <c r="F347" t="s">
        <v>241</v>
      </c>
      <c r="G347" s="5">
        <f>IF(Table1[[#This Row],[Amount]]&lt;0,-Table1[[#This Row],[Amount]],"")</f>
        <v>3.3</v>
      </c>
      <c r="H347" t="str">
        <f>IF(Table1[[#This Row],[Account Type]]="Credit Card",Table1[[#This Row],[Amount]],"")</f>
        <v/>
      </c>
      <c r="I347" s="2" t="str">
        <f>IF(Table1[[#This Row],[Category]]="Loan Repayment",Table1[[#This Row],[Amount]]*-1,"")</f>
        <v/>
      </c>
      <c r="J347" s="20" t="s">
        <v>360</v>
      </c>
      <c r="K347" s="17">
        <v>44621</v>
      </c>
    </row>
    <row r="348" spans="1:11" x14ac:dyDescent="0.25">
      <c r="A348" s="16">
        <v>44644.101585648146</v>
      </c>
      <c r="B348" t="s">
        <v>14</v>
      </c>
      <c r="C348" t="str">
        <f t="shared" si="5"/>
        <v>Public Transport</v>
      </c>
      <c r="D348" s="3">
        <v>-4.95</v>
      </c>
      <c r="E348" t="s">
        <v>244</v>
      </c>
      <c r="F348" t="s">
        <v>241</v>
      </c>
      <c r="G348" s="5">
        <f>IF(Table1[[#This Row],[Amount]]&lt;0,-Table1[[#This Row],[Amount]],"")</f>
        <v>4.95</v>
      </c>
      <c r="H348" t="str">
        <f>IF(Table1[[#This Row],[Account Type]]="Credit Card",Table1[[#This Row],[Amount]],"")</f>
        <v/>
      </c>
      <c r="I348" s="2" t="str">
        <f>IF(Table1[[#This Row],[Category]]="Loan Repayment",Table1[[#This Row],[Amount]]*-1,"")</f>
        <v/>
      </c>
      <c r="J348" s="20" t="s">
        <v>360</v>
      </c>
      <c r="K348" s="17">
        <v>44621</v>
      </c>
    </row>
    <row r="349" spans="1:11" x14ac:dyDescent="0.25">
      <c r="A349" s="16">
        <v>44644.621759259258</v>
      </c>
      <c r="B349" t="s">
        <v>8</v>
      </c>
      <c r="C349" t="str">
        <f t="shared" si="5"/>
        <v>Others</v>
      </c>
      <c r="D349" s="3">
        <v>20</v>
      </c>
      <c r="E349" t="s">
        <v>244</v>
      </c>
      <c r="F349" t="s">
        <v>241</v>
      </c>
      <c r="G349" s="5" t="str">
        <f>IF(Table1[[#This Row],[Amount]]&lt;0,-Table1[[#This Row],[Amount]],"")</f>
        <v/>
      </c>
      <c r="H349" t="str">
        <f>IF(Table1[[#This Row],[Account Type]]="Credit Card",Table1[[#This Row],[Amount]],"")</f>
        <v/>
      </c>
      <c r="I349" s="2" t="str">
        <f>IF(Table1[[#This Row],[Category]]="Loan Repayment",Table1[[#This Row],[Amount]]*-1,"")</f>
        <v/>
      </c>
      <c r="J349" s="20" t="s">
        <v>360</v>
      </c>
      <c r="K349" s="17">
        <v>44621</v>
      </c>
    </row>
    <row r="350" spans="1:11" x14ac:dyDescent="0.25">
      <c r="A350" s="16">
        <v>44644.999988425923</v>
      </c>
      <c r="B350" t="s">
        <v>14</v>
      </c>
      <c r="C350" t="str">
        <f t="shared" si="5"/>
        <v>Public Transport</v>
      </c>
      <c r="D350" s="3">
        <v>-1.65</v>
      </c>
      <c r="E350" t="s">
        <v>244</v>
      </c>
      <c r="F350" t="s">
        <v>241</v>
      </c>
      <c r="G350" s="5">
        <f>IF(Table1[[#This Row],[Amount]]&lt;0,-Table1[[#This Row],[Amount]],"")</f>
        <v>1.65</v>
      </c>
      <c r="H350" t="str">
        <f>IF(Table1[[#This Row],[Account Type]]="Credit Card",Table1[[#This Row],[Amount]],"")</f>
        <v/>
      </c>
      <c r="I350" s="2" t="str">
        <f>IF(Table1[[#This Row],[Category]]="Loan Repayment",Table1[[#This Row],[Amount]]*-1,"")</f>
        <v/>
      </c>
      <c r="J350" s="20" t="s">
        <v>360</v>
      </c>
      <c r="K350" s="17">
        <v>44621</v>
      </c>
    </row>
    <row r="351" spans="1:11" x14ac:dyDescent="0.25">
      <c r="A351" s="16">
        <v>44645.081562500003</v>
      </c>
      <c r="B351" t="s">
        <v>14</v>
      </c>
      <c r="C351" t="str">
        <f t="shared" si="5"/>
        <v>Public Transport</v>
      </c>
      <c r="D351" s="3">
        <v>-4.95</v>
      </c>
      <c r="E351" t="s">
        <v>244</v>
      </c>
      <c r="F351" t="s">
        <v>241</v>
      </c>
      <c r="G351" s="5">
        <f>IF(Table1[[#This Row],[Amount]]&lt;0,-Table1[[#This Row],[Amount]],"")</f>
        <v>4.95</v>
      </c>
      <c r="H351" t="str">
        <f>IF(Table1[[#This Row],[Account Type]]="Credit Card",Table1[[#This Row],[Amount]],"")</f>
        <v/>
      </c>
      <c r="I351" s="2" t="str">
        <f>IF(Table1[[#This Row],[Category]]="Loan Repayment",Table1[[#This Row],[Amount]]*-1,"")</f>
        <v/>
      </c>
      <c r="J351" s="20" t="s">
        <v>360</v>
      </c>
      <c r="K351" s="17">
        <v>44621</v>
      </c>
    </row>
    <row r="352" spans="1:11" x14ac:dyDescent="0.25">
      <c r="A352" s="16">
        <v>44645.999988425923</v>
      </c>
      <c r="B352" t="s">
        <v>14</v>
      </c>
      <c r="C352" t="str">
        <f t="shared" si="5"/>
        <v>Public Transport</v>
      </c>
      <c r="D352" s="3">
        <v>-3.3</v>
      </c>
      <c r="E352" t="s">
        <v>244</v>
      </c>
      <c r="F352" t="s">
        <v>241</v>
      </c>
      <c r="G352" s="5">
        <f>IF(Table1[[#This Row],[Amount]]&lt;0,-Table1[[#This Row],[Amount]],"")</f>
        <v>3.3</v>
      </c>
      <c r="H352" t="str">
        <f>IF(Table1[[#This Row],[Account Type]]="Credit Card",Table1[[#This Row],[Amount]],"")</f>
        <v/>
      </c>
      <c r="I352" s="2" t="str">
        <f>IF(Table1[[#This Row],[Category]]="Loan Repayment",Table1[[#This Row],[Amount]]*-1,"")</f>
        <v/>
      </c>
      <c r="J352" s="20" t="s">
        <v>360</v>
      </c>
      <c r="K352" s="17">
        <v>44621</v>
      </c>
    </row>
    <row r="353" spans="1:11" x14ac:dyDescent="0.25">
      <c r="A353" s="16">
        <v>44646.644386574073</v>
      </c>
      <c r="B353" t="s">
        <v>46</v>
      </c>
      <c r="C353" t="str">
        <f t="shared" si="5"/>
        <v>Others</v>
      </c>
      <c r="D353" s="3">
        <v>200</v>
      </c>
      <c r="E353" t="s">
        <v>244</v>
      </c>
      <c r="F353" t="s">
        <v>241</v>
      </c>
      <c r="G353" s="5" t="str">
        <f>IF(Table1[[#This Row],[Amount]]&lt;0,-Table1[[#This Row],[Amount]],"")</f>
        <v/>
      </c>
      <c r="H353" t="str">
        <f>IF(Table1[[#This Row],[Account Type]]="Credit Card",Table1[[#This Row],[Amount]],"")</f>
        <v/>
      </c>
      <c r="I353" s="2" t="str">
        <f>IF(Table1[[#This Row],[Category]]="Loan Repayment",Table1[[#This Row],[Amount]]*-1,"")</f>
        <v/>
      </c>
      <c r="J353" s="20" t="s">
        <v>360</v>
      </c>
      <c r="K353" s="17">
        <v>44621</v>
      </c>
    </row>
    <row r="354" spans="1:11" x14ac:dyDescent="0.25">
      <c r="A354" s="16">
        <v>44646.738761574074</v>
      </c>
      <c r="B354" t="s">
        <v>25</v>
      </c>
      <c r="C354" t="str">
        <f t="shared" si="5"/>
        <v>Clothing</v>
      </c>
      <c r="D354" s="3">
        <v>-88.5</v>
      </c>
      <c r="E354" t="s">
        <v>244</v>
      </c>
      <c r="F354" t="s">
        <v>241</v>
      </c>
      <c r="G354" s="5">
        <f>IF(Table1[[#This Row],[Amount]]&lt;0,-Table1[[#This Row],[Amount]],"")</f>
        <v>88.5</v>
      </c>
      <c r="H354" t="str">
        <f>IF(Table1[[#This Row],[Account Type]]="Credit Card",Table1[[#This Row],[Amount]],"")</f>
        <v/>
      </c>
      <c r="I354" s="2" t="str">
        <f>IF(Table1[[#This Row],[Category]]="Loan Repayment",Table1[[#This Row],[Amount]]*-1,"")</f>
        <v/>
      </c>
      <c r="J354" s="20" t="s">
        <v>360</v>
      </c>
      <c r="K354" s="17">
        <v>44621</v>
      </c>
    </row>
    <row r="355" spans="1:11" x14ac:dyDescent="0.25">
      <c r="A355" s="16">
        <v>44646.747800925928</v>
      </c>
      <c r="B355" t="s">
        <v>47</v>
      </c>
      <c r="C355" t="str">
        <f t="shared" si="5"/>
        <v>Household Items</v>
      </c>
      <c r="D355" s="3">
        <v>-4</v>
      </c>
      <c r="E355" t="s">
        <v>244</v>
      </c>
      <c r="F355" t="s">
        <v>241</v>
      </c>
      <c r="G355" s="5">
        <f>IF(Table1[[#This Row],[Amount]]&lt;0,-Table1[[#This Row],[Amount]],"")</f>
        <v>4</v>
      </c>
      <c r="H355" t="str">
        <f>IF(Table1[[#This Row],[Account Type]]="Credit Card",Table1[[#This Row],[Amount]],"")</f>
        <v/>
      </c>
      <c r="I355" s="2" t="str">
        <f>IF(Table1[[#This Row],[Category]]="Loan Repayment",Table1[[#This Row],[Amount]]*-1,"")</f>
        <v/>
      </c>
      <c r="J355" s="20" t="s">
        <v>360</v>
      </c>
      <c r="K355" s="17">
        <v>44621</v>
      </c>
    </row>
    <row r="356" spans="1:11" x14ac:dyDescent="0.25">
      <c r="A356" s="16">
        <v>44646.780231481483</v>
      </c>
      <c r="B356" t="s">
        <v>33</v>
      </c>
      <c r="C356" t="str">
        <f t="shared" si="5"/>
        <v>Others</v>
      </c>
      <c r="D356" s="3">
        <v>-9.09</v>
      </c>
      <c r="E356" t="s">
        <v>244</v>
      </c>
      <c r="F356" t="s">
        <v>241</v>
      </c>
      <c r="G356" s="5">
        <f>IF(Table1[[#This Row],[Amount]]&lt;0,-Table1[[#This Row],[Amount]],"")</f>
        <v>9.09</v>
      </c>
      <c r="H356" t="str">
        <f>IF(Table1[[#This Row],[Account Type]]="Credit Card",Table1[[#This Row],[Amount]],"")</f>
        <v/>
      </c>
      <c r="I356" s="2" t="str">
        <f>IF(Table1[[#This Row],[Category]]="Loan Repayment",Table1[[#This Row],[Amount]]*-1,"")</f>
        <v/>
      </c>
      <c r="J356" s="20" t="s">
        <v>360</v>
      </c>
      <c r="K356" s="17">
        <v>44621</v>
      </c>
    </row>
    <row r="357" spans="1:11" x14ac:dyDescent="0.25">
      <c r="A357" s="16">
        <v>44646.999988425923</v>
      </c>
      <c r="B357" t="s">
        <v>14</v>
      </c>
      <c r="C357" t="str">
        <f t="shared" si="5"/>
        <v>Public Transport</v>
      </c>
      <c r="D357" s="3">
        <v>-1.65</v>
      </c>
      <c r="E357" t="s">
        <v>244</v>
      </c>
      <c r="F357" t="s">
        <v>241</v>
      </c>
      <c r="G357" s="5">
        <f>IF(Table1[[#This Row],[Amount]]&lt;0,-Table1[[#This Row],[Amount]],"")</f>
        <v>1.65</v>
      </c>
      <c r="H357" t="str">
        <f>IF(Table1[[#This Row],[Account Type]]="Credit Card",Table1[[#This Row],[Amount]],"")</f>
        <v/>
      </c>
      <c r="I357" s="2" t="str">
        <f>IF(Table1[[#This Row],[Category]]="Loan Repayment",Table1[[#This Row],[Amount]]*-1,"")</f>
        <v/>
      </c>
      <c r="J357" s="20" t="s">
        <v>360</v>
      </c>
      <c r="K357" s="17">
        <v>44621</v>
      </c>
    </row>
    <row r="358" spans="1:11" x14ac:dyDescent="0.25">
      <c r="A358" s="16">
        <v>44646.999988425923</v>
      </c>
      <c r="B358" t="s">
        <v>14</v>
      </c>
      <c r="C358" t="str">
        <f t="shared" si="5"/>
        <v>Public Transport</v>
      </c>
      <c r="D358" s="3">
        <v>-4.95</v>
      </c>
      <c r="E358" t="s">
        <v>244</v>
      </c>
      <c r="F358" t="s">
        <v>241</v>
      </c>
      <c r="G358" s="5">
        <f>IF(Table1[[#This Row],[Amount]]&lt;0,-Table1[[#This Row],[Amount]],"")</f>
        <v>4.95</v>
      </c>
      <c r="H358" t="str">
        <f>IF(Table1[[#This Row],[Account Type]]="Credit Card",Table1[[#This Row],[Amount]],"")</f>
        <v/>
      </c>
      <c r="I358" s="2" t="str">
        <f>IF(Table1[[#This Row],[Category]]="Loan Repayment",Table1[[#This Row],[Amount]]*-1,"")</f>
        <v/>
      </c>
      <c r="J358" s="20" t="s">
        <v>360</v>
      </c>
      <c r="K358" s="17">
        <v>44621</v>
      </c>
    </row>
    <row r="359" spans="1:11" x14ac:dyDescent="0.25">
      <c r="A359" s="16">
        <v>44647.296759259261</v>
      </c>
      <c r="B359" t="s">
        <v>10</v>
      </c>
      <c r="C359" t="str">
        <f t="shared" si="5"/>
        <v>Groceries</v>
      </c>
      <c r="D359" s="3">
        <v>-0.7</v>
      </c>
      <c r="E359" t="s">
        <v>244</v>
      </c>
      <c r="F359" t="s">
        <v>241</v>
      </c>
      <c r="G359" s="5">
        <f>IF(Table1[[#This Row],[Amount]]&lt;0,-Table1[[#This Row],[Amount]],"")</f>
        <v>0.7</v>
      </c>
      <c r="H359" t="str">
        <f>IF(Table1[[#This Row],[Account Type]]="Credit Card",Table1[[#This Row],[Amount]],"")</f>
        <v/>
      </c>
      <c r="I359" s="2" t="str">
        <f>IF(Table1[[#This Row],[Category]]="Loan Repayment",Table1[[#This Row],[Amount]]*-1,"")</f>
        <v/>
      </c>
      <c r="J359" s="20" t="s">
        <v>360</v>
      </c>
      <c r="K359" s="17">
        <v>44621</v>
      </c>
    </row>
    <row r="360" spans="1:11" x14ac:dyDescent="0.25">
      <c r="A360" s="16">
        <v>44647.959201388891</v>
      </c>
      <c r="B360" t="s">
        <v>48</v>
      </c>
      <c r="C360" t="str">
        <f t="shared" si="5"/>
        <v>Others</v>
      </c>
      <c r="D360" s="3">
        <v>-8.31</v>
      </c>
      <c r="E360" t="s">
        <v>244</v>
      </c>
      <c r="F360" t="s">
        <v>241</v>
      </c>
      <c r="G360" s="5">
        <f>IF(Table1[[#This Row],[Amount]]&lt;0,-Table1[[#This Row],[Amount]],"")</f>
        <v>8.31</v>
      </c>
      <c r="H360" t="str">
        <f>IF(Table1[[#This Row],[Account Type]]="Credit Card",Table1[[#This Row],[Amount]],"")</f>
        <v/>
      </c>
      <c r="I360" s="2" t="str">
        <f>IF(Table1[[#This Row],[Category]]="Loan Repayment",Table1[[#This Row],[Amount]]*-1,"")</f>
        <v/>
      </c>
      <c r="J360" s="20" t="s">
        <v>360</v>
      </c>
      <c r="K360" s="17">
        <v>44621</v>
      </c>
    </row>
    <row r="361" spans="1:11" x14ac:dyDescent="0.25">
      <c r="A361" s="16">
        <v>44648.041655092595</v>
      </c>
      <c r="B361" t="s">
        <v>14</v>
      </c>
      <c r="C361" t="str">
        <f t="shared" si="5"/>
        <v>Public Transport</v>
      </c>
      <c r="D361" s="3">
        <v>-0.2</v>
      </c>
      <c r="E361" t="s">
        <v>244</v>
      </c>
      <c r="F361" t="s">
        <v>241</v>
      </c>
      <c r="G361" s="5">
        <f>IF(Table1[[#This Row],[Amount]]&lt;0,-Table1[[#This Row],[Amount]],"")</f>
        <v>0.2</v>
      </c>
      <c r="H361" t="str">
        <f>IF(Table1[[#This Row],[Account Type]]="Credit Card",Table1[[#This Row],[Amount]],"")</f>
        <v/>
      </c>
      <c r="I361" s="2" t="str">
        <f>IF(Table1[[#This Row],[Category]]="Loan Repayment",Table1[[#This Row],[Amount]]*-1,"")</f>
        <v/>
      </c>
      <c r="J361" s="20" t="s">
        <v>360</v>
      </c>
      <c r="K361" s="17">
        <v>44621</v>
      </c>
    </row>
    <row r="362" spans="1:11" x14ac:dyDescent="0.25">
      <c r="A362" s="16">
        <v>44648.900312500002</v>
      </c>
      <c r="B362" t="s">
        <v>48</v>
      </c>
      <c r="C362" t="str">
        <f t="shared" si="5"/>
        <v>Others</v>
      </c>
      <c r="D362" s="3">
        <v>-7.69</v>
      </c>
      <c r="E362" t="s">
        <v>244</v>
      </c>
      <c r="F362" t="s">
        <v>241</v>
      </c>
      <c r="G362" s="5">
        <f>IF(Table1[[#This Row],[Amount]]&lt;0,-Table1[[#This Row],[Amount]],"")</f>
        <v>7.69</v>
      </c>
      <c r="H362" t="str">
        <f>IF(Table1[[#This Row],[Account Type]]="Credit Card",Table1[[#This Row],[Amount]],"")</f>
        <v/>
      </c>
      <c r="I362" s="2" t="str">
        <f>IF(Table1[[#This Row],[Category]]="Loan Repayment",Table1[[#This Row],[Amount]]*-1,"")</f>
        <v/>
      </c>
      <c r="J362" s="20" t="s">
        <v>360</v>
      </c>
      <c r="K362" s="17">
        <v>44621</v>
      </c>
    </row>
    <row r="363" spans="1:11" x14ac:dyDescent="0.25">
      <c r="A363" s="16">
        <v>44648.910844907405</v>
      </c>
      <c r="B363" t="s">
        <v>48</v>
      </c>
      <c r="C363" t="str">
        <f t="shared" si="5"/>
        <v>Others</v>
      </c>
      <c r="D363" s="3">
        <v>-9.0500000000000007</v>
      </c>
      <c r="E363" t="s">
        <v>244</v>
      </c>
      <c r="F363" t="s">
        <v>241</v>
      </c>
      <c r="G363" s="5">
        <f>IF(Table1[[#This Row],[Amount]]&lt;0,-Table1[[#This Row],[Amount]],"")</f>
        <v>9.0500000000000007</v>
      </c>
      <c r="H363" t="str">
        <f>IF(Table1[[#This Row],[Account Type]]="Credit Card",Table1[[#This Row],[Amount]],"")</f>
        <v/>
      </c>
      <c r="I363" s="2" t="str">
        <f>IF(Table1[[#This Row],[Category]]="Loan Repayment",Table1[[#This Row],[Amount]]*-1,"")</f>
        <v/>
      </c>
      <c r="J363" s="20" t="s">
        <v>360</v>
      </c>
      <c r="K363" s="17">
        <v>44621</v>
      </c>
    </row>
    <row r="364" spans="1:11" x14ac:dyDescent="0.25">
      <c r="A364" s="16">
        <v>44649.041655092595</v>
      </c>
      <c r="B364" t="s">
        <v>14</v>
      </c>
      <c r="C364" t="str">
        <f t="shared" si="5"/>
        <v>Public Transport</v>
      </c>
      <c r="D364" s="3">
        <v>-4.95</v>
      </c>
      <c r="E364" t="s">
        <v>244</v>
      </c>
      <c r="F364" t="s">
        <v>241</v>
      </c>
      <c r="G364" s="5">
        <f>IF(Table1[[#This Row],[Amount]]&lt;0,-Table1[[#This Row],[Amount]],"")</f>
        <v>4.95</v>
      </c>
      <c r="H364" t="str">
        <f>IF(Table1[[#This Row],[Account Type]]="Credit Card",Table1[[#This Row],[Amount]],"")</f>
        <v/>
      </c>
      <c r="I364" s="2" t="str">
        <f>IF(Table1[[#This Row],[Category]]="Loan Repayment",Table1[[#This Row],[Amount]]*-1,"")</f>
        <v/>
      </c>
      <c r="J364" s="20" t="s">
        <v>360</v>
      </c>
      <c r="K364" s="17">
        <v>44621</v>
      </c>
    </row>
    <row r="365" spans="1:11" x14ac:dyDescent="0.25">
      <c r="A365" s="16">
        <v>44650.041655092595</v>
      </c>
      <c r="B365" t="s">
        <v>14</v>
      </c>
      <c r="C365" t="str">
        <f t="shared" si="5"/>
        <v>Public Transport</v>
      </c>
      <c r="D365" s="3">
        <v>-4.95</v>
      </c>
      <c r="E365" t="s">
        <v>244</v>
      </c>
      <c r="F365" t="s">
        <v>241</v>
      </c>
      <c r="G365" s="5">
        <f>IF(Table1[[#This Row],[Amount]]&lt;0,-Table1[[#This Row],[Amount]],"")</f>
        <v>4.95</v>
      </c>
      <c r="H365" t="str">
        <f>IF(Table1[[#This Row],[Account Type]]="Credit Card",Table1[[#This Row],[Amount]],"")</f>
        <v/>
      </c>
      <c r="I365" s="2" t="str">
        <f>IF(Table1[[#This Row],[Category]]="Loan Repayment",Table1[[#This Row],[Amount]]*-1,"")</f>
        <v/>
      </c>
      <c r="J365" s="20" t="s">
        <v>360</v>
      </c>
      <c r="K365" s="17">
        <v>44621</v>
      </c>
    </row>
    <row r="366" spans="1:11" x14ac:dyDescent="0.25">
      <c r="A366" s="16">
        <v>44650.670983796299</v>
      </c>
      <c r="B366" t="s">
        <v>15</v>
      </c>
      <c r="C366" t="str">
        <f t="shared" si="5"/>
        <v>Groceries</v>
      </c>
      <c r="D366" s="3">
        <v>-11.56</v>
      </c>
      <c r="E366" t="s">
        <v>244</v>
      </c>
      <c r="F366" t="s">
        <v>241</v>
      </c>
      <c r="G366" s="5">
        <f>IF(Table1[[#This Row],[Amount]]&lt;0,-Table1[[#This Row],[Amount]],"")</f>
        <v>11.56</v>
      </c>
      <c r="H366" t="str">
        <f>IF(Table1[[#This Row],[Account Type]]="Credit Card",Table1[[#This Row],[Amount]],"")</f>
        <v/>
      </c>
      <c r="I366" s="2" t="str">
        <f>IF(Table1[[#This Row],[Category]]="Loan Repayment",Table1[[#This Row],[Amount]]*-1,"")</f>
        <v/>
      </c>
      <c r="J366" s="20" t="s">
        <v>360</v>
      </c>
      <c r="K366" s="17">
        <v>44621</v>
      </c>
    </row>
    <row r="367" spans="1:11" x14ac:dyDescent="0.25">
      <c r="A367" s="16">
        <v>44651.041655092595</v>
      </c>
      <c r="B367" t="s">
        <v>14</v>
      </c>
      <c r="C367" t="str">
        <f t="shared" si="5"/>
        <v>Public Transport</v>
      </c>
      <c r="D367" s="3">
        <v>-3.3</v>
      </c>
      <c r="E367" t="s">
        <v>244</v>
      </c>
      <c r="F367" t="s">
        <v>241</v>
      </c>
      <c r="G367" s="5">
        <f>IF(Table1[[#This Row],[Amount]]&lt;0,-Table1[[#This Row],[Amount]],"")</f>
        <v>3.3</v>
      </c>
      <c r="H367" t="str">
        <f>IF(Table1[[#This Row],[Account Type]]="Credit Card",Table1[[#This Row],[Amount]],"")</f>
        <v/>
      </c>
      <c r="I367" s="2" t="str">
        <f>IF(Table1[[#This Row],[Category]]="Loan Repayment",Table1[[#This Row],[Amount]]*-1,"")</f>
        <v/>
      </c>
      <c r="J367" s="20" t="s">
        <v>360</v>
      </c>
      <c r="K367" s="17">
        <v>44621</v>
      </c>
    </row>
    <row r="368" spans="1:11" x14ac:dyDescent="0.25">
      <c r="A368" s="16">
        <v>44651.080428240741</v>
      </c>
      <c r="B368" t="s">
        <v>14</v>
      </c>
      <c r="C368" t="str">
        <f t="shared" si="5"/>
        <v>Public Transport</v>
      </c>
      <c r="D368" s="3">
        <v>-4.95</v>
      </c>
      <c r="E368" t="s">
        <v>244</v>
      </c>
      <c r="F368" t="s">
        <v>241</v>
      </c>
      <c r="G368" s="5">
        <f>IF(Table1[[#This Row],[Amount]]&lt;0,-Table1[[#This Row],[Amount]],"")</f>
        <v>4.95</v>
      </c>
      <c r="H368" t="str">
        <f>IF(Table1[[#This Row],[Account Type]]="Credit Card",Table1[[#This Row],[Amount]],"")</f>
        <v/>
      </c>
      <c r="I368" s="2" t="str">
        <f>IF(Table1[[#This Row],[Category]]="Loan Repayment",Table1[[#This Row],[Amount]]*-1,"")</f>
        <v/>
      </c>
      <c r="J368" s="20" t="s">
        <v>360</v>
      </c>
      <c r="K368" s="17">
        <v>44621</v>
      </c>
    </row>
    <row r="369" spans="1:11" x14ac:dyDescent="0.25">
      <c r="A369" s="16">
        <v>44651.369247685187</v>
      </c>
      <c r="B369" t="s">
        <v>10</v>
      </c>
      <c r="C369" t="str">
        <f t="shared" si="5"/>
        <v>Groceries</v>
      </c>
      <c r="D369" s="3">
        <v>-0.7</v>
      </c>
      <c r="E369" t="s">
        <v>244</v>
      </c>
      <c r="F369" t="s">
        <v>241</v>
      </c>
      <c r="G369" s="5">
        <f>IF(Table1[[#This Row],[Amount]]&lt;0,-Table1[[#This Row],[Amount]],"")</f>
        <v>0.7</v>
      </c>
      <c r="H369" t="str">
        <f>IF(Table1[[#This Row],[Account Type]]="Credit Card",Table1[[#This Row],[Amount]],"")</f>
        <v/>
      </c>
      <c r="I369" s="2" t="str">
        <f>IF(Table1[[#This Row],[Category]]="Loan Repayment",Table1[[#This Row],[Amount]]*-1,"")</f>
        <v/>
      </c>
      <c r="J369" s="20" t="s">
        <v>360</v>
      </c>
      <c r="K369" s="17">
        <v>44621</v>
      </c>
    </row>
    <row r="370" spans="1:11" x14ac:dyDescent="0.25">
      <c r="A370" s="16">
        <v>44652.041655092595</v>
      </c>
      <c r="B370" t="s">
        <v>14</v>
      </c>
      <c r="C370" t="str">
        <f t="shared" si="5"/>
        <v>Public Transport</v>
      </c>
      <c r="D370" s="3">
        <v>-4.95</v>
      </c>
      <c r="E370" t="s">
        <v>244</v>
      </c>
      <c r="F370" t="s">
        <v>241</v>
      </c>
      <c r="G370" s="5">
        <f>IF(Table1[[#This Row],[Amount]]&lt;0,-Table1[[#This Row],[Amount]],"")</f>
        <v>4.95</v>
      </c>
      <c r="H370" t="str">
        <f>IF(Table1[[#This Row],[Account Type]]="Credit Card",Table1[[#This Row],[Amount]],"")</f>
        <v/>
      </c>
      <c r="I370" s="2" t="str">
        <f>IF(Table1[[#This Row],[Category]]="Loan Repayment",Table1[[#This Row],[Amount]]*-1,"")</f>
        <v/>
      </c>
      <c r="J370" s="20" t="s">
        <v>361</v>
      </c>
      <c r="K370" s="17">
        <v>44652</v>
      </c>
    </row>
    <row r="371" spans="1:11" x14ac:dyDescent="0.25">
      <c r="A371" s="16">
        <v>44652.041655092595</v>
      </c>
      <c r="B371" t="s">
        <v>14</v>
      </c>
      <c r="C371" t="str">
        <f t="shared" si="5"/>
        <v>Public Transport</v>
      </c>
      <c r="D371" s="3">
        <v>-3.3</v>
      </c>
      <c r="E371" t="s">
        <v>244</v>
      </c>
      <c r="F371" t="s">
        <v>241</v>
      </c>
      <c r="G371" s="5">
        <f>IF(Table1[[#This Row],[Amount]]&lt;0,-Table1[[#This Row],[Amount]],"")</f>
        <v>3.3</v>
      </c>
      <c r="H371" t="str">
        <f>IF(Table1[[#This Row],[Account Type]]="Credit Card",Table1[[#This Row],[Amount]],"")</f>
        <v/>
      </c>
      <c r="I371" s="2" t="str">
        <f>IF(Table1[[#This Row],[Category]]="Loan Repayment",Table1[[#This Row],[Amount]]*-1,"")</f>
        <v/>
      </c>
      <c r="J371" s="20" t="s">
        <v>361</v>
      </c>
      <c r="K371" s="17">
        <v>44652</v>
      </c>
    </row>
    <row r="372" spans="1:11" x14ac:dyDescent="0.25">
      <c r="A372" s="16">
        <v>44653.041655092595</v>
      </c>
      <c r="B372" t="s">
        <v>14</v>
      </c>
      <c r="C372" t="str">
        <f t="shared" si="5"/>
        <v>Public Transport</v>
      </c>
      <c r="D372" s="3">
        <v>-4.95</v>
      </c>
      <c r="E372" t="s">
        <v>244</v>
      </c>
      <c r="F372" t="s">
        <v>241</v>
      </c>
      <c r="G372" s="5">
        <f>IF(Table1[[#This Row],[Amount]]&lt;0,-Table1[[#This Row],[Amount]],"")</f>
        <v>4.95</v>
      </c>
      <c r="H372" t="str">
        <f>IF(Table1[[#This Row],[Account Type]]="Credit Card",Table1[[#This Row],[Amount]],"")</f>
        <v/>
      </c>
      <c r="I372" s="2" t="str">
        <f>IF(Table1[[#This Row],[Category]]="Loan Repayment",Table1[[#This Row],[Amount]]*-1,"")</f>
        <v/>
      </c>
      <c r="J372" s="20" t="s">
        <v>361</v>
      </c>
      <c r="K372" s="17">
        <v>44652</v>
      </c>
    </row>
    <row r="373" spans="1:11" x14ac:dyDescent="0.25">
      <c r="A373" s="16">
        <v>44653.096701388888</v>
      </c>
      <c r="B373" t="s">
        <v>14</v>
      </c>
      <c r="C373" t="str">
        <f t="shared" si="5"/>
        <v>Public Transport</v>
      </c>
      <c r="D373" s="3">
        <v>-1.65</v>
      </c>
      <c r="E373" t="s">
        <v>244</v>
      </c>
      <c r="F373" t="s">
        <v>241</v>
      </c>
      <c r="G373" s="5">
        <f>IF(Table1[[#This Row],[Amount]]&lt;0,-Table1[[#This Row],[Amount]],"")</f>
        <v>1.65</v>
      </c>
      <c r="H373" t="str">
        <f>IF(Table1[[#This Row],[Account Type]]="Credit Card",Table1[[#This Row],[Amount]],"")</f>
        <v/>
      </c>
      <c r="I373" s="2" t="str">
        <f>IF(Table1[[#This Row],[Category]]="Loan Repayment",Table1[[#This Row],[Amount]]*-1,"")</f>
        <v/>
      </c>
      <c r="J373" s="20" t="s">
        <v>361</v>
      </c>
      <c r="K373" s="17">
        <v>44652</v>
      </c>
    </row>
    <row r="374" spans="1:11" x14ac:dyDescent="0.25">
      <c r="A374" s="16">
        <v>44653.691435185188</v>
      </c>
      <c r="B374" t="s">
        <v>46</v>
      </c>
      <c r="C374" t="str">
        <f t="shared" si="5"/>
        <v>Others</v>
      </c>
      <c r="D374" s="3">
        <v>60</v>
      </c>
      <c r="E374" t="s">
        <v>244</v>
      </c>
      <c r="F374" t="s">
        <v>241</v>
      </c>
      <c r="G374" s="5" t="str">
        <f>IF(Table1[[#This Row],[Amount]]&lt;0,-Table1[[#This Row],[Amount]],"")</f>
        <v/>
      </c>
      <c r="H374" t="str">
        <f>IF(Table1[[#This Row],[Account Type]]="Credit Card",Table1[[#This Row],[Amount]],"")</f>
        <v/>
      </c>
      <c r="I374" s="2" t="str">
        <f>IF(Table1[[#This Row],[Category]]="Loan Repayment",Table1[[#This Row],[Amount]]*-1,"")</f>
        <v/>
      </c>
      <c r="J374" s="20" t="s">
        <v>361</v>
      </c>
      <c r="K374" s="17">
        <v>44652</v>
      </c>
    </row>
    <row r="375" spans="1:11" x14ac:dyDescent="0.25">
      <c r="A375" s="16">
        <v>44653.69190972222</v>
      </c>
      <c r="B375" t="s">
        <v>49</v>
      </c>
      <c r="C375" t="str">
        <f t="shared" si="5"/>
        <v>Self Development</v>
      </c>
      <c r="D375" s="3">
        <v>-42.46</v>
      </c>
      <c r="E375" t="s">
        <v>244</v>
      </c>
      <c r="F375" t="s">
        <v>241</v>
      </c>
      <c r="G375" s="5">
        <f>IF(Table1[[#This Row],[Amount]]&lt;0,-Table1[[#This Row],[Amount]],"")</f>
        <v>42.46</v>
      </c>
      <c r="H375" t="str">
        <f>IF(Table1[[#This Row],[Account Type]]="Credit Card",Table1[[#This Row],[Amount]],"")</f>
        <v/>
      </c>
      <c r="I375" s="2" t="str">
        <f>IF(Table1[[#This Row],[Category]]="Loan Repayment",Table1[[#This Row],[Amount]]*-1,"")</f>
        <v/>
      </c>
      <c r="J375" s="20" t="s">
        <v>361</v>
      </c>
      <c r="K375" s="17">
        <v>44652</v>
      </c>
    </row>
    <row r="376" spans="1:11" x14ac:dyDescent="0.25">
      <c r="A376" s="16">
        <v>44653.839247685188</v>
      </c>
      <c r="B376" t="s">
        <v>10</v>
      </c>
      <c r="C376" t="str">
        <f t="shared" si="5"/>
        <v>Groceries</v>
      </c>
      <c r="D376" s="3">
        <v>-5.05</v>
      </c>
      <c r="E376" t="s">
        <v>244</v>
      </c>
      <c r="F376" t="s">
        <v>241</v>
      </c>
      <c r="G376" s="5">
        <f>IF(Table1[[#This Row],[Amount]]&lt;0,-Table1[[#This Row],[Amount]],"")</f>
        <v>5.05</v>
      </c>
      <c r="H376" t="str">
        <f>IF(Table1[[#This Row],[Account Type]]="Credit Card",Table1[[#This Row],[Amount]],"")</f>
        <v/>
      </c>
      <c r="I376" s="2" t="str">
        <f>IF(Table1[[#This Row],[Category]]="Loan Repayment",Table1[[#This Row],[Amount]]*-1,"")</f>
        <v/>
      </c>
      <c r="J376" s="20" t="s">
        <v>361</v>
      </c>
      <c r="K376" s="17">
        <v>44652</v>
      </c>
    </row>
    <row r="377" spans="1:11" x14ac:dyDescent="0.25">
      <c r="A377" s="16">
        <v>44654.041655092595</v>
      </c>
      <c r="B377" t="s">
        <v>14</v>
      </c>
      <c r="C377" t="str">
        <f t="shared" si="5"/>
        <v>Public Transport</v>
      </c>
      <c r="D377" s="3">
        <v>-3.3</v>
      </c>
      <c r="E377" t="s">
        <v>244</v>
      </c>
      <c r="F377" t="s">
        <v>241</v>
      </c>
      <c r="G377" s="5">
        <f>IF(Table1[[#This Row],[Amount]]&lt;0,-Table1[[#This Row],[Amount]],"")</f>
        <v>3.3</v>
      </c>
      <c r="H377" t="str">
        <f>IF(Table1[[#This Row],[Account Type]]="Credit Card",Table1[[#This Row],[Amount]],"")</f>
        <v/>
      </c>
      <c r="I377" s="2" t="str">
        <f>IF(Table1[[#This Row],[Category]]="Loan Repayment",Table1[[#This Row],[Amount]]*-1,"")</f>
        <v/>
      </c>
      <c r="J377" s="20" t="s">
        <v>361</v>
      </c>
      <c r="K377" s="17">
        <v>44652</v>
      </c>
    </row>
    <row r="378" spans="1:11" x14ac:dyDescent="0.25">
      <c r="A378" s="16">
        <v>44654.471990740742</v>
      </c>
      <c r="B378" t="s">
        <v>46</v>
      </c>
      <c r="C378" t="str">
        <f t="shared" si="5"/>
        <v>Others</v>
      </c>
      <c r="D378" s="3">
        <v>173</v>
      </c>
      <c r="E378" t="s">
        <v>244</v>
      </c>
      <c r="F378" t="s">
        <v>241</v>
      </c>
      <c r="G378" s="5" t="str">
        <f>IF(Table1[[#This Row],[Amount]]&lt;0,-Table1[[#This Row],[Amount]],"")</f>
        <v/>
      </c>
      <c r="H378" t="str">
        <f>IF(Table1[[#This Row],[Account Type]]="Credit Card",Table1[[#This Row],[Amount]],"")</f>
        <v/>
      </c>
      <c r="I378" s="2" t="str">
        <f>IF(Table1[[#This Row],[Category]]="Loan Repayment",Table1[[#This Row],[Amount]]*-1,"")</f>
        <v/>
      </c>
      <c r="J378" s="20" t="s">
        <v>361</v>
      </c>
      <c r="K378" s="17">
        <v>44652</v>
      </c>
    </row>
    <row r="379" spans="1:11" x14ac:dyDescent="0.25">
      <c r="A379" s="16">
        <v>44654.47246527778</v>
      </c>
      <c r="B379" t="s">
        <v>39</v>
      </c>
      <c r="C379" t="str">
        <f t="shared" si="5"/>
        <v>Church</v>
      </c>
      <c r="D379" s="3">
        <v>-173</v>
      </c>
      <c r="E379" t="s">
        <v>244</v>
      </c>
      <c r="F379" t="s">
        <v>241</v>
      </c>
      <c r="G379" s="5">
        <f>IF(Table1[[#This Row],[Amount]]&lt;0,-Table1[[#This Row],[Amount]],"")</f>
        <v>173</v>
      </c>
      <c r="H379" t="str">
        <f>IF(Table1[[#This Row],[Account Type]]="Credit Card",Table1[[#This Row],[Amount]],"")</f>
        <v/>
      </c>
      <c r="I379" s="2" t="str">
        <f>IF(Table1[[#This Row],[Category]]="Loan Repayment",Table1[[#This Row],[Amount]]*-1,"")</f>
        <v/>
      </c>
      <c r="J379" s="20" t="s">
        <v>361</v>
      </c>
      <c r="K379" s="17">
        <v>44652</v>
      </c>
    </row>
    <row r="380" spans="1:11" x14ac:dyDescent="0.25">
      <c r="A380" s="16">
        <v>44654.694664351853</v>
      </c>
      <c r="B380" t="s">
        <v>10</v>
      </c>
      <c r="C380" t="str">
        <f t="shared" si="5"/>
        <v>Groceries</v>
      </c>
      <c r="D380" s="3">
        <v>-5.85</v>
      </c>
      <c r="E380" t="s">
        <v>244</v>
      </c>
      <c r="F380" t="s">
        <v>241</v>
      </c>
      <c r="G380" s="5">
        <f>IF(Table1[[#This Row],[Amount]]&lt;0,-Table1[[#This Row],[Amount]],"")</f>
        <v>5.85</v>
      </c>
      <c r="H380" t="str">
        <f>IF(Table1[[#This Row],[Account Type]]="Credit Card",Table1[[#This Row],[Amount]],"")</f>
        <v/>
      </c>
      <c r="I380" s="2" t="str">
        <f>IF(Table1[[#This Row],[Category]]="Loan Repayment",Table1[[#This Row],[Amount]]*-1,"")</f>
        <v/>
      </c>
      <c r="J380" s="20" t="s">
        <v>361</v>
      </c>
      <c r="K380" s="17">
        <v>44652</v>
      </c>
    </row>
    <row r="381" spans="1:11" x14ac:dyDescent="0.25">
      <c r="A381" s="16">
        <v>44655.041655092595</v>
      </c>
      <c r="B381" t="s">
        <v>14</v>
      </c>
      <c r="C381" t="str">
        <f t="shared" si="5"/>
        <v>Public Transport</v>
      </c>
      <c r="D381" s="3">
        <v>-0.2</v>
      </c>
      <c r="E381" t="s">
        <v>244</v>
      </c>
      <c r="F381" t="s">
        <v>241</v>
      </c>
      <c r="G381" s="5">
        <f>IF(Table1[[#This Row],[Amount]]&lt;0,-Table1[[#This Row],[Amount]],"")</f>
        <v>0.2</v>
      </c>
      <c r="H381" t="str">
        <f>IF(Table1[[#This Row],[Account Type]]="Credit Card",Table1[[#This Row],[Amount]],"")</f>
        <v/>
      </c>
      <c r="I381" s="2" t="str">
        <f>IF(Table1[[#This Row],[Category]]="Loan Repayment",Table1[[#This Row],[Amount]]*-1,"")</f>
        <v/>
      </c>
      <c r="J381" s="20" t="s">
        <v>361</v>
      </c>
      <c r="K381" s="17">
        <v>44652</v>
      </c>
    </row>
    <row r="382" spans="1:11" x14ac:dyDescent="0.25">
      <c r="A382" s="16">
        <v>44657.075358796297</v>
      </c>
      <c r="B382" t="s">
        <v>14</v>
      </c>
      <c r="C382" t="str">
        <f t="shared" si="5"/>
        <v>Public Transport</v>
      </c>
      <c r="D382" s="3">
        <v>-1.65</v>
      </c>
      <c r="E382" t="s">
        <v>244</v>
      </c>
      <c r="F382" t="s">
        <v>241</v>
      </c>
      <c r="G382" s="5">
        <f>IF(Table1[[#This Row],[Amount]]&lt;0,-Table1[[#This Row],[Amount]],"")</f>
        <v>1.65</v>
      </c>
      <c r="H382" t="str">
        <f>IF(Table1[[#This Row],[Account Type]]="Credit Card",Table1[[#This Row],[Amount]],"")</f>
        <v/>
      </c>
      <c r="I382" s="2" t="str">
        <f>IF(Table1[[#This Row],[Category]]="Loan Repayment",Table1[[#This Row],[Amount]]*-1,"")</f>
        <v/>
      </c>
      <c r="J382" s="20" t="s">
        <v>361</v>
      </c>
      <c r="K382" s="17">
        <v>44652</v>
      </c>
    </row>
    <row r="383" spans="1:11" x14ac:dyDescent="0.25">
      <c r="A383" s="16">
        <v>44658.041655092595</v>
      </c>
      <c r="B383" t="s">
        <v>14</v>
      </c>
      <c r="C383" t="str">
        <f t="shared" si="5"/>
        <v>Public Transport</v>
      </c>
      <c r="D383" s="3">
        <v>-3.3</v>
      </c>
      <c r="E383" t="s">
        <v>244</v>
      </c>
      <c r="F383" t="s">
        <v>241</v>
      </c>
      <c r="G383" s="5">
        <f>IF(Table1[[#This Row],[Amount]]&lt;0,-Table1[[#This Row],[Amount]],"")</f>
        <v>3.3</v>
      </c>
      <c r="H383" t="str">
        <f>IF(Table1[[#This Row],[Account Type]]="Credit Card",Table1[[#This Row],[Amount]],"")</f>
        <v/>
      </c>
      <c r="I383" s="2" t="str">
        <f>IF(Table1[[#This Row],[Category]]="Loan Repayment",Table1[[#This Row],[Amount]]*-1,"")</f>
        <v/>
      </c>
      <c r="J383" s="20" t="s">
        <v>361</v>
      </c>
      <c r="K383" s="17">
        <v>44652</v>
      </c>
    </row>
    <row r="384" spans="1:11" x14ac:dyDescent="0.25">
      <c r="A384" s="16">
        <v>44659.041655092595</v>
      </c>
      <c r="B384" t="s">
        <v>14</v>
      </c>
      <c r="C384" t="str">
        <f t="shared" si="5"/>
        <v>Public Transport</v>
      </c>
      <c r="D384" s="3">
        <v>-3.3</v>
      </c>
      <c r="E384" t="s">
        <v>244</v>
      </c>
      <c r="F384" t="s">
        <v>241</v>
      </c>
      <c r="G384" s="5">
        <f>IF(Table1[[#This Row],[Amount]]&lt;0,-Table1[[#This Row],[Amount]],"")</f>
        <v>3.3</v>
      </c>
      <c r="H384" t="str">
        <f>IF(Table1[[#This Row],[Account Type]]="Credit Card",Table1[[#This Row],[Amount]],"")</f>
        <v/>
      </c>
      <c r="I384" s="2" t="str">
        <f>IF(Table1[[#This Row],[Category]]="Loan Repayment",Table1[[#This Row],[Amount]]*-1,"")</f>
        <v/>
      </c>
      <c r="J384" s="20" t="s">
        <v>361</v>
      </c>
      <c r="K384" s="17">
        <v>44652</v>
      </c>
    </row>
    <row r="385" spans="1:11" x14ac:dyDescent="0.25">
      <c r="A385" s="16">
        <v>44660.041655092595</v>
      </c>
      <c r="B385" t="s">
        <v>14</v>
      </c>
      <c r="C385" t="str">
        <f t="shared" si="5"/>
        <v>Public Transport</v>
      </c>
      <c r="D385" s="3">
        <v>-1.65</v>
      </c>
      <c r="E385" t="s">
        <v>244</v>
      </c>
      <c r="F385" t="s">
        <v>241</v>
      </c>
      <c r="G385" s="5">
        <f>IF(Table1[[#This Row],[Amount]]&lt;0,-Table1[[#This Row],[Amount]],"")</f>
        <v>1.65</v>
      </c>
      <c r="H385" t="str">
        <f>IF(Table1[[#This Row],[Account Type]]="Credit Card",Table1[[#This Row],[Amount]],"")</f>
        <v/>
      </c>
      <c r="I385" s="2" t="str">
        <f>IF(Table1[[#This Row],[Category]]="Loan Repayment",Table1[[#This Row],[Amount]]*-1,"")</f>
        <v/>
      </c>
      <c r="J385" s="20" t="s">
        <v>361</v>
      </c>
      <c r="K385" s="17">
        <v>44652</v>
      </c>
    </row>
    <row r="386" spans="1:11" x14ac:dyDescent="0.25">
      <c r="A386" s="16">
        <v>44661.041655092595</v>
      </c>
      <c r="B386" t="s">
        <v>14</v>
      </c>
      <c r="C386" t="str">
        <f t="shared" ref="C386:C449" si="6">IF(OR(B386="Lidl",B386="Asda",B386="Best Asia Supermarket",B386="Wallington Food Centre",B386="Sainsbury's",B386="Tesco"),"Groceries",IF(OR(B386="Boots",B386="Manor Pharmacy",B386="Specsavers",B386="Noahs Health Food Stor"),"Health",IF(OR(B386="Amazon",B386="Ebay"),"Online Shopping",IF(OR(B386="Transport For London",B386="South Western Railway"),"Public Transport",IF(OR(B386="Primark",B386="TK Maxx",B386="Marks &amp; Spencer"),"Clothing",IF(OR(B386="Udemy",B386="Wise",B386="Telusko",B386="Oasis Christian Centre"),"Self Development",IF(OR(B386="Price Busters",B386="Argos",B386="Poundland",B386="Kings Corner"),"Household Items",IF(OR(B386="To RCCG GLORIOUS HIGH THRONE",B386="To Eagle City Church"),"Church",IF(OR(B386="Skillz UK",B386="Tynker",B386="To Gocardless",B386="We Make Footballers Cc",B386="GLL BETTER",B386="VIS WWW.BETTER.ORG.UK/",B386="IXL Learning"),"Kids Extracurricular",IF(OR(B386="To GBP Savings",B386="Trading 212"),"Savings",IF(B386="To Aqua","Loan Repayment",IF(B386="To Kaneh Amin","Haircut",IF(B386="Wall/Rent/63canon","Rent",IF(OR(B386="Bolt","Uber"),"Cab",IF(B386="Dulwich College","Salary","Others")))))))))))))))</f>
        <v>Public Transport</v>
      </c>
      <c r="D386" s="3">
        <v>-3.3</v>
      </c>
      <c r="E386" t="s">
        <v>244</v>
      </c>
      <c r="F386" t="s">
        <v>241</v>
      </c>
      <c r="G386" s="5">
        <f>IF(Table1[[#This Row],[Amount]]&lt;0,-Table1[[#This Row],[Amount]],"")</f>
        <v>3.3</v>
      </c>
      <c r="H386" t="str">
        <f>IF(Table1[[#This Row],[Account Type]]="Credit Card",Table1[[#This Row],[Amount]],"")</f>
        <v/>
      </c>
      <c r="I386" s="2" t="str">
        <f>IF(Table1[[#This Row],[Category]]="Loan Repayment",Table1[[#This Row],[Amount]]*-1,"")</f>
        <v/>
      </c>
      <c r="J386" s="20" t="s">
        <v>361</v>
      </c>
      <c r="K386" s="17">
        <v>44652</v>
      </c>
    </row>
    <row r="387" spans="1:11" x14ac:dyDescent="0.25">
      <c r="A387" s="16">
        <v>44661.497546296298</v>
      </c>
      <c r="B387" t="s">
        <v>39</v>
      </c>
      <c r="C387" t="str">
        <f t="shared" si="6"/>
        <v>Church</v>
      </c>
      <c r="D387" s="3">
        <v>-10</v>
      </c>
      <c r="E387" t="s">
        <v>244</v>
      </c>
      <c r="F387" t="s">
        <v>241</v>
      </c>
      <c r="G387" s="5">
        <f>IF(Table1[[#This Row],[Amount]]&lt;0,-Table1[[#This Row],[Amount]],"")</f>
        <v>10</v>
      </c>
      <c r="H387" t="str">
        <f>IF(Table1[[#This Row],[Account Type]]="Credit Card",Table1[[#This Row],[Amount]],"")</f>
        <v/>
      </c>
      <c r="I387" s="2" t="str">
        <f>IF(Table1[[#This Row],[Category]]="Loan Repayment",Table1[[#This Row],[Amount]]*-1,"")</f>
        <v/>
      </c>
      <c r="J387" s="20" t="s">
        <v>361</v>
      </c>
      <c r="K387" s="17">
        <v>44652</v>
      </c>
    </row>
    <row r="388" spans="1:11" x14ac:dyDescent="0.25">
      <c r="A388" s="16">
        <v>44662.041655092595</v>
      </c>
      <c r="B388" t="s">
        <v>14</v>
      </c>
      <c r="C388" t="str">
        <f t="shared" si="6"/>
        <v>Public Transport</v>
      </c>
      <c r="D388" s="3">
        <v>-3.3</v>
      </c>
      <c r="E388" t="s">
        <v>244</v>
      </c>
      <c r="F388" t="s">
        <v>241</v>
      </c>
      <c r="G388" s="5">
        <f>IF(Table1[[#This Row],[Amount]]&lt;0,-Table1[[#This Row],[Amount]],"")</f>
        <v>3.3</v>
      </c>
      <c r="H388" t="str">
        <f>IF(Table1[[#This Row],[Account Type]]="Credit Card",Table1[[#This Row],[Amount]],"")</f>
        <v/>
      </c>
      <c r="I388" s="2" t="str">
        <f>IF(Table1[[#This Row],[Category]]="Loan Repayment",Table1[[#This Row],[Amount]]*-1,"")</f>
        <v/>
      </c>
      <c r="J388" s="20" t="s">
        <v>361</v>
      </c>
      <c r="K388" s="17">
        <v>44652</v>
      </c>
    </row>
    <row r="389" spans="1:11" x14ac:dyDescent="0.25">
      <c r="A389" s="16">
        <v>44662.298715277779</v>
      </c>
      <c r="B389" t="s">
        <v>10</v>
      </c>
      <c r="C389" t="str">
        <f t="shared" si="6"/>
        <v>Groceries</v>
      </c>
      <c r="D389" s="3">
        <v>-2.7</v>
      </c>
      <c r="E389" t="s">
        <v>244</v>
      </c>
      <c r="F389" t="s">
        <v>241</v>
      </c>
      <c r="G389" s="5">
        <f>IF(Table1[[#This Row],[Amount]]&lt;0,-Table1[[#This Row],[Amount]],"")</f>
        <v>2.7</v>
      </c>
      <c r="H389" t="str">
        <f>IF(Table1[[#This Row],[Account Type]]="Credit Card",Table1[[#This Row],[Amount]],"")</f>
        <v/>
      </c>
      <c r="I389" s="2" t="str">
        <f>IF(Table1[[#This Row],[Category]]="Loan Repayment",Table1[[#This Row],[Amount]]*-1,"")</f>
        <v/>
      </c>
      <c r="J389" s="20" t="s">
        <v>361</v>
      </c>
      <c r="K389" s="17">
        <v>44652</v>
      </c>
    </row>
    <row r="390" spans="1:11" x14ac:dyDescent="0.25">
      <c r="A390" s="16">
        <v>44663.072175925925</v>
      </c>
      <c r="B390" t="s">
        <v>14</v>
      </c>
      <c r="C390" t="str">
        <f t="shared" si="6"/>
        <v>Public Transport</v>
      </c>
      <c r="D390" s="3">
        <v>-1.65</v>
      </c>
      <c r="E390" t="s">
        <v>244</v>
      </c>
      <c r="F390" t="s">
        <v>241</v>
      </c>
      <c r="G390" s="5">
        <f>IF(Table1[[#This Row],[Amount]]&lt;0,-Table1[[#This Row],[Amount]],"")</f>
        <v>1.65</v>
      </c>
      <c r="H390" t="str">
        <f>IF(Table1[[#This Row],[Account Type]]="Credit Card",Table1[[#This Row],[Amount]],"")</f>
        <v/>
      </c>
      <c r="I390" s="2" t="str">
        <f>IF(Table1[[#This Row],[Category]]="Loan Repayment",Table1[[#This Row],[Amount]]*-1,"")</f>
        <v/>
      </c>
      <c r="J390" s="20" t="s">
        <v>361</v>
      </c>
      <c r="K390" s="17">
        <v>44652</v>
      </c>
    </row>
    <row r="391" spans="1:11" x14ac:dyDescent="0.25">
      <c r="A391" s="16">
        <v>44663.853807870371</v>
      </c>
      <c r="B391" t="s">
        <v>41</v>
      </c>
      <c r="C391" t="str">
        <f t="shared" si="6"/>
        <v>Others</v>
      </c>
      <c r="D391" s="3">
        <v>50</v>
      </c>
      <c r="E391" t="s">
        <v>244</v>
      </c>
      <c r="F391" t="s">
        <v>241</v>
      </c>
      <c r="G391" s="5" t="str">
        <f>IF(Table1[[#This Row],[Amount]]&lt;0,-Table1[[#This Row],[Amount]],"")</f>
        <v/>
      </c>
      <c r="H391" t="str">
        <f>IF(Table1[[#This Row],[Account Type]]="Credit Card",Table1[[#This Row],[Amount]],"")</f>
        <v/>
      </c>
      <c r="I391" s="2" t="str">
        <f>IF(Table1[[#This Row],[Category]]="Loan Repayment",Table1[[#This Row],[Amount]]*-1,"")</f>
        <v/>
      </c>
      <c r="J391" s="20" t="s">
        <v>361</v>
      </c>
      <c r="K391" s="17">
        <v>44652</v>
      </c>
    </row>
    <row r="392" spans="1:11" x14ac:dyDescent="0.25">
      <c r="A392" s="16">
        <v>44663.857476851852</v>
      </c>
      <c r="B392" t="s">
        <v>12</v>
      </c>
      <c r="C392" t="str">
        <f t="shared" si="6"/>
        <v>Groceries</v>
      </c>
      <c r="D392" s="3">
        <v>-9.99</v>
      </c>
      <c r="E392" t="s">
        <v>244</v>
      </c>
      <c r="F392" t="s">
        <v>241</v>
      </c>
      <c r="G392" s="5">
        <f>IF(Table1[[#This Row],[Amount]]&lt;0,-Table1[[#This Row],[Amount]],"")</f>
        <v>9.99</v>
      </c>
      <c r="H392" t="str">
        <f>IF(Table1[[#This Row],[Account Type]]="Credit Card",Table1[[#This Row],[Amount]],"")</f>
        <v/>
      </c>
      <c r="I392" s="2" t="str">
        <f>IF(Table1[[#This Row],[Category]]="Loan Repayment",Table1[[#This Row],[Amount]]*-1,"")</f>
        <v/>
      </c>
      <c r="J392" s="20" t="s">
        <v>361</v>
      </c>
      <c r="K392" s="17">
        <v>44652</v>
      </c>
    </row>
    <row r="393" spans="1:11" x14ac:dyDescent="0.25">
      <c r="A393" s="16">
        <v>44664.041655092595</v>
      </c>
      <c r="B393" t="s">
        <v>14</v>
      </c>
      <c r="C393" t="str">
        <f t="shared" si="6"/>
        <v>Public Transport</v>
      </c>
      <c r="D393" s="3">
        <v>-1.65</v>
      </c>
      <c r="E393" t="s">
        <v>244</v>
      </c>
      <c r="F393" t="s">
        <v>241</v>
      </c>
      <c r="G393" s="5">
        <f>IF(Table1[[#This Row],[Amount]]&lt;0,-Table1[[#This Row],[Amount]],"")</f>
        <v>1.65</v>
      </c>
      <c r="H393" t="str">
        <f>IF(Table1[[#This Row],[Account Type]]="Credit Card",Table1[[#This Row],[Amount]],"")</f>
        <v/>
      </c>
      <c r="I393" s="2" t="str">
        <f>IF(Table1[[#This Row],[Category]]="Loan Repayment",Table1[[#This Row],[Amount]]*-1,"")</f>
        <v/>
      </c>
      <c r="J393" s="20" t="s">
        <v>361</v>
      </c>
      <c r="K393" s="17">
        <v>44652</v>
      </c>
    </row>
    <row r="394" spans="1:11" x14ac:dyDescent="0.25">
      <c r="A394" s="16">
        <v>44665.041655092595</v>
      </c>
      <c r="B394" t="s">
        <v>14</v>
      </c>
      <c r="C394" t="str">
        <f t="shared" si="6"/>
        <v>Public Transport</v>
      </c>
      <c r="D394" s="3">
        <v>-3.3</v>
      </c>
      <c r="E394" t="s">
        <v>244</v>
      </c>
      <c r="F394" t="s">
        <v>241</v>
      </c>
      <c r="G394" s="5">
        <f>IF(Table1[[#This Row],[Amount]]&lt;0,-Table1[[#This Row],[Amount]],"")</f>
        <v>3.3</v>
      </c>
      <c r="H394" t="str">
        <f>IF(Table1[[#This Row],[Account Type]]="Credit Card",Table1[[#This Row],[Amount]],"")</f>
        <v/>
      </c>
      <c r="I394" s="2" t="str">
        <f>IF(Table1[[#This Row],[Category]]="Loan Repayment",Table1[[#This Row],[Amount]]*-1,"")</f>
        <v/>
      </c>
      <c r="J394" s="20" t="s">
        <v>361</v>
      </c>
      <c r="K394" s="17">
        <v>44652</v>
      </c>
    </row>
    <row r="395" spans="1:11" x14ac:dyDescent="0.25">
      <c r="A395" s="16">
        <v>44665.631805555553</v>
      </c>
      <c r="B395" t="s">
        <v>20</v>
      </c>
      <c r="C395" t="str">
        <f t="shared" si="6"/>
        <v>Others</v>
      </c>
      <c r="D395" s="3">
        <v>-25</v>
      </c>
      <c r="E395" t="s">
        <v>244</v>
      </c>
      <c r="F395" t="s">
        <v>241</v>
      </c>
      <c r="G395" s="5">
        <f>IF(Table1[[#This Row],[Amount]]&lt;0,-Table1[[#This Row],[Amount]],"")</f>
        <v>25</v>
      </c>
      <c r="H395" t="str">
        <f>IF(Table1[[#This Row],[Account Type]]="Credit Card",Table1[[#This Row],[Amount]],"")</f>
        <v/>
      </c>
      <c r="I395" s="2" t="str">
        <f>IF(Table1[[#This Row],[Category]]="Loan Repayment",Table1[[#This Row],[Amount]]*-1,"")</f>
        <v/>
      </c>
      <c r="J395" s="20" t="s">
        <v>361</v>
      </c>
      <c r="K395" s="17">
        <v>44652</v>
      </c>
    </row>
    <row r="396" spans="1:11" x14ac:dyDescent="0.25">
      <c r="A396" s="16">
        <v>44666.041655092595</v>
      </c>
      <c r="B396" t="s">
        <v>14</v>
      </c>
      <c r="C396" t="str">
        <f t="shared" si="6"/>
        <v>Public Transport</v>
      </c>
      <c r="D396" s="3">
        <v>-3.3</v>
      </c>
      <c r="E396" t="s">
        <v>244</v>
      </c>
      <c r="F396" t="s">
        <v>241</v>
      </c>
      <c r="G396" s="5">
        <f>IF(Table1[[#This Row],[Amount]]&lt;0,-Table1[[#This Row],[Amount]],"")</f>
        <v>3.3</v>
      </c>
      <c r="H396" t="str">
        <f>IF(Table1[[#This Row],[Account Type]]="Credit Card",Table1[[#This Row],[Amount]],"")</f>
        <v/>
      </c>
      <c r="I396" s="2" t="str">
        <f>IF(Table1[[#This Row],[Category]]="Loan Repayment",Table1[[#This Row],[Amount]]*-1,"")</f>
        <v/>
      </c>
      <c r="J396" s="20" t="s">
        <v>361</v>
      </c>
      <c r="K396" s="17">
        <v>44652</v>
      </c>
    </row>
    <row r="397" spans="1:11" x14ac:dyDescent="0.25">
      <c r="A397" s="16">
        <v>44666.901539351849</v>
      </c>
      <c r="B397" t="s">
        <v>14</v>
      </c>
      <c r="C397" t="str">
        <f t="shared" si="6"/>
        <v>Public Transport</v>
      </c>
      <c r="D397" s="3">
        <v>-1.65</v>
      </c>
      <c r="E397" t="s">
        <v>244</v>
      </c>
      <c r="F397" t="s">
        <v>241</v>
      </c>
      <c r="G397" s="5">
        <f>IF(Table1[[#This Row],[Amount]]&lt;0,-Table1[[#This Row],[Amount]],"")</f>
        <v>1.65</v>
      </c>
      <c r="H397" t="str">
        <f>IF(Table1[[#This Row],[Account Type]]="Credit Card",Table1[[#This Row],[Amount]],"")</f>
        <v/>
      </c>
      <c r="I397" s="2" t="str">
        <f>IF(Table1[[#This Row],[Category]]="Loan Repayment",Table1[[#This Row],[Amount]]*-1,"")</f>
        <v/>
      </c>
      <c r="J397" s="20" t="s">
        <v>361</v>
      </c>
      <c r="K397" s="17">
        <v>44652</v>
      </c>
    </row>
    <row r="398" spans="1:11" x14ac:dyDescent="0.25">
      <c r="A398" s="16">
        <v>44667.041655092595</v>
      </c>
      <c r="B398" t="s">
        <v>14</v>
      </c>
      <c r="C398" t="str">
        <f t="shared" si="6"/>
        <v>Public Transport</v>
      </c>
      <c r="D398" s="3">
        <v>-1.65</v>
      </c>
      <c r="E398" t="s">
        <v>244</v>
      </c>
      <c r="F398" t="s">
        <v>241</v>
      </c>
      <c r="G398" s="5">
        <f>IF(Table1[[#This Row],[Amount]]&lt;0,-Table1[[#This Row],[Amount]],"")</f>
        <v>1.65</v>
      </c>
      <c r="H398" t="str">
        <f>IF(Table1[[#This Row],[Account Type]]="Credit Card",Table1[[#This Row],[Amount]],"")</f>
        <v/>
      </c>
      <c r="I398" s="2" t="str">
        <f>IF(Table1[[#This Row],[Category]]="Loan Repayment",Table1[[#This Row],[Amount]]*-1,"")</f>
        <v/>
      </c>
      <c r="J398" s="20" t="s">
        <v>361</v>
      </c>
      <c r="K398" s="17">
        <v>44652</v>
      </c>
    </row>
    <row r="399" spans="1:11" x14ac:dyDescent="0.25">
      <c r="A399" s="16">
        <v>44667.57440972222</v>
      </c>
      <c r="B399" t="s">
        <v>10</v>
      </c>
      <c r="C399" t="str">
        <f t="shared" si="6"/>
        <v>Groceries</v>
      </c>
      <c r="D399" s="3">
        <v>-0.45</v>
      </c>
      <c r="E399" t="s">
        <v>244</v>
      </c>
      <c r="F399" t="s">
        <v>241</v>
      </c>
      <c r="G399" s="5">
        <f>IF(Table1[[#This Row],[Amount]]&lt;0,-Table1[[#This Row],[Amount]],"")</f>
        <v>0.45</v>
      </c>
      <c r="H399" t="str">
        <f>IF(Table1[[#This Row],[Account Type]]="Credit Card",Table1[[#This Row],[Amount]],"")</f>
        <v/>
      </c>
      <c r="I399" s="2" t="str">
        <f>IF(Table1[[#This Row],[Category]]="Loan Repayment",Table1[[#This Row],[Amount]]*-1,"")</f>
        <v/>
      </c>
      <c r="J399" s="20" t="s">
        <v>361</v>
      </c>
      <c r="K399" s="17">
        <v>44652</v>
      </c>
    </row>
    <row r="400" spans="1:11" x14ac:dyDescent="0.25">
      <c r="A400" s="16">
        <v>44668.041655092595</v>
      </c>
      <c r="B400" t="s">
        <v>14</v>
      </c>
      <c r="C400" t="str">
        <f t="shared" si="6"/>
        <v>Public Transport</v>
      </c>
      <c r="D400" s="3">
        <v>-3.3</v>
      </c>
      <c r="E400" t="s">
        <v>244</v>
      </c>
      <c r="F400" t="s">
        <v>241</v>
      </c>
      <c r="G400" s="5">
        <f>IF(Table1[[#This Row],[Amount]]&lt;0,-Table1[[#This Row],[Amount]],"")</f>
        <v>3.3</v>
      </c>
      <c r="H400" t="str">
        <f>IF(Table1[[#This Row],[Account Type]]="Credit Card",Table1[[#This Row],[Amount]],"")</f>
        <v/>
      </c>
      <c r="I400" s="2" t="str">
        <f>IF(Table1[[#This Row],[Category]]="Loan Repayment",Table1[[#This Row],[Amount]]*-1,"")</f>
        <v/>
      </c>
      <c r="J400" s="20" t="s">
        <v>361</v>
      </c>
      <c r="K400" s="17">
        <v>44652</v>
      </c>
    </row>
    <row r="401" spans="1:11" x14ac:dyDescent="0.25">
      <c r="A401" s="16">
        <v>44668.294027777774</v>
      </c>
      <c r="B401" t="s">
        <v>10</v>
      </c>
      <c r="C401" t="str">
        <f t="shared" si="6"/>
        <v>Groceries</v>
      </c>
      <c r="D401" s="3">
        <v>-2.8</v>
      </c>
      <c r="E401" t="s">
        <v>244</v>
      </c>
      <c r="F401" t="s">
        <v>241</v>
      </c>
      <c r="G401" s="5">
        <f>IF(Table1[[#This Row],[Amount]]&lt;0,-Table1[[#This Row],[Amount]],"")</f>
        <v>2.8</v>
      </c>
      <c r="H401" t="str">
        <f>IF(Table1[[#This Row],[Account Type]]="Credit Card",Table1[[#This Row],[Amount]],"")</f>
        <v/>
      </c>
      <c r="I401" s="2" t="str">
        <f>IF(Table1[[#This Row],[Category]]="Loan Repayment",Table1[[#This Row],[Amount]]*-1,"")</f>
        <v/>
      </c>
      <c r="J401" s="20" t="s">
        <v>361</v>
      </c>
      <c r="K401" s="17">
        <v>44652</v>
      </c>
    </row>
    <row r="402" spans="1:11" x14ac:dyDescent="0.25">
      <c r="A402" s="16">
        <v>44669.041655092595</v>
      </c>
      <c r="B402" t="s">
        <v>14</v>
      </c>
      <c r="C402" t="str">
        <f t="shared" si="6"/>
        <v>Public Transport</v>
      </c>
      <c r="D402" s="3">
        <v>-3.3</v>
      </c>
      <c r="E402" t="s">
        <v>244</v>
      </c>
      <c r="F402" t="s">
        <v>241</v>
      </c>
      <c r="G402" s="5">
        <f>IF(Table1[[#This Row],[Amount]]&lt;0,-Table1[[#This Row],[Amount]],"")</f>
        <v>3.3</v>
      </c>
      <c r="H402" t="str">
        <f>IF(Table1[[#This Row],[Account Type]]="Credit Card",Table1[[#This Row],[Amount]],"")</f>
        <v/>
      </c>
      <c r="I402" s="2" t="str">
        <f>IF(Table1[[#This Row],[Category]]="Loan Repayment",Table1[[#This Row],[Amount]]*-1,"")</f>
        <v/>
      </c>
      <c r="J402" s="20" t="s">
        <v>361</v>
      </c>
      <c r="K402" s="17">
        <v>44652</v>
      </c>
    </row>
    <row r="403" spans="1:11" x14ac:dyDescent="0.25">
      <c r="A403" s="16">
        <v>44669.214594907404</v>
      </c>
      <c r="B403" t="s">
        <v>46</v>
      </c>
      <c r="C403" t="str">
        <f t="shared" si="6"/>
        <v>Others</v>
      </c>
      <c r="D403" s="3">
        <v>7</v>
      </c>
      <c r="E403" t="s">
        <v>244</v>
      </c>
      <c r="F403" t="s">
        <v>241</v>
      </c>
      <c r="G403" s="5" t="str">
        <f>IF(Table1[[#This Row],[Amount]]&lt;0,-Table1[[#This Row],[Amount]],"")</f>
        <v/>
      </c>
      <c r="H403" t="str">
        <f>IF(Table1[[#This Row],[Account Type]]="Credit Card",Table1[[#This Row],[Amount]],"")</f>
        <v/>
      </c>
      <c r="I403" s="2" t="str">
        <f>IF(Table1[[#This Row],[Category]]="Loan Repayment",Table1[[#This Row],[Amount]]*-1,"")</f>
        <v/>
      </c>
      <c r="J403" s="20" t="s">
        <v>361</v>
      </c>
      <c r="K403" s="17">
        <v>44652</v>
      </c>
    </row>
    <row r="404" spans="1:11" x14ac:dyDescent="0.25">
      <c r="A404" s="16">
        <v>44669.269178240742</v>
      </c>
      <c r="B404" t="s">
        <v>14</v>
      </c>
      <c r="C404" t="str">
        <f t="shared" si="6"/>
        <v>Public Transport</v>
      </c>
      <c r="D404" s="3">
        <v>-0.1</v>
      </c>
      <c r="E404" t="s">
        <v>244</v>
      </c>
      <c r="F404" t="s">
        <v>241</v>
      </c>
      <c r="G404" s="5">
        <f>IF(Table1[[#This Row],[Amount]]&lt;0,-Table1[[#This Row],[Amount]],"")</f>
        <v>0.1</v>
      </c>
      <c r="H404" t="str">
        <f>IF(Table1[[#This Row],[Account Type]]="Credit Card",Table1[[#This Row],[Amount]],"")</f>
        <v/>
      </c>
      <c r="I404" s="2" t="str">
        <f>IF(Table1[[#This Row],[Category]]="Loan Repayment",Table1[[#This Row],[Amount]]*-1,"")</f>
        <v/>
      </c>
      <c r="J404" s="20" t="s">
        <v>361</v>
      </c>
      <c r="K404" s="17">
        <v>44652</v>
      </c>
    </row>
    <row r="405" spans="1:11" x14ac:dyDescent="0.25">
      <c r="A405" s="16">
        <v>44669.271469907406</v>
      </c>
      <c r="B405" t="s">
        <v>14</v>
      </c>
      <c r="C405" t="str">
        <f t="shared" si="6"/>
        <v>Public Transport</v>
      </c>
      <c r="D405" s="3">
        <v>-1.65</v>
      </c>
      <c r="E405" t="s">
        <v>244</v>
      </c>
      <c r="F405" t="s">
        <v>241</v>
      </c>
      <c r="G405" s="5">
        <f>IF(Table1[[#This Row],[Amount]]&lt;0,-Table1[[#This Row],[Amount]],"")</f>
        <v>1.65</v>
      </c>
      <c r="H405" t="str">
        <f>IF(Table1[[#This Row],[Account Type]]="Credit Card",Table1[[#This Row],[Amount]],"")</f>
        <v/>
      </c>
      <c r="I405" s="2" t="str">
        <f>IF(Table1[[#This Row],[Category]]="Loan Repayment",Table1[[#This Row],[Amount]]*-1,"")</f>
        <v/>
      </c>
      <c r="J405" s="20" t="s">
        <v>361</v>
      </c>
      <c r="K405" s="17">
        <v>44652</v>
      </c>
    </row>
    <row r="406" spans="1:11" x14ac:dyDescent="0.25">
      <c r="A406" s="16">
        <v>44669.892465277779</v>
      </c>
      <c r="B406" t="s">
        <v>10</v>
      </c>
      <c r="C406" t="str">
        <f t="shared" si="6"/>
        <v>Groceries</v>
      </c>
      <c r="D406" s="3">
        <v>-2.2000000000000002</v>
      </c>
      <c r="E406" t="s">
        <v>244</v>
      </c>
      <c r="F406" t="s">
        <v>241</v>
      </c>
      <c r="G406" s="5">
        <f>IF(Table1[[#This Row],[Amount]]&lt;0,-Table1[[#This Row],[Amount]],"")</f>
        <v>2.2000000000000002</v>
      </c>
      <c r="H406" t="str">
        <f>IF(Table1[[#This Row],[Account Type]]="Credit Card",Table1[[#This Row],[Amount]],"")</f>
        <v/>
      </c>
      <c r="I406" s="2" t="str">
        <f>IF(Table1[[#This Row],[Category]]="Loan Repayment",Table1[[#This Row],[Amount]]*-1,"")</f>
        <v/>
      </c>
      <c r="J406" s="20" t="s">
        <v>361</v>
      </c>
      <c r="K406" s="17">
        <v>44652</v>
      </c>
    </row>
    <row r="407" spans="1:11" x14ac:dyDescent="0.25">
      <c r="A407" s="16">
        <v>44670.041655092595</v>
      </c>
      <c r="B407" t="s">
        <v>14</v>
      </c>
      <c r="C407" t="str">
        <f t="shared" si="6"/>
        <v>Public Transport</v>
      </c>
      <c r="D407" s="3">
        <v>-1.65</v>
      </c>
      <c r="E407" t="s">
        <v>244</v>
      </c>
      <c r="F407" t="s">
        <v>241</v>
      </c>
      <c r="G407" s="5">
        <f>IF(Table1[[#This Row],[Amount]]&lt;0,-Table1[[#This Row],[Amount]],"")</f>
        <v>1.65</v>
      </c>
      <c r="H407" t="str">
        <f>IF(Table1[[#This Row],[Account Type]]="Credit Card",Table1[[#This Row],[Amount]],"")</f>
        <v/>
      </c>
      <c r="I407" s="2" t="str">
        <f>IF(Table1[[#This Row],[Category]]="Loan Repayment",Table1[[#This Row],[Amount]]*-1,"")</f>
        <v/>
      </c>
      <c r="J407" s="20" t="s">
        <v>361</v>
      </c>
      <c r="K407" s="17">
        <v>44652</v>
      </c>
    </row>
    <row r="408" spans="1:11" x14ac:dyDescent="0.25">
      <c r="A408" s="16">
        <v>44671.041655092595</v>
      </c>
      <c r="B408" t="s">
        <v>14</v>
      </c>
      <c r="C408" t="str">
        <f t="shared" si="6"/>
        <v>Public Transport</v>
      </c>
      <c r="D408" s="3">
        <v>-3.3</v>
      </c>
      <c r="E408" t="s">
        <v>244</v>
      </c>
      <c r="F408" t="s">
        <v>241</v>
      </c>
      <c r="G408" s="5">
        <f>IF(Table1[[#This Row],[Amount]]&lt;0,-Table1[[#This Row],[Amount]],"")</f>
        <v>3.3</v>
      </c>
      <c r="H408" t="str">
        <f>IF(Table1[[#This Row],[Account Type]]="Credit Card",Table1[[#This Row],[Amount]],"")</f>
        <v/>
      </c>
      <c r="I408" s="2" t="str">
        <f>IF(Table1[[#This Row],[Category]]="Loan Repayment",Table1[[#This Row],[Amount]]*-1,"")</f>
        <v/>
      </c>
      <c r="J408" s="20" t="s">
        <v>361</v>
      </c>
      <c r="K408" s="17">
        <v>44652</v>
      </c>
    </row>
    <row r="409" spans="1:11" x14ac:dyDescent="0.25">
      <c r="A409" s="16">
        <v>44671.501643518517</v>
      </c>
      <c r="B409" t="s">
        <v>41</v>
      </c>
      <c r="C409" t="str">
        <f t="shared" si="6"/>
        <v>Others</v>
      </c>
      <c r="D409" s="3">
        <v>50</v>
      </c>
      <c r="E409" t="s">
        <v>244</v>
      </c>
      <c r="F409" t="s">
        <v>241</v>
      </c>
      <c r="G409" s="5" t="str">
        <f>IF(Table1[[#This Row],[Amount]]&lt;0,-Table1[[#This Row],[Amount]],"")</f>
        <v/>
      </c>
      <c r="H409" t="str">
        <f>IF(Table1[[#This Row],[Account Type]]="Credit Card",Table1[[#This Row],[Amount]],"")</f>
        <v/>
      </c>
      <c r="I409" s="2" t="str">
        <f>IF(Table1[[#This Row],[Category]]="Loan Repayment",Table1[[#This Row],[Amount]]*-1,"")</f>
        <v/>
      </c>
      <c r="J409" s="20" t="s">
        <v>361</v>
      </c>
      <c r="K409" s="17">
        <v>44652</v>
      </c>
    </row>
    <row r="410" spans="1:11" x14ac:dyDescent="0.25">
      <c r="A410" s="16">
        <v>44672.041655092595</v>
      </c>
      <c r="B410" t="s">
        <v>14</v>
      </c>
      <c r="C410" t="str">
        <f t="shared" si="6"/>
        <v>Public Transport</v>
      </c>
      <c r="D410" s="3">
        <v>-3.3</v>
      </c>
      <c r="E410" t="s">
        <v>244</v>
      </c>
      <c r="F410" t="s">
        <v>241</v>
      </c>
      <c r="G410" s="5">
        <f>IF(Table1[[#This Row],[Amount]]&lt;0,-Table1[[#This Row],[Amount]],"")</f>
        <v>3.3</v>
      </c>
      <c r="H410" t="str">
        <f>IF(Table1[[#This Row],[Account Type]]="Credit Card",Table1[[#This Row],[Amount]],"")</f>
        <v/>
      </c>
      <c r="I410" s="2" t="str">
        <f>IF(Table1[[#This Row],[Category]]="Loan Repayment",Table1[[#This Row],[Amount]]*-1,"")</f>
        <v/>
      </c>
      <c r="J410" s="20" t="s">
        <v>361</v>
      </c>
      <c r="K410" s="17">
        <v>44652</v>
      </c>
    </row>
    <row r="411" spans="1:11" x14ac:dyDescent="0.25">
      <c r="A411" s="16">
        <v>44672.041655092595</v>
      </c>
      <c r="B411" t="s">
        <v>14</v>
      </c>
      <c r="C411" t="str">
        <f t="shared" si="6"/>
        <v>Public Transport</v>
      </c>
      <c r="D411" s="3">
        <v>-3.3</v>
      </c>
      <c r="E411" t="s">
        <v>244</v>
      </c>
      <c r="F411" t="s">
        <v>241</v>
      </c>
      <c r="G411" s="5">
        <f>IF(Table1[[#This Row],[Amount]]&lt;0,-Table1[[#This Row],[Amount]],"")</f>
        <v>3.3</v>
      </c>
      <c r="H411" t="str">
        <f>IF(Table1[[#This Row],[Account Type]]="Credit Card",Table1[[#This Row],[Amount]],"")</f>
        <v/>
      </c>
      <c r="I411" s="2" t="str">
        <f>IF(Table1[[#This Row],[Category]]="Loan Repayment",Table1[[#This Row],[Amount]]*-1,"")</f>
        <v/>
      </c>
      <c r="J411" s="20" t="s">
        <v>361</v>
      </c>
      <c r="K411" s="17">
        <v>44652</v>
      </c>
    </row>
    <row r="412" spans="1:11" x14ac:dyDescent="0.25">
      <c r="A412" s="16">
        <v>44672.371423611112</v>
      </c>
      <c r="B412" t="s">
        <v>10</v>
      </c>
      <c r="C412" t="str">
        <f t="shared" si="6"/>
        <v>Groceries</v>
      </c>
      <c r="D412" s="3">
        <v>-1.25</v>
      </c>
      <c r="E412" t="s">
        <v>244</v>
      </c>
      <c r="F412" t="s">
        <v>241</v>
      </c>
      <c r="G412" s="5">
        <f>IF(Table1[[#This Row],[Amount]]&lt;0,-Table1[[#This Row],[Amount]],"")</f>
        <v>1.25</v>
      </c>
      <c r="H412" t="str">
        <f>IF(Table1[[#This Row],[Account Type]]="Credit Card",Table1[[#This Row],[Amount]],"")</f>
        <v/>
      </c>
      <c r="I412" s="2" t="str">
        <f>IF(Table1[[#This Row],[Category]]="Loan Repayment",Table1[[#This Row],[Amount]]*-1,"")</f>
        <v/>
      </c>
      <c r="J412" s="20" t="s">
        <v>361</v>
      </c>
      <c r="K412" s="17">
        <v>44652</v>
      </c>
    </row>
    <row r="413" spans="1:11" x14ac:dyDescent="0.25">
      <c r="A413" s="16">
        <v>44673.041655092595</v>
      </c>
      <c r="B413" t="s">
        <v>14</v>
      </c>
      <c r="C413" t="str">
        <f t="shared" si="6"/>
        <v>Public Transport</v>
      </c>
      <c r="D413" s="3">
        <v>-3.3</v>
      </c>
      <c r="E413" t="s">
        <v>244</v>
      </c>
      <c r="F413" t="s">
        <v>241</v>
      </c>
      <c r="G413" s="5">
        <f>IF(Table1[[#This Row],[Amount]]&lt;0,-Table1[[#This Row],[Amount]],"")</f>
        <v>3.3</v>
      </c>
      <c r="H413" t="str">
        <f>IF(Table1[[#This Row],[Account Type]]="Credit Card",Table1[[#This Row],[Amount]],"")</f>
        <v/>
      </c>
      <c r="I413" s="2" t="str">
        <f>IF(Table1[[#This Row],[Category]]="Loan Repayment",Table1[[#This Row],[Amount]]*-1,"")</f>
        <v/>
      </c>
      <c r="J413" s="20" t="s">
        <v>361</v>
      </c>
      <c r="K413" s="17">
        <v>44652</v>
      </c>
    </row>
    <row r="414" spans="1:11" x14ac:dyDescent="0.25">
      <c r="A414" s="16">
        <v>44673.041655092595</v>
      </c>
      <c r="B414" t="s">
        <v>14</v>
      </c>
      <c r="C414" t="str">
        <f t="shared" si="6"/>
        <v>Public Transport</v>
      </c>
      <c r="D414" s="3">
        <v>-3.3</v>
      </c>
      <c r="E414" t="s">
        <v>244</v>
      </c>
      <c r="F414" t="s">
        <v>241</v>
      </c>
      <c r="G414" s="5">
        <f>IF(Table1[[#This Row],[Amount]]&lt;0,-Table1[[#This Row],[Amount]],"")</f>
        <v>3.3</v>
      </c>
      <c r="H414" t="str">
        <f>IF(Table1[[#This Row],[Account Type]]="Credit Card",Table1[[#This Row],[Amount]],"")</f>
        <v/>
      </c>
      <c r="I414" s="2" t="str">
        <f>IF(Table1[[#This Row],[Category]]="Loan Repayment",Table1[[#This Row],[Amount]]*-1,"")</f>
        <v/>
      </c>
      <c r="J414" s="20" t="s">
        <v>361</v>
      </c>
      <c r="K414" s="17">
        <v>44652</v>
      </c>
    </row>
    <row r="415" spans="1:11" x14ac:dyDescent="0.25">
      <c r="A415" s="16">
        <v>44674.041655092595</v>
      </c>
      <c r="B415" t="s">
        <v>14</v>
      </c>
      <c r="C415" t="str">
        <f t="shared" si="6"/>
        <v>Public Transport</v>
      </c>
      <c r="D415" s="3">
        <v>-3.3</v>
      </c>
      <c r="E415" t="s">
        <v>244</v>
      </c>
      <c r="F415" t="s">
        <v>241</v>
      </c>
      <c r="G415" s="5">
        <f>IF(Table1[[#This Row],[Amount]]&lt;0,-Table1[[#This Row],[Amount]],"")</f>
        <v>3.3</v>
      </c>
      <c r="H415" t="str">
        <f>IF(Table1[[#This Row],[Account Type]]="Credit Card",Table1[[#This Row],[Amount]],"")</f>
        <v/>
      </c>
      <c r="I415" s="2" t="str">
        <f>IF(Table1[[#This Row],[Category]]="Loan Repayment",Table1[[#This Row],[Amount]]*-1,"")</f>
        <v/>
      </c>
      <c r="J415" s="20" t="s">
        <v>361</v>
      </c>
      <c r="K415" s="17">
        <v>44652</v>
      </c>
    </row>
    <row r="416" spans="1:11" x14ac:dyDescent="0.25">
      <c r="A416" s="16">
        <v>44674.041655092595</v>
      </c>
      <c r="B416" t="s">
        <v>14</v>
      </c>
      <c r="C416" t="str">
        <f t="shared" si="6"/>
        <v>Public Transport</v>
      </c>
      <c r="D416" s="3">
        <v>-3.3</v>
      </c>
      <c r="E416" t="s">
        <v>244</v>
      </c>
      <c r="F416" t="s">
        <v>241</v>
      </c>
      <c r="G416" s="5">
        <f>IF(Table1[[#This Row],[Amount]]&lt;0,-Table1[[#This Row],[Amount]],"")</f>
        <v>3.3</v>
      </c>
      <c r="H416" t="str">
        <f>IF(Table1[[#This Row],[Account Type]]="Credit Card",Table1[[#This Row],[Amount]],"")</f>
        <v/>
      </c>
      <c r="I416" s="2" t="str">
        <f>IF(Table1[[#This Row],[Category]]="Loan Repayment",Table1[[#This Row],[Amount]]*-1,"")</f>
        <v/>
      </c>
      <c r="J416" s="20" t="s">
        <v>361</v>
      </c>
      <c r="K416" s="17">
        <v>44652</v>
      </c>
    </row>
    <row r="417" spans="1:11" x14ac:dyDescent="0.25">
      <c r="A417" s="16">
        <v>44675.071122685185</v>
      </c>
      <c r="B417" t="s">
        <v>14</v>
      </c>
      <c r="C417" t="str">
        <f t="shared" si="6"/>
        <v>Public Transport</v>
      </c>
      <c r="D417" s="3">
        <v>-3.3</v>
      </c>
      <c r="E417" t="s">
        <v>244</v>
      </c>
      <c r="F417" t="s">
        <v>241</v>
      </c>
      <c r="G417" s="5">
        <f>IF(Table1[[#This Row],[Amount]]&lt;0,-Table1[[#This Row],[Amount]],"")</f>
        <v>3.3</v>
      </c>
      <c r="H417" t="str">
        <f>IF(Table1[[#This Row],[Account Type]]="Credit Card",Table1[[#This Row],[Amount]],"")</f>
        <v/>
      </c>
      <c r="I417" s="2" t="str">
        <f>IF(Table1[[#This Row],[Category]]="Loan Repayment",Table1[[#This Row],[Amount]]*-1,"")</f>
        <v/>
      </c>
      <c r="J417" s="20" t="s">
        <v>361</v>
      </c>
      <c r="K417" s="17">
        <v>44652</v>
      </c>
    </row>
    <row r="418" spans="1:11" x14ac:dyDescent="0.25">
      <c r="A418" s="16">
        <v>44675.284849537034</v>
      </c>
      <c r="B418" t="s">
        <v>20</v>
      </c>
      <c r="C418" t="str">
        <f t="shared" si="6"/>
        <v>Others</v>
      </c>
      <c r="D418" s="3">
        <v>-5</v>
      </c>
      <c r="E418" t="s">
        <v>244</v>
      </c>
      <c r="F418" t="s">
        <v>241</v>
      </c>
      <c r="G418" s="5">
        <f>IF(Table1[[#This Row],[Amount]]&lt;0,-Table1[[#This Row],[Amount]],"")</f>
        <v>5</v>
      </c>
      <c r="H418" t="str">
        <f>IF(Table1[[#This Row],[Account Type]]="Credit Card",Table1[[#This Row],[Amount]],"")</f>
        <v/>
      </c>
      <c r="I418" s="2" t="str">
        <f>IF(Table1[[#This Row],[Category]]="Loan Repayment",Table1[[#This Row],[Amount]]*-1,"")</f>
        <v/>
      </c>
      <c r="J418" s="20" t="s">
        <v>361</v>
      </c>
      <c r="K418" s="17">
        <v>44652</v>
      </c>
    </row>
    <row r="419" spans="1:11" x14ac:dyDescent="0.25">
      <c r="A419" s="16">
        <v>44676.041655092595</v>
      </c>
      <c r="B419" t="s">
        <v>14</v>
      </c>
      <c r="C419" t="str">
        <f t="shared" si="6"/>
        <v>Public Transport</v>
      </c>
      <c r="D419" s="3">
        <v>-1.65</v>
      </c>
      <c r="E419" t="s">
        <v>244</v>
      </c>
      <c r="F419" t="s">
        <v>241</v>
      </c>
      <c r="G419" s="5">
        <f>IF(Table1[[#This Row],[Amount]]&lt;0,-Table1[[#This Row],[Amount]],"")</f>
        <v>1.65</v>
      </c>
      <c r="H419" t="str">
        <f>IF(Table1[[#This Row],[Account Type]]="Credit Card",Table1[[#This Row],[Amount]],"")</f>
        <v/>
      </c>
      <c r="I419" s="2" t="str">
        <f>IF(Table1[[#This Row],[Category]]="Loan Repayment",Table1[[#This Row],[Amount]]*-1,"")</f>
        <v/>
      </c>
      <c r="J419" s="20" t="s">
        <v>361</v>
      </c>
      <c r="K419" s="17">
        <v>44652</v>
      </c>
    </row>
    <row r="420" spans="1:11" x14ac:dyDescent="0.25">
      <c r="A420" s="16">
        <v>44676.041655092595</v>
      </c>
      <c r="B420" t="s">
        <v>14</v>
      </c>
      <c r="C420" t="str">
        <f t="shared" si="6"/>
        <v>Public Transport</v>
      </c>
      <c r="D420" s="3">
        <v>-1.65</v>
      </c>
      <c r="E420" t="s">
        <v>244</v>
      </c>
      <c r="F420" t="s">
        <v>241</v>
      </c>
      <c r="G420" s="5">
        <f>IF(Table1[[#This Row],[Amount]]&lt;0,-Table1[[#This Row],[Amount]],"")</f>
        <v>1.65</v>
      </c>
      <c r="H420" t="str">
        <f>IF(Table1[[#This Row],[Account Type]]="Credit Card",Table1[[#This Row],[Amount]],"")</f>
        <v/>
      </c>
      <c r="I420" s="2" t="str">
        <f>IF(Table1[[#This Row],[Category]]="Loan Repayment",Table1[[#This Row],[Amount]]*-1,"")</f>
        <v/>
      </c>
      <c r="J420" s="20" t="s">
        <v>361</v>
      </c>
      <c r="K420" s="17">
        <v>44652</v>
      </c>
    </row>
    <row r="421" spans="1:11" x14ac:dyDescent="0.25">
      <c r="A421" s="16">
        <v>44676.362673611111</v>
      </c>
      <c r="B421" t="s">
        <v>10</v>
      </c>
      <c r="C421" t="str">
        <f t="shared" si="6"/>
        <v>Groceries</v>
      </c>
      <c r="D421" s="3">
        <v>-1.4</v>
      </c>
      <c r="E421" t="s">
        <v>244</v>
      </c>
      <c r="F421" t="s">
        <v>241</v>
      </c>
      <c r="G421" s="5">
        <f>IF(Table1[[#This Row],[Amount]]&lt;0,-Table1[[#This Row],[Amount]],"")</f>
        <v>1.4</v>
      </c>
      <c r="H421" t="str">
        <f>IF(Table1[[#This Row],[Account Type]]="Credit Card",Table1[[#This Row],[Amount]],"")</f>
        <v/>
      </c>
      <c r="I421" s="2" t="str">
        <f>IF(Table1[[#This Row],[Category]]="Loan Repayment",Table1[[#This Row],[Amount]]*-1,"")</f>
        <v/>
      </c>
      <c r="J421" s="20" t="s">
        <v>361</v>
      </c>
      <c r="K421" s="17">
        <v>44652</v>
      </c>
    </row>
    <row r="422" spans="1:11" x14ac:dyDescent="0.25">
      <c r="A422" s="16">
        <v>44676.86341435185</v>
      </c>
      <c r="B422" t="s">
        <v>41</v>
      </c>
      <c r="C422" t="str">
        <f t="shared" si="6"/>
        <v>Others</v>
      </c>
      <c r="D422" s="3">
        <v>23</v>
      </c>
      <c r="E422" t="s">
        <v>244</v>
      </c>
      <c r="F422" t="s">
        <v>241</v>
      </c>
      <c r="G422" s="5" t="str">
        <f>IF(Table1[[#This Row],[Amount]]&lt;0,-Table1[[#This Row],[Amount]],"")</f>
        <v/>
      </c>
      <c r="H422" t="str">
        <f>IF(Table1[[#This Row],[Account Type]]="Credit Card",Table1[[#This Row],[Amount]],"")</f>
        <v/>
      </c>
      <c r="I422" s="2" t="str">
        <f>IF(Table1[[#This Row],[Category]]="Loan Repayment",Table1[[#This Row],[Amount]]*-1,"")</f>
        <v/>
      </c>
      <c r="J422" s="20" t="s">
        <v>361</v>
      </c>
      <c r="K422" s="17">
        <v>44652</v>
      </c>
    </row>
    <row r="423" spans="1:11" x14ac:dyDescent="0.25">
      <c r="A423" s="16">
        <v>44677.041655092595</v>
      </c>
      <c r="B423" t="s">
        <v>14</v>
      </c>
      <c r="C423" t="str">
        <f t="shared" si="6"/>
        <v>Public Transport</v>
      </c>
      <c r="D423" s="3">
        <v>-3.3</v>
      </c>
      <c r="E423" t="s">
        <v>244</v>
      </c>
      <c r="F423" t="s">
        <v>241</v>
      </c>
      <c r="G423" s="5">
        <f>IF(Table1[[#This Row],[Amount]]&lt;0,-Table1[[#This Row],[Amount]],"")</f>
        <v>3.3</v>
      </c>
      <c r="H423" t="str">
        <f>IF(Table1[[#This Row],[Account Type]]="Credit Card",Table1[[#This Row],[Amount]],"")</f>
        <v/>
      </c>
      <c r="I423" s="2" t="str">
        <f>IF(Table1[[#This Row],[Category]]="Loan Repayment",Table1[[#This Row],[Amount]]*-1,"")</f>
        <v/>
      </c>
      <c r="J423" s="20" t="s">
        <v>361</v>
      </c>
      <c r="K423" s="17">
        <v>44652</v>
      </c>
    </row>
    <row r="424" spans="1:11" x14ac:dyDescent="0.25">
      <c r="A424" s="16">
        <v>44677.087210648147</v>
      </c>
      <c r="B424" t="s">
        <v>14</v>
      </c>
      <c r="C424" t="str">
        <f t="shared" si="6"/>
        <v>Public Transport</v>
      </c>
      <c r="D424" s="3">
        <v>-1.65</v>
      </c>
      <c r="E424" t="s">
        <v>244</v>
      </c>
      <c r="F424" t="s">
        <v>241</v>
      </c>
      <c r="G424" s="5">
        <f>IF(Table1[[#This Row],[Amount]]&lt;0,-Table1[[#This Row],[Amount]],"")</f>
        <v>1.65</v>
      </c>
      <c r="H424" t="str">
        <f>IF(Table1[[#This Row],[Account Type]]="Credit Card",Table1[[#This Row],[Amount]],"")</f>
        <v/>
      </c>
      <c r="I424" s="2" t="str">
        <f>IF(Table1[[#This Row],[Category]]="Loan Repayment",Table1[[#This Row],[Amount]]*-1,"")</f>
        <v/>
      </c>
      <c r="J424" s="20" t="s">
        <v>361</v>
      </c>
      <c r="K424" s="17">
        <v>44652</v>
      </c>
    </row>
    <row r="425" spans="1:11" x14ac:dyDescent="0.25">
      <c r="A425" s="16">
        <v>44677.157314814816</v>
      </c>
      <c r="B425" t="s">
        <v>46</v>
      </c>
      <c r="C425" t="str">
        <f t="shared" si="6"/>
        <v>Others</v>
      </c>
      <c r="D425" s="3">
        <v>3</v>
      </c>
      <c r="E425" t="s">
        <v>244</v>
      </c>
      <c r="F425" t="s">
        <v>241</v>
      </c>
      <c r="G425" s="5" t="str">
        <f>IF(Table1[[#This Row],[Amount]]&lt;0,-Table1[[#This Row],[Amount]],"")</f>
        <v/>
      </c>
      <c r="H425" t="str">
        <f>IF(Table1[[#This Row],[Account Type]]="Credit Card",Table1[[#This Row],[Amount]],"")</f>
        <v/>
      </c>
      <c r="I425" s="2" t="str">
        <f>IF(Table1[[#This Row],[Category]]="Loan Repayment",Table1[[#This Row],[Amount]]*-1,"")</f>
        <v/>
      </c>
      <c r="J425" s="20" t="s">
        <v>361</v>
      </c>
      <c r="K425" s="17">
        <v>44652</v>
      </c>
    </row>
    <row r="426" spans="1:11" x14ac:dyDescent="0.25">
      <c r="A426" s="16">
        <v>44677.158148148148</v>
      </c>
      <c r="B426" t="s">
        <v>11</v>
      </c>
      <c r="C426" t="str">
        <f t="shared" si="6"/>
        <v>Others</v>
      </c>
      <c r="D426" s="3">
        <v>-33.99</v>
      </c>
      <c r="E426" t="s">
        <v>244</v>
      </c>
      <c r="F426" t="s">
        <v>241</v>
      </c>
      <c r="G426" s="5">
        <f>IF(Table1[[#This Row],[Amount]]&lt;0,-Table1[[#This Row],[Amount]],"")</f>
        <v>33.99</v>
      </c>
      <c r="H426" t="str">
        <f>IF(Table1[[#This Row],[Account Type]]="Credit Card",Table1[[#This Row],[Amount]],"")</f>
        <v/>
      </c>
      <c r="I426" s="2" t="str">
        <f>IF(Table1[[#This Row],[Category]]="Loan Repayment",Table1[[#This Row],[Amount]]*-1,"")</f>
        <v/>
      </c>
      <c r="J426" s="20" t="s">
        <v>361</v>
      </c>
      <c r="K426" s="17">
        <v>44652</v>
      </c>
    </row>
    <row r="427" spans="1:11" x14ac:dyDescent="0.25">
      <c r="A427" s="16">
        <v>44677.976909722223</v>
      </c>
      <c r="B427" t="s">
        <v>46</v>
      </c>
      <c r="C427" t="str">
        <f t="shared" si="6"/>
        <v>Others</v>
      </c>
      <c r="D427" s="3">
        <v>7</v>
      </c>
      <c r="E427" t="s">
        <v>244</v>
      </c>
      <c r="F427" t="s">
        <v>241</v>
      </c>
      <c r="G427" s="5" t="str">
        <f>IF(Table1[[#This Row],[Amount]]&lt;0,-Table1[[#This Row],[Amount]],"")</f>
        <v/>
      </c>
      <c r="H427" t="str">
        <f>IF(Table1[[#This Row],[Account Type]]="Credit Card",Table1[[#This Row],[Amount]],"")</f>
        <v/>
      </c>
      <c r="I427" s="2" t="str">
        <f>IF(Table1[[#This Row],[Category]]="Loan Repayment",Table1[[#This Row],[Amount]]*-1,"")</f>
        <v/>
      </c>
      <c r="J427" s="20" t="s">
        <v>361</v>
      </c>
      <c r="K427" s="17">
        <v>44652</v>
      </c>
    </row>
    <row r="428" spans="1:11" x14ac:dyDescent="0.25">
      <c r="A428" s="16">
        <v>44678.041655092595</v>
      </c>
      <c r="B428" t="s">
        <v>14</v>
      </c>
      <c r="C428" t="str">
        <f t="shared" si="6"/>
        <v>Public Transport</v>
      </c>
      <c r="D428" s="3">
        <v>-3.3</v>
      </c>
      <c r="E428" t="s">
        <v>244</v>
      </c>
      <c r="F428" t="s">
        <v>241</v>
      </c>
      <c r="G428" s="5">
        <f>IF(Table1[[#This Row],[Amount]]&lt;0,-Table1[[#This Row],[Amount]],"")</f>
        <v>3.3</v>
      </c>
      <c r="H428" t="str">
        <f>IF(Table1[[#This Row],[Account Type]]="Credit Card",Table1[[#This Row],[Amount]],"")</f>
        <v/>
      </c>
      <c r="I428" s="2" t="str">
        <f>IF(Table1[[#This Row],[Category]]="Loan Repayment",Table1[[#This Row],[Amount]]*-1,"")</f>
        <v/>
      </c>
      <c r="J428" s="20" t="s">
        <v>361</v>
      </c>
      <c r="K428" s="17">
        <v>44652</v>
      </c>
    </row>
    <row r="429" spans="1:11" x14ac:dyDescent="0.25">
      <c r="A429" s="16">
        <v>44678.041655092595</v>
      </c>
      <c r="B429" t="s">
        <v>14</v>
      </c>
      <c r="C429" t="str">
        <f t="shared" si="6"/>
        <v>Public Transport</v>
      </c>
      <c r="D429" s="3">
        <v>-1.65</v>
      </c>
      <c r="E429" t="s">
        <v>244</v>
      </c>
      <c r="F429" t="s">
        <v>241</v>
      </c>
      <c r="G429" s="5">
        <f>IF(Table1[[#This Row],[Amount]]&lt;0,-Table1[[#This Row],[Amount]],"")</f>
        <v>1.65</v>
      </c>
      <c r="H429" t="str">
        <f>IF(Table1[[#This Row],[Account Type]]="Credit Card",Table1[[#This Row],[Amount]],"")</f>
        <v/>
      </c>
      <c r="I429" s="2" t="str">
        <f>IF(Table1[[#This Row],[Category]]="Loan Repayment",Table1[[#This Row],[Amount]]*-1,"")</f>
        <v/>
      </c>
      <c r="J429" s="20" t="s">
        <v>361</v>
      </c>
      <c r="K429" s="17">
        <v>44652</v>
      </c>
    </row>
    <row r="430" spans="1:11" x14ac:dyDescent="0.25">
      <c r="A430" s="16">
        <v>44678.37060185185</v>
      </c>
      <c r="B430" t="s">
        <v>10</v>
      </c>
      <c r="C430" t="str">
        <f t="shared" si="6"/>
        <v>Groceries</v>
      </c>
      <c r="D430" s="3">
        <v>-2.1</v>
      </c>
      <c r="E430" t="s">
        <v>244</v>
      </c>
      <c r="F430" t="s">
        <v>241</v>
      </c>
      <c r="G430" s="5">
        <f>IF(Table1[[#This Row],[Amount]]&lt;0,-Table1[[#This Row],[Amount]],"")</f>
        <v>2.1</v>
      </c>
      <c r="H430" t="str">
        <f>IF(Table1[[#This Row],[Account Type]]="Credit Card",Table1[[#This Row],[Amount]],"")</f>
        <v/>
      </c>
      <c r="I430" s="2" t="str">
        <f>IF(Table1[[#This Row],[Category]]="Loan Repayment",Table1[[#This Row],[Amount]]*-1,"")</f>
        <v/>
      </c>
      <c r="J430" s="20" t="s">
        <v>361</v>
      </c>
      <c r="K430" s="17">
        <v>44652</v>
      </c>
    </row>
    <row r="431" spans="1:11" x14ac:dyDescent="0.25">
      <c r="A431" s="16">
        <v>44679.041655092595</v>
      </c>
      <c r="B431" t="s">
        <v>14</v>
      </c>
      <c r="C431" t="str">
        <f t="shared" si="6"/>
        <v>Public Transport</v>
      </c>
      <c r="D431" s="3">
        <v>-4.95</v>
      </c>
      <c r="E431" t="s">
        <v>244</v>
      </c>
      <c r="F431" t="s">
        <v>241</v>
      </c>
      <c r="G431" s="5">
        <f>IF(Table1[[#This Row],[Amount]]&lt;0,-Table1[[#This Row],[Amount]],"")</f>
        <v>4.95</v>
      </c>
      <c r="H431" t="str">
        <f>IF(Table1[[#This Row],[Account Type]]="Credit Card",Table1[[#This Row],[Amount]],"")</f>
        <v/>
      </c>
      <c r="I431" s="2" t="str">
        <f>IF(Table1[[#This Row],[Category]]="Loan Repayment",Table1[[#This Row],[Amount]]*-1,"")</f>
        <v/>
      </c>
      <c r="J431" s="20" t="s">
        <v>361</v>
      </c>
      <c r="K431" s="17">
        <v>44652</v>
      </c>
    </row>
    <row r="432" spans="1:11" x14ac:dyDescent="0.25">
      <c r="A432" s="16">
        <v>44679.33792824074</v>
      </c>
      <c r="B432" t="s">
        <v>46</v>
      </c>
      <c r="C432" t="str">
        <f t="shared" si="6"/>
        <v>Others</v>
      </c>
      <c r="D432" s="3">
        <v>5</v>
      </c>
      <c r="E432" t="s">
        <v>244</v>
      </c>
      <c r="F432" t="s">
        <v>241</v>
      </c>
      <c r="G432" s="5" t="str">
        <f>IF(Table1[[#This Row],[Amount]]&lt;0,-Table1[[#This Row],[Amount]],"")</f>
        <v/>
      </c>
      <c r="H432" t="str">
        <f>IF(Table1[[#This Row],[Account Type]]="Credit Card",Table1[[#This Row],[Amount]],"")</f>
        <v/>
      </c>
      <c r="I432" s="2" t="str">
        <f>IF(Table1[[#This Row],[Category]]="Loan Repayment",Table1[[#This Row],[Amount]]*-1,"")</f>
        <v/>
      </c>
      <c r="J432" s="20" t="s">
        <v>361</v>
      </c>
      <c r="K432" s="17">
        <v>44652</v>
      </c>
    </row>
    <row r="433" spans="1:11" x14ac:dyDescent="0.25">
      <c r="A433" s="16">
        <v>44679.33861111111</v>
      </c>
      <c r="B433" t="s">
        <v>8</v>
      </c>
      <c r="C433" t="str">
        <f t="shared" si="6"/>
        <v>Others</v>
      </c>
      <c r="D433" s="3">
        <v>50</v>
      </c>
      <c r="E433" t="s">
        <v>244</v>
      </c>
      <c r="F433" t="s">
        <v>241</v>
      </c>
      <c r="G433" s="5" t="str">
        <f>IF(Table1[[#This Row],[Amount]]&lt;0,-Table1[[#This Row],[Amount]],"")</f>
        <v/>
      </c>
      <c r="H433" t="str">
        <f>IF(Table1[[#This Row],[Account Type]]="Credit Card",Table1[[#This Row],[Amount]],"")</f>
        <v/>
      </c>
      <c r="I433" s="2" t="str">
        <f>IF(Table1[[#This Row],[Category]]="Loan Repayment",Table1[[#This Row],[Amount]]*-1,"")</f>
        <v/>
      </c>
      <c r="J433" s="20" t="s">
        <v>361</v>
      </c>
      <c r="K433" s="17">
        <v>44652</v>
      </c>
    </row>
    <row r="434" spans="1:11" x14ac:dyDescent="0.25">
      <c r="A434" s="16">
        <v>44679.755358796298</v>
      </c>
      <c r="B434" t="s">
        <v>50</v>
      </c>
      <c r="C434" t="str">
        <f t="shared" si="6"/>
        <v>Others</v>
      </c>
      <c r="D434" s="3">
        <v>-9.1300000000000008</v>
      </c>
      <c r="E434" t="s">
        <v>244</v>
      </c>
      <c r="F434" t="s">
        <v>241</v>
      </c>
      <c r="G434" s="5">
        <f>IF(Table1[[#This Row],[Amount]]&lt;0,-Table1[[#This Row],[Amount]],"")</f>
        <v>9.1300000000000008</v>
      </c>
      <c r="H434" t="str">
        <f>IF(Table1[[#This Row],[Account Type]]="Credit Card",Table1[[#This Row],[Amount]],"")</f>
        <v/>
      </c>
      <c r="I434" s="2" t="str">
        <f>IF(Table1[[#This Row],[Category]]="Loan Repayment",Table1[[#This Row],[Amount]]*-1,"")</f>
        <v/>
      </c>
      <c r="J434" s="20" t="s">
        <v>361</v>
      </c>
      <c r="K434" s="17">
        <v>44652</v>
      </c>
    </row>
    <row r="435" spans="1:11" x14ac:dyDescent="0.25">
      <c r="A435" s="16">
        <v>44680.041655092595</v>
      </c>
      <c r="B435" t="s">
        <v>14</v>
      </c>
      <c r="C435" t="str">
        <f t="shared" si="6"/>
        <v>Public Transport</v>
      </c>
      <c r="D435" s="3">
        <v>-1.65</v>
      </c>
      <c r="E435" t="s">
        <v>244</v>
      </c>
      <c r="F435" t="s">
        <v>241</v>
      </c>
      <c r="G435" s="5">
        <f>IF(Table1[[#This Row],[Amount]]&lt;0,-Table1[[#This Row],[Amount]],"")</f>
        <v>1.65</v>
      </c>
      <c r="H435" t="str">
        <f>IF(Table1[[#This Row],[Account Type]]="Credit Card",Table1[[#This Row],[Amount]],"")</f>
        <v/>
      </c>
      <c r="I435" s="2" t="str">
        <f>IF(Table1[[#This Row],[Category]]="Loan Repayment",Table1[[#This Row],[Amount]]*-1,"")</f>
        <v/>
      </c>
      <c r="J435" s="20" t="s">
        <v>361</v>
      </c>
      <c r="K435" s="17">
        <v>44652</v>
      </c>
    </row>
    <row r="436" spans="1:11" x14ac:dyDescent="0.25">
      <c r="A436" s="16">
        <v>44680.041655092595</v>
      </c>
      <c r="B436" t="s">
        <v>14</v>
      </c>
      <c r="C436" t="str">
        <f t="shared" si="6"/>
        <v>Public Transport</v>
      </c>
      <c r="D436" s="3">
        <v>-1.65</v>
      </c>
      <c r="E436" t="s">
        <v>244</v>
      </c>
      <c r="F436" t="s">
        <v>241</v>
      </c>
      <c r="G436" s="5">
        <f>IF(Table1[[#This Row],[Amount]]&lt;0,-Table1[[#This Row],[Amount]],"")</f>
        <v>1.65</v>
      </c>
      <c r="H436" t="str">
        <f>IF(Table1[[#This Row],[Account Type]]="Credit Card",Table1[[#This Row],[Amount]],"")</f>
        <v/>
      </c>
      <c r="I436" s="2" t="str">
        <f>IF(Table1[[#This Row],[Category]]="Loan Repayment",Table1[[#This Row],[Amount]]*-1,"")</f>
        <v/>
      </c>
      <c r="J436" s="20" t="s">
        <v>361</v>
      </c>
      <c r="K436" s="17">
        <v>44652</v>
      </c>
    </row>
    <row r="437" spans="1:11" x14ac:dyDescent="0.25">
      <c r="A437" s="16">
        <v>44680.080034722225</v>
      </c>
      <c r="B437" t="s">
        <v>14</v>
      </c>
      <c r="C437" t="str">
        <f t="shared" si="6"/>
        <v>Public Transport</v>
      </c>
      <c r="D437" s="3">
        <v>-4.95</v>
      </c>
      <c r="E437" t="s">
        <v>244</v>
      </c>
      <c r="F437" t="s">
        <v>241</v>
      </c>
      <c r="G437" s="5">
        <f>IF(Table1[[#This Row],[Amount]]&lt;0,-Table1[[#This Row],[Amount]],"")</f>
        <v>4.95</v>
      </c>
      <c r="H437" t="str">
        <f>IF(Table1[[#This Row],[Account Type]]="Credit Card",Table1[[#This Row],[Amount]],"")</f>
        <v/>
      </c>
      <c r="I437" s="2" t="str">
        <f>IF(Table1[[#This Row],[Category]]="Loan Repayment",Table1[[#This Row],[Amount]]*-1,"")</f>
        <v/>
      </c>
      <c r="J437" s="20" t="s">
        <v>361</v>
      </c>
      <c r="K437" s="17">
        <v>44652</v>
      </c>
    </row>
    <row r="438" spans="1:11" x14ac:dyDescent="0.25">
      <c r="A438" s="16">
        <v>44680.740624999999</v>
      </c>
      <c r="B438" t="s">
        <v>8</v>
      </c>
      <c r="C438" t="str">
        <f t="shared" si="6"/>
        <v>Others</v>
      </c>
      <c r="D438" s="3">
        <v>1300</v>
      </c>
      <c r="E438" t="s">
        <v>244</v>
      </c>
      <c r="F438" t="s">
        <v>241</v>
      </c>
      <c r="G438" s="5" t="str">
        <f>IF(Table1[[#This Row],[Amount]]&lt;0,-Table1[[#This Row],[Amount]],"")</f>
        <v/>
      </c>
      <c r="H438" t="str">
        <f>IF(Table1[[#This Row],[Account Type]]="Credit Card",Table1[[#This Row],[Amount]],"")</f>
        <v/>
      </c>
      <c r="I438" s="2" t="str">
        <f>IF(Table1[[#This Row],[Category]]="Loan Repayment",Table1[[#This Row],[Amount]]*-1,"")</f>
        <v/>
      </c>
      <c r="J438" s="20" t="s">
        <v>361</v>
      </c>
      <c r="K438" s="17">
        <v>44652</v>
      </c>
    </row>
    <row r="439" spans="1:11" x14ac:dyDescent="0.25">
      <c r="A439" s="16">
        <v>44681.041655092595</v>
      </c>
      <c r="B439" t="s">
        <v>14</v>
      </c>
      <c r="C439" t="str">
        <f t="shared" si="6"/>
        <v>Public Transport</v>
      </c>
      <c r="D439" s="3">
        <v>-4.95</v>
      </c>
      <c r="E439" t="s">
        <v>244</v>
      </c>
      <c r="F439" t="s">
        <v>241</v>
      </c>
      <c r="G439" s="5">
        <f>IF(Table1[[#This Row],[Amount]]&lt;0,-Table1[[#This Row],[Amount]],"")</f>
        <v>4.95</v>
      </c>
      <c r="H439" t="str">
        <f>IF(Table1[[#This Row],[Account Type]]="Credit Card",Table1[[#This Row],[Amount]],"")</f>
        <v/>
      </c>
      <c r="I439" s="2" t="str">
        <f>IF(Table1[[#This Row],[Category]]="Loan Repayment",Table1[[#This Row],[Amount]]*-1,"")</f>
        <v/>
      </c>
      <c r="J439" s="20" t="s">
        <v>361</v>
      </c>
      <c r="K439" s="17">
        <v>44652</v>
      </c>
    </row>
    <row r="440" spans="1:11" x14ac:dyDescent="0.25">
      <c r="A440" s="16">
        <v>44681.472222222219</v>
      </c>
      <c r="B440" t="s">
        <v>292</v>
      </c>
      <c r="C440" t="str">
        <f t="shared" si="6"/>
        <v>Others</v>
      </c>
      <c r="D440" s="3">
        <v>-1000</v>
      </c>
      <c r="E440" t="s">
        <v>244</v>
      </c>
      <c r="F440" t="s">
        <v>241</v>
      </c>
      <c r="G440" s="5">
        <f>IF(Table1[[#This Row],[Amount]]&lt;0,-Table1[[#This Row],[Amount]],"")</f>
        <v>1000</v>
      </c>
      <c r="H440" t="str">
        <f>IF(Table1[[#This Row],[Account Type]]="Credit Card",Table1[[#This Row],[Amount]],"")</f>
        <v/>
      </c>
      <c r="I440" s="2" t="str">
        <f>IF(Table1[[#This Row],[Category]]="Loan Repayment",Table1[[#This Row],[Amount]]*-1,"")</f>
        <v/>
      </c>
      <c r="J440" s="20" t="s">
        <v>361</v>
      </c>
      <c r="K440" s="17">
        <v>44652</v>
      </c>
    </row>
    <row r="441" spans="1:11" x14ac:dyDescent="0.25">
      <c r="A441" s="16">
        <v>44681.569953703707</v>
      </c>
      <c r="B441" t="s">
        <v>51</v>
      </c>
      <c r="C441" t="str">
        <f t="shared" si="6"/>
        <v>Others</v>
      </c>
      <c r="D441" s="3">
        <v>-19.7</v>
      </c>
      <c r="E441" t="s">
        <v>244</v>
      </c>
      <c r="F441" t="s">
        <v>241</v>
      </c>
      <c r="G441" s="5">
        <f>IF(Table1[[#This Row],[Amount]]&lt;0,-Table1[[#This Row],[Amount]],"")</f>
        <v>19.7</v>
      </c>
      <c r="H441" t="str">
        <f>IF(Table1[[#This Row],[Account Type]]="Credit Card",Table1[[#This Row],[Amount]],"")</f>
        <v/>
      </c>
      <c r="I441" s="2" t="str">
        <f>IF(Table1[[#This Row],[Category]]="Loan Repayment",Table1[[#This Row],[Amount]]*-1,"")</f>
        <v/>
      </c>
      <c r="J441" s="20" t="s">
        <v>361</v>
      </c>
      <c r="K441" s="17">
        <v>44652</v>
      </c>
    </row>
    <row r="442" spans="1:11" x14ac:dyDescent="0.25">
      <c r="A442" s="16">
        <v>44682.041655092595</v>
      </c>
      <c r="B442" t="s">
        <v>14</v>
      </c>
      <c r="C442" t="str">
        <f t="shared" si="6"/>
        <v>Public Transport</v>
      </c>
      <c r="D442" s="3">
        <v>-1.65</v>
      </c>
      <c r="E442" t="s">
        <v>244</v>
      </c>
      <c r="F442" t="s">
        <v>241</v>
      </c>
      <c r="G442" s="5">
        <f>IF(Table1[[#This Row],[Amount]]&lt;0,-Table1[[#This Row],[Amount]],"")</f>
        <v>1.65</v>
      </c>
      <c r="H442" t="str">
        <f>IF(Table1[[#This Row],[Account Type]]="Credit Card",Table1[[#This Row],[Amount]],"")</f>
        <v/>
      </c>
      <c r="I442" s="2" t="str">
        <f>IF(Table1[[#This Row],[Category]]="Loan Repayment",Table1[[#This Row],[Amount]]*-1,"")</f>
        <v/>
      </c>
      <c r="J442" s="20" t="s">
        <v>362</v>
      </c>
      <c r="K442" s="17">
        <v>44682</v>
      </c>
    </row>
    <row r="443" spans="1:11" x14ac:dyDescent="0.25">
      <c r="A443" s="16">
        <v>44682.304189814815</v>
      </c>
      <c r="B443" t="s">
        <v>292</v>
      </c>
      <c r="C443" t="str">
        <f t="shared" si="6"/>
        <v>Others</v>
      </c>
      <c r="D443" s="3">
        <v>-50</v>
      </c>
      <c r="E443" t="s">
        <v>244</v>
      </c>
      <c r="F443" t="s">
        <v>241</v>
      </c>
      <c r="G443" s="5">
        <f>IF(Table1[[#This Row],[Amount]]&lt;0,-Table1[[#This Row],[Amount]],"")</f>
        <v>50</v>
      </c>
      <c r="H443" t="str">
        <f>IF(Table1[[#This Row],[Account Type]]="Credit Card",Table1[[#This Row],[Amount]],"")</f>
        <v/>
      </c>
      <c r="I443" s="2" t="str">
        <f>IF(Table1[[#This Row],[Category]]="Loan Repayment",Table1[[#This Row],[Amount]]*-1,"")</f>
        <v/>
      </c>
      <c r="J443" s="20" t="s">
        <v>362</v>
      </c>
      <c r="K443" s="17">
        <v>44682</v>
      </c>
    </row>
    <row r="444" spans="1:11" x14ac:dyDescent="0.25">
      <c r="A444" s="16">
        <v>44682.480243055557</v>
      </c>
      <c r="B444" t="s">
        <v>39</v>
      </c>
      <c r="C444" t="str">
        <f t="shared" si="6"/>
        <v>Church</v>
      </c>
      <c r="D444" s="3">
        <v>-170</v>
      </c>
      <c r="E444" t="s">
        <v>244</v>
      </c>
      <c r="F444" t="s">
        <v>241</v>
      </c>
      <c r="G444" s="5">
        <f>IF(Table1[[#This Row],[Amount]]&lt;0,-Table1[[#This Row],[Amount]],"")</f>
        <v>170</v>
      </c>
      <c r="H444" t="str">
        <f>IF(Table1[[#This Row],[Account Type]]="Credit Card",Table1[[#This Row],[Amount]],"")</f>
        <v/>
      </c>
      <c r="I444" s="2" t="str">
        <f>IF(Table1[[#This Row],[Category]]="Loan Repayment",Table1[[#This Row],[Amount]]*-1,"")</f>
        <v/>
      </c>
      <c r="J444" s="20" t="s">
        <v>362</v>
      </c>
      <c r="K444" s="17">
        <v>44682</v>
      </c>
    </row>
    <row r="445" spans="1:11" x14ac:dyDescent="0.25">
      <c r="A445" s="16">
        <v>44683.041655092595</v>
      </c>
      <c r="B445" t="s">
        <v>14</v>
      </c>
      <c r="C445" t="str">
        <f t="shared" si="6"/>
        <v>Public Transport</v>
      </c>
      <c r="D445" s="3">
        <v>-1.85</v>
      </c>
      <c r="E445" t="s">
        <v>244</v>
      </c>
      <c r="F445" t="s">
        <v>241</v>
      </c>
      <c r="G445" s="5">
        <f>IF(Table1[[#This Row],[Amount]]&lt;0,-Table1[[#This Row],[Amount]],"")</f>
        <v>1.85</v>
      </c>
      <c r="H445" t="str">
        <f>IF(Table1[[#This Row],[Account Type]]="Credit Card",Table1[[#This Row],[Amount]],"")</f>
        <v/>
      </c>
      <c r="I445" s="2" t="str">
        <f>IF(Table1[[#This Row],[Category]]="Loan Repayment",Table1[[#This Row],[Amount]]*-1,"")</f>
        <v/>
      </c>
      <c r="J445" s="20" t="s">
        <v>362</v>
      </c>
      <c r="K445" s="17">
        <v>44682</v>
      </c>
    </row>
    <row r="446" spans="1:11" x14ac:dyDescent="0.25">
      <c r="A446" s="16">
        <v>44684.041655092595</v>
      </c>
      <c r="B446" t="s">
        <v>14</v>
      </c>
      <c r="C446" t="str">
        <f t="shared" si="6"/>
        <v>Public Transport</v>
      </c>
      <c r="D446" s="3">
        <v>-1.65</v>
      </c>
      <c r="E446" t="s">
        <v>244</v>
      </c>
      <c r="F446" t="s">
        <v>241</v>
      </c>
      <c r="G446" s="5">
        <f>IF(Table1[[#This Row],[Amount]]&lt;0,-Table1[[#This Row],[Amount]],"")</f>
        <v>1.65</v>
      </c>
      <c r="H446" t="str">
        <f>IF(Table1[[#This Row],[Account Type]]="Credit Card",Table1[[#This Row],[Amount]],"")</f>
        <v/>
      </c>
      <c r="I446" s="2" t="str">
        <f>IF(Table1[[#This Row],[Category]]="Loan Repayment",Table1[[#This Row],[Amount]]*-1,"")</f>
        <v/>
      </c>
      <c r="J446" s="20" t="s">
        <v>362</v>
      </c>
      <c r="K446" s="17">
        <v>44682</v>
      </c>
    </row>
    <row r="447" spans="1:11" x14ac:dyDescent="0.25">
      <c r="A447" s="16">
        <v>44685.041655092595</v>
      </c>
      <c r="B447" t="s">
        <v>14</v>
      </c>
      <c r="C447" t="str">
        <f t="shared" si="6"/>
        <v>Public Transport</v>
      </c>
      <c r="D447" s="3">
        <v>-3.3</v>
      </c>
      <c r="E447" t="s">
        <v>244</v>
      </c>
      <c r="F447" t="s">
        <v>241</v>
      </c>
      <c r="G447" s="5">
        <f>IF(Table1[[#This Row],[Amount]]&lt;0,-Table1[[#This Row],[Amount]],"")</f>
        <v>3.3</v>
      </c>
      <c r="H447" t="str">
        <f>IF(Table1[[#This Row],[Account Type]]="Credit Card",Table1[[#This Row],[Amount]],"")</f>
        <v/>
      </c>
      <c r="I447" s="2" t="str">
        <f>IF(Table1[[#This Row],[Category]]="Loan Repayment",Table1[[#This Row],[Amount]]*-1,"")</f>
        <v/>
      </c>
      <c r="J447" s="20" t="s">
        <v>362</v>
      </c>
      <c r="K447" s="17">
        <v>44682</v>
      </c>
    </row>
    <row r="448" spans="1:11" x14ac:dyDescent="0.25">
      <c r="A448" s="16">
        <v>44685.535092592596</v>
      </c>
      <c r="B448" t="s">
        <v>20</v>
      </c>
      <c r="C448" t="str">
        <f t="shared" si="6"/>
        <v>Others</v>
      </c>
      <c r="D448" s="3">
        <v>-10</v>
      </c>
      <c r="E448" t="s">
        <v>244</v>
      </c>
      <c r="F448" t="s">
        <v>241</v>
      </c>
      <c r="G448" s="5">
        <f>IF(Table1[[#This Row],[Amount]]&lt;0,-Table1[[#This Row],[Amount]],"")</f>
        <v>10</v>
      </c>
      <c r="H448" t="str">
        <f>IF(Table1[[#This Row],[Account Type]]="Credit Card",Table1[[#This Row],[Amount]],"")</f>
        <v/>
      </c>
      <c r="I448" s="2" t="str">
        <f>IF(Table1[[#This Row],[Category]]="Loan Repayment",Table1[[#This Row],[Amount]]*-1,"")</f>
        <v/>
      </c>
      <c r="J448" s="20" t="s">
        <v>362</v>
      </c>
      <c r="K448" s="17">
        <v>44682</v>
      </c>
    </row>
    <row r="449" spans="1:11" x14ac:dyDescent="0.25">
      <c r="A449" s="16">
        <v>44686.110763888886</v>
      </c>
      <c r="B449" t="s">
        <v>14</v>
      </c>
      <c r="C449" t="str">
        <f t="shared" si="6"/>
        <v>Public Transport</v>
      </c>
      <c r="D449" s="3">
        <v>-3.3</v>
      </c>
      <c r="E449" t="s">
        <v>244</v>
      </c>
      <c r="F449" t="s">
        <v>241</v>
      </c>
      <c r="G449" s="5">
        <f>IF(Table1[[#This Row],[Amount]]&lt;0,-Table1[[#This Row],[Amount]],"")</f>
        <v>3.3</v>
      </c>
      <c r="H449" t="str">
        <f>IF(Table1[[#This Row],[Account Type]]="Credit Card",Table1[[#This Row],[Amount]],"")</f>
        <v/>
      </c>
      <c r="I449" s="2" t="str">
        <f>IF(Table1[[#This Row],[Category]]="Loan Repayment",Table1[[#This Row],[Amount]]*-1,"")</f>
        <v/>
      </c>
      <c r="J449" s="20" t="s">
        <v>362</v>
      </c>
      <c r="K449" s="17">
        <v>44682</v>
      </c>
    </row>
    <row r="450" spans="1:11" x14ac:dyDescent="0.25">
      <c r="A450" s="16">
        <v>44686.374918981484</v>
      </c>
      <c r="B450" t="s">
        <v>10</v>
      </c>
      <c r="C450" t="str">
        <f t="shared" ref="C450:C513" si="7">IF(OR(B450="Lidl",B450="Asda",B450="Best Asia Supermarket",B450="Wallington Food Centre",B450="Sainsbury's",B450="Tesco"),"Groceries",IF(OR(B450="Boots",B450="Manor Pharmacy",B450="Specsavers",B450="Noahs Health Food Stor"),"Health",IF(OR(B450="Amazon",B450="Ebay"),"Online Shopping",IF(OR(B450="Transport For London",B450="South Western Railway"),"Public Transport",IF(OR(B450="Primark",B450="TK Maxx",B450="Marks &amp; Spencer"),"Clothing",IF(OR(B450="Udemy",B450="Wise",B450="Telusko",B450="Oasis Christian Centre"),"Self Development",IF(OR(B450="Price Busters",B450="Argos",B450="Poundland",B450="Kings Corner"),"Household Items",IF(OR(B450="To RCCG GLORIOUS HIGH THRONE",B450="To Eagle City Church"),"Church",IF(OR(B450="Skillz UK",B450="Tynker",B450="To Gocardless",B450="We Make Footballers Cc",B450="GLL BETTER",B450="VIS WWW.BETTER.ORG.UK/",B450="IXL Learning"),"Kids Extracurricular",IF(OR(B450="To GBP Savings",B450="Trading 212"),"Savings",IF(B450="To Aqua","Loan Repayment",IF(B450="To Kaneh Amin","Haircut",IF(B450="Wall/Rent/63canon","Rent",IF(OR(B450="Bolt","Uber"),"Cab",IF(B450="Dulwich College","Salary","Others")))))))))))))))</f>
        <v>Groceries</v>
      </c>
      <c r="D450" s="3">
        <v>-3.6</v>
      </c>
      <c r="E450" t="s">
        <v>244</v>
      </c>
      <c r="F450" t="s">
        <v>241</v>
      </c>
      <c r="G450" s="5">
        <f>IF(Table1[[#This Row],[Amount]]&lt;0,-Table1[[#This Row],[Amount]],"")</f>
        <v>3.6</v>
      </c>
      <c r="H450" t="str">
        <f>IF(Table1[[#This Row],[Account Type]]="Credit Card",Table1[[#This Row],[Amount]],"")</f>
        <v/>
      </c>
      <c r="I450" s="2" t="str">
        <f>IF(Table1[[#This Row],[Category]]="Loan Repayment",Table1[[#This Row],[Amount]]*-1,"")</f>
        <v/>
      </c>
      <c r="J450" s="20" t="s">
        <v>362</v>
      </c>
      <c r="K450" s="17">
        <v>44682</v>
      </c>
    </row>
    <row r="451" spans="1:11" x14ac:dyDescent="0.25">
      <c r="A451" s="16">
        <v>44687.041655092595</v>
      </c>
      <c r="B451" t="s">
        <v>14</v>
      </c>
      <c r="C451" t="str">
        <f t="shared" si="7"/>
        <v>Public Transport</v>
      </c>
      <c r="D451" s="3">
        <v>-4.95</v>
      </c>
      <c r="E451" t="s">
        <v>244</v>
      </c>
      <c r="F451" t="s">
        <v>241</v>
      </c>
      <c r="G451" s="5">
        <f>IF(Table1[[#This Row],[Amount]]&lt;0,-Table1[[#This Row],[Amount]],"")</f>
        <v>4.95</v>
      </c>
      <c r="H451" t="str">
        <f>IF(Table1[[#This Row],[Account Type]]="Credit Card",Table1[[#This Row],[Amount]],"")</f>
        <v/>
      </c>
      <c r="I451" s="2" t="str">
        <f>IF(Table1[[#This Row],[Category]]="Loan Repayment",Table1[[#This Row],[Amount]]*-1,"")</f>
        <v/>
      </c>
      <c r="J451" s="20" t="s">
        <v>362</v>
      </c>
      <c r="K451" s="17">
        <v>44682</v>
      </c>
    </row>
    <row r="452" spans="1:11" x14ac:dyDescent="0.25">
      <c r="A452" s="16">
        <v>44688.041655092595</v>
      </c>
      <c r="B452" t="s">
        <v>14</v>
      </c>
      <c r="C452" t="str">
        <f t="shared" si="7"/>
        <v>Public Transport</v>
      </c>
      <c r="D452" s="3">
        <v>-4.95</v>
      </c>
      <c r="E452" t="s">
        <v>244</v>
      </c>
      <c r="F452" t="s">
        <v>241</v>
      </c>
      <c r="G452" s="5">
        <f>IF(Table1[[#This Row],[Amount]]&lt;0,-Table1[[#This Row],[Amount]],"")</f>
        <v>4.95</v>
      </c>
      <c r="H452" t="str">
        <f>IF(Table1[[#This Row],[Account Type]]="Credit Card",Table1[[#This Row],[Amount]],"")</f>
        <v/>
      </c>
      <c r="I452" s="2" t="str">
        <f>IF(Table1[[#This Row],[Category]]="Loan Repayment",Table1[[#This Row],[Amount]]*-1,"")</f>
        <v/>
      </c>
      <c r="J452" s="20" t="s">
        <v>362</v>
      </c>
      <c r="K452" s="17">
        <v>44682</v>
      </c>
    </row>
    <row r="453" spans="1:11" x14ac:dyDescent="0.25">
      <c r="A453" s="16">
        <v>44688.828368055554</v>
      </c>
      <c r="B453" t="s">
        <v>10</v>
      </c>
      <c r="C453" t="str">
        <f t="shared" si="7"/>
        <v>Groceries</v>
      </c>
      <c r="D453" s="3">
        <v>-2.8</v>
      </c>
      <c r="E453" t="s">
        <v>244</v>
      </c>
      <c r="F453" t="s">
        <v>241</v>
      </c>
      <c r="G453" s="5">
        <f>IF(Table1[[#This Row],[Amount]]&lt;0,-Table1[[#This Row],[Amount]],"")</f>
        <v>2.8</v>
      </c>
      <c r="H453" t="str">
        <f>IF(Table1[[#This Row],[Account Type]]="Credit Card",Table1[[#This Row],[Amount]],"")</f>
        <v/>
      </c>
      <c r="I453" s="2" t="str">
        <f>IF(Table1[[#This Row],[Category]]="Loan Repayment",Table1[[#This Row],[Amount]]*-1,"")</f>
        <v/>
      </c>
      <c r="J453" s="20" t="s">
        <v>362</v>
      </c>
      <c r="K453" s="17">
        <v>44682</v>
      </c>
    </row>
    <row r="454" spans="1:11" x14ac:dyDescent="0.25">
      <c r="A454" s="16">
        <v>44689.041655092595</v>
      </c>
      <c r="B454" t="s">
        <v>14</v>
      </c>
      <c r="C454" t="str">
        <f t="shared" si="7"/>
        <v>Public Transport</v>
      </c>
      <c r="D454" s="3">
        <v>-3.3</v>
      </c>
      <c r="E454" t="s">
        <v>244</v>
      </c>
      <c r="F454" t="s">
        <v>241</v>
      </c>
      <c r="G454" s="5">
        <f>IF(Table1[[#This Row],[Amount]]&lt;0,-Table1[[#This Row],[Amount]],"")</f>
        <v>3.3</v>
      </c>
      <c r="H454" t="str">
        <f>IF(Table1[[#This Row],[Account Type]]="Credit Card",Table1[[#This Row],[Amount]],"")</f>
        <v/>
      </c>
      <c r="I454" s="2" t="str">
        <f>IF(Table1[[#This Row],[Category]]="Loan Repayment",Table1[[#This Row],[Amount]]*-1,"")</f>
        <v/>
      </c>
      <c r="J454" s="20" t="s">
        <v>362</v>
      </c>
      <c r="K454" s="17">
        <v>44682</v>
      </c>
    </row>
    <row r="455" spans="1:11" x14ac:dyDescent="0.25">
      <c r="A455" s="16">
        <v>44689.498854166668</v>
      </c>
      <c r="B455" t="s">
        <v>39</v>
      </c>
      <c r="C455" t="str">
        <f t="shared" si="7"/>
        <v>Church</v>
      </c>
      <c r="D455" s="3">
        <v>-5</v>
      </c>
      <c r="E455" t="s">
        <v>244</v>
      </c>
      <c r="F455" t="s">
        <v>241</v>
      </c>
      <c r="G455" s="5">
        <f>IF(Table1[[#This Row],[Amount]]&lt;0,-Table1[[#This Row],[Amount]],"")</f>
        <v>5</v>
      </c>
      <c r="H455" t="str">
        <f>IF(Table1[[#This Row],[Account Type]]="Credit Card",Table1[[#This Row],[Amount]],"")</f>
        <v/>
      </c>
      <c r="I455" s="2" t="str">
        <f>IF(Table1[[#This Row],[Category]]="Loan Repayment",Table1[[#This Row],[Amount]]*-1,"")</f>
        <v/>
      </c>
      <c r="J455" s="20" t="s">
        <v>362</v>
      </c>
      <c r="K455" s="17">
        <v>44682</v>
      </c>
    </row>
    <row r="456" spans="1:11" x14ac:dyDescent="0.25">
      <c r="A456" s="16">
        <v>44690.060150462959</v>
      </c>
      <c r="B456" t="s">
        <v>14</v>
      </c>
      <c r="C456" t="str">
        <f t="shared" si="7"/>
        <v>Public Transport</v>
      </c>
      <c r="D456" s="3">
        <v>-1.85</v>
      </c>
      <c r="E456" t="s">
        <v>244</v>
      </c>
      <c r="F456" t="s">
        <v>241</v>
      </c>
      <c r="G456" s="5">
        <f>IF(Table1[[#This Row],[Amount]]&lt;0,-Table1[[#This Row],[Amount]],"")</f>
        <v>1.85</v>
      </c>
      <c r="H456" t="str">
        <f>IF(Table1[[#This Row],[Account Type]]="Credit Card",Table1[[#This Row],[Amount]],"")</f>
        <v/>
      </c>
      <c r="I456" s="2" t="str">
        <f>IF(Table1[[#This Row],[Category]]="Loan Repayment",Table1[[#This Row],[Amount]]*-1,"")</f>
        <v/>
      </c>
      <c r="J456" s="20" t="s">
        <v>362</v>
      </c>
      <c r="K456" s="17">
        <v>44682</v>
      </c>
    </row>
    <row r="457" spans="1:11" x14ac:dyDescent="0.25">
      <c r="A457" s="16">
        <v>44690.358402777776</v>
      </c>
      <c r="B457" t="s">
        <v>14</v>
      </c>
      <c r="C457" t="str">
        <f t="shared" si="7"/>
        <v>Public Transport</v>
      </c>
      <c r="D457" s="3">
        <v>-1.65</v>
      </c>
      <c r="E457" t="s">
        <v>244</v>
      </c>
      <c r="F457" t="s">
        <v>241</v>
      </c>
      <c r="G457" s="5">
        <f>IF(Table1[[#This Row],[Amount]]&lt;0,-Table1[[#This Row],[Amount]],"")</f>
        <v>1.65</v>
      </c>
      <c r="H457" t="str">
        <f>IF(Table1[[#This Row],[Account Type]]="Credit Card",Table1[[#This Row],[Amount]],"")</f>
        <v/>
      </c>
      <c r="I457" s="2" t="str">
        <f>IF(Table1[[#This Row],[Category]]="Loan Repayment",Table1[[#This Row],[Amount]]*-1,"")</f>
        <v/>
      </c>
      <c r="J457" s="20" t="s">
        <v>362</v>
      </c>
      <c r="K457" s="17">
        <v>44682</v>
      </c>
    </row>
    <row r="458" spans="1:11" x14ac:dyDescent="0.25">
      <c r="A458" s="16">
        <v>44691.041655092595</v>
      </c>
      <c r="B458" t="s">
        <v>14</v>
      </c>
      <c r="C458" t="str">
        <f t="shared" si="7"/>
        <v>Public Transport</v>
      </c>
      <c r="D458" s="3">
        <v>-3.3</v>
      </c>
      <c r="E458" t="s">
        <v>244</v>
      </c>
      <c r="F458" t="s">
        <v>241</v>
      </c>
      <c r="G458" s="5">
        <f>IF(Table1[[#This Row],[Amount]]&lt;0,-Table1[[#This Row],[Amount]],"")</f>
        <v>3.3</v>
      </c>
      <c r="H458" t="str">
        <f>IF(Table1[[#This Row],[Account Type]]="Credit Card",Table1[[#This Row],[Amount]],"")</f>
        <v/>
      </c>
      <c r="I458" s="2" t="str">
        <f>IF(Table1[[#This Row],[Category]]="Loan Repayment",Table1[[#This Row],[Amount]]*-1,"")</f>
        <v/>
      </c>
      <c r="J458" s="20" t="s">
        <v>362</v>
      </c>
      <c r="K458" s="17">
        <v>44682</v>
      </c>
    </row>
    <row r="459" spans="1:11" x14ac:dyDescent="0.25">
      <c r="A459" s="16">
        <v>44691.772164351853</v>
      </c>
      <c r="B459" t="s">
        <v>16</v>
      </c>
      <c r="C459" t="str">
        <f t="shared" si="7"/>
        <v>Health</v>
      </c>
      <c r="D459" s="3">
        <v>-11.74</v>
      </c>
      <c r="E459" t="s">
        <v>244</v>
      </c>
      <c r="F459" t="s">
        <v>241</v>
      </c>
      <c r="G459" s="5">
        <f>IF(Table1[[#This Row],[Amount]]&lt;0,-Table1[[#This Row],[Amount]],"")</f>
        <v>11.74</v>
      </c>
      <c r="H459" t="str">
        <f>IF(Table1[[#This Row],[Account Type]]="Credit Card",Table1[[#This Row],[Amount]],"")</f>
        <v/>
      </c>
      <c r="I459" s="2" t="str">
        <f>IF(Table1[[#This Row],[Category]]="Loan Repayment",Table1[[#This Row],[Amount]]*-1,"")</f>
        <v/>
      </c>
      <c r="J459" s="20" t="s">
        <v>362</v>
      </c>
      <c r="K459" s="17">
        <v>44682</v>
      </c>
    </row>
    <row r="460" spans="1:11" x14ac:dyDescent="0.25">
      <c r="A460" s="16">
        <v>44691.923935185187</v>
      </c>
      <c r="B460" t="s">
        <v>46</v>
      </c>
      <c r="C460" t="str">
        <f t="shared" si="7"/>
        <v>Others</v>
      </c>
      <c r="D460" s="3">
        <v>40</v>
      </c>
      <c r="E460" t="s">
        <v>244</v>
      </c>
      <c r="F460" t="s">
        <v>241</v>
      </c>
      <c r="G460" s="5" t="str">
        <f>IF(Table1[[#This Row],[Amount]]&lt;0,-Table1[[#This Row],[Amount]],"")</f>
        <v/>
      </c>
      <c r="H460" t="str">
        <f>IF(Table1[[#This Row],[Account Type]]="Credit Card",Table1[[#This Row],[Amount]],"")</f>
        <v/>
      </c>
      <c r="I460" s="2" t="str">
        <f>IF(Table1[[#This Row],[Category]]="Loan Repayment",Table1[[#This Row],[Amount]]*-1,"")</f>
        <v/>
      </c>
      <c r="J460" s="20" t="s">
        <v>362</v>
      </c>
      <c r="K460" s="17">
        <v>44682</v>
      </c>
    </row>
    <row r="461" spans="1:11" x14ac:dyDescent="0.25">
      <c r="A461" s="16">
        <v>44691.942141203705</v>
      </c>
      <c r="B461" t="s">
        <v>52</v>
      </c>
      <c r="C461" t="str">
        <f t="shared" si="7"/>
        <v>Online Shopping</v>
      </c>
      <c r="D461" s="3">
        <v>-27.62</v>
      </c>
      <c r="E461" t="s">
        <v>244</v>
      </c>
      <c r="F461" t="s">
        <v>241</v>
      </c>
      <c r="G461" s="5">
        <f>IF(Table1[[#This Row],[Amount]]&lt;0,-Table1[[#This Row],[Amount]],"")</f>
        <v>27.62</v>
      </c>
      <c r="H461" t="str">
        <f>IF(Table1[[#This Row],[Account Type]]="Credit Card",Table1[[#This Row],[Amount]],"")</f>
        <v/>
      </c>
      <c r="I461" s="2" t="str">
        <f>IF(Table1[[#This Row],[Category]]="Loan Repayment",Table1[[#This Row],[Amount]]*-1,"")</f>
        <v/>
      </c>
      <c r="J461" s="20" t="s">
        <v>362</v>
      </c>
      <c r="K461" s="17">
        <v>44682</v>
      </c>
    </row>
    <row r="462" spans="1:11" x14ac:dyDescent="0.25">
      <c r="A462" s="16">
        <v>44692.041655092595</v>
      </c>
      <c r="B462" t="s">
        <v>14</v>
      </c>
      <c r="C462" t="str">
        <f t="shared" si="7"/>
        <v>Public Transport</v>
      </c>
      <c r="D462" s="3">
        <v>-3.3</v>
      </c>
      <c r="E462" t="s">
        <v>244</v>
      </c>
      <c r="F462" t="s">
        <v>241</v>
      </c>
      <c r="G462" s="5">
        <f>IF(Table1[[#This Row],[Amount]]&lt;0,-Table1[[#This Row],[Amount]],"")</f>
        <v>3.3</v>
      </c>
      <c r="H462" t="str">
        <f>IF(Table1[[#This Row],[Account Type]]="Credit Card",Table1[[#This Row],[Amount]],"")</f>
        <v/>
      </c>
      <c r="I462" s="2" t="str">
        <f>IF(Table1[[#This Row],[Category]]="Loan Repayment",Table1[[#This Row],[Amount]]*-1,"")</f>
        <v/>
      </c>
      <c r="J462" s="20" t="s">
        <v>362</v>
      </c>
      <c r="K462" s="17">
        <v>44682</v>
      </c>
    </row>
    <row r="463" spans="1:11" x14ac:dyDescent="0.25">
      <c r="A463" s="16">
        <v>44692.372800925928</v>
      </c>
      <c r="B463" t="s">
        <v>10</v>
      </c>
      <c r="C463" t="str">
        <f t="shared" si="7"/>
        <v>Groceries</v>
      </c>
      <c r="D463" s="3">
        <v>-2</v>
      </c>
      <c r="E463" t="s">
        <v>244</v>
      </c>
      <c r="F463" t="s">
        <v>241</v>
      </c>
      <c r="G463" s="5">
        <f>IF(Table1[[#This Row],[Amount]]&lt;0,-Table1[[#This Row],[Amount]],"")</f>
        <v>2</v>
      </c>
      <c r="H463" t="str">
        <f>IF(Table1[[#This Row],[Account Type]]="Credit Card",Table1[[#This Row],[Amount]],"")</f>
        <v/>
      </c>
      <c r="I463" s="2" t="str">
        <f>IF(Table1[[#This Row],[Category]]="Loan Repayment",Table1[[#This Row],[Amount]]*-1,"")</f>
        <v/>
      </c>
      <c r="J463" s="20" t="s">
        <v>362</v>
      </c>
      <c r="K463" s="17">
        <v>44682</v>
      </c>
    </row>
    <row r="464" spans="1:11" x14ac:dyDescent="0.25">
      <c r="A464" s="16">
        <v>44693.041655092595</v>
      </c>
      <c r="B464" t="s">
        <v>14</v>
      </c>
      <c r="C464" t="str">
        <f t="shared" si="7"/>
        <v>Public Transport</v>
      </c>
      <c r="D464" s="3">
        <v>-4.95</v>
      </c>
      <c r="E464" t="s">
        <v>244</v>
      </c>
      <c r="F464" t="s">
        <v>241</v>
      </c>
      <c r="G464" s="5">
        <f>IF(Table1[[#This Row],[Amount]]&lt;0,-Table1[[#This Row],[Amount]],"")</f>
        <v>4.95</v>
      </c>
      <c r="H464" t="str">
        <f>IF(Table1[[#This Row],[Account Type]]="Credit Card",Table1[[#This Row],[Amount]],"")</f>
        <v/>
      </c>
      <c r="I464" s="2" t="str">
        <f>IF(Table1[[#This Row],[Category]]="Loan Repayment",Table1[[#This Row],[Amount]]*-1,"")</f>
        <v/>
      </c>
      <c r="J464" s="20" t="s">
        <v>362</v>
      </c>
      <c r="K464" s="17">
        <v>44682</v>
      </c>
    </row>
    <row r="465" spans="1:11" x14ac:dyDescent="0.25">
      <c r="A465" s="16">
        <v>44693.662905092591</v>
      </c>
      <c r="B465" t="s">
        <v>10</v>
      </c>
      <c r="C465" t="str">
        <f t="shared" si="7"/>
        <v>Groceries</v>
      </c>
      <c r="D465" s="3">
        <v>-0.8</v>
      </c>
      <c r="E465" t="s">
        <v>244</v>
      </c>
      <c r="F465" t="s">
        <v>241</v>
      </c>
      <c r="G465" s="5">
        <f>IF(Table1[[#This Row],[Amount]]&lt;0,-Table1[[#This Row],[Amount]],"")</f>
        <v>0.8</v>
      </c>
      <c r="H465" t="str">
        <f>IF(Table1[[#This Row],[Account Type]]="Credit Card",Table1[[#This Row],[Amount]],"")</f>
        <v/>
      </c>
      <c r="I465" s="2" t="str">
        <f>IF(Table1[[#This Row],[Category]]="Loan Repayment",Table1[[#This Row],[Amount]]*-1,"")</f>
        <v/>
      </c>
      <c r="J465" s="20" t="s">
        <v>362</v>
      </c>
      <c r="K465" s="17">
        <v>44682</v>
      </c>
    </row>
    <row r="466" spans="1:11" x14ac:dyDescent="0.25">
      <c r="A466" s="16">
        <v>44694.041655092595</v>
      </c>
      <c r="B466" t="s">
        <v>14</v>
      </c>
      <c r="C466" t="str">
        <f t="shared" si="7"/>
        <v>Public Transport</v>
      </c>
      <c r="D466" s="3">
        <v>-4.95</v>
      </c>
      <c r="E466" t="s">
        <v>244</v>
      </c>
      <c r="F466" t="s">
        <v>241</v>
      </c>
      <c r="G466" s="5">
        <f>IF(Table1[[#This Row],[Amount]]&lt;0,-Table1[[#This Row],[Amount]],"")</f>
        <v>4.95</v>
      </c>
      <c r="H466" t="str">
        <f>IF(Table1[[#This Row],[Account Type]]="Credit Card",Table1[[#This Row],[Amount]],"")</f>
        <v/>
      </c>
      <c r="I466" s="2" t="str">
        <f>IF(Table1[[#This Row],[Category]]="Loan Repayment",Table1[[#This Row],[Amount]]*-1,"")</f>
        <v/>
      </c>
      <c r="J466" s="20" t="s">
        <v>362</v>
      </c>
      <c r="K466" s="17">
        <v>44682</v>
      </c>
    </row>
    <row r="467" spans="1:11" x14ac:dyDescent="0.25">
      <c r="A467" s="16">
        <v>44694.371921296297</v>
      </c>
      <c r="B467" t="s">
        <v>10</v>
      </c>
      <c r="C467" t="str">
        <f t="shared" si="7"/>
        <v>Groceries</v>
      </c>
      <c r="D467" s="3">
        <v>-2.8</v>
      </c>
      <c r="E467" t="s">
        <v>244</v>
      </c>
      <c r="F467" t="s">
        <v>241</v>
      </c>
      <c r="G467" s="5">
        <f>IF(Table1[[#This Row],[Amount]]&lt;0,-Table1[[#This Row],[Amount]],"")</f>
        <v>2.8</v>
      </c>
      <c r="H467" t="str">
        <f>IF(Table1[[#This Row],[Account Type]]="Credit Card",Table1[[#This Row],[Amount]],"")</f>
        <v/>
      </c>
      <c r="I467" s="2" t="str">
        <f>IF(Table1[[#This Row],[Category]]="Loan Repayment",Table1[[#This Row],[Amount]]*-1,"")</f>
        <v/>
      </c>
      <c r="J467" s="20" t="s">
        <v>362</v>
      </c>
      <c r="K467" s="17">
        <v>44682</v>
      </c>
    </row>
    <row r="468" spans="1:11" x14ac:dyDescent="0.25">
      <c r="A468" s="16">
        <v>44695.075497685182</v>
      </c>
      <c r="B468" t="s">
        <v>14</v>
      </c>
      <c r="C468" t="str">
        <f t="shared" si="7"/>
        <v>Public Transport</v>
      </c>
      <c r="D468" s="3">
        <v>-4.95</v>
      </c>
      <c r="E468" t="s">
        <v>244</v>
      </c>
      <c r="F468" t="s">
        <v>241</v>
      </c>
      <c r="G468" s="5">
        <f>IF(Table1[[#This Row],[Amount]]&lt;0,-Table1[[#This Row],[Amount]],"")</f>
        <v>4.95</v>
      </c>
      <c r="H468" t="str">
        <f>IF(Table1[[#This Row],[Account Type]]="Credit Card",Table1[[#This Row],[Amount]],"")</f>
        <v/>
      </c>
      <c r="I468" s="2" t="str">
        <f>IF(Table1[[#This Row],[Category]]="Loan Repayment",Table1[[#This Row],[Amount]]*-1,"")</f>
        <v/>
      </c>
      <c r="J468" s="20" t="s">
        <v>362</v>
      </c>
      <c r="K468" s="17">
        <v>44682</v>
      </c>
    </row>
    <row r="469" spans="1:11" x14ac:dyDescent="0.25">
      <c r="A469" s="16">
        <v>44696.041655092595</v>
      </c>
      <c r="B469" t="s">
        <v>14</v>
      </c>
      <c r="C469" t="str">
        <f t="shared" si="7"/>
        <v>Public Transport</v>
      </c>
      <c r="D469" s="3">
        <v>-3.3</v>
      </c>
      <c r="E469" t="s">
        <v>244</v>
      </c>
      <c r="F469" t="s">
        <v>241</v>
      </c>
      <c r="G469" s="5">
        <f>IF(Table1[[#This Row],[Amount]]&lt;0,-Table1[[#This Row],[Amount]],"")</f>
        <v>3.3</v>
      </c>
      <c r="H469" t="str">
        <f>IF(Table1[[#This Row],[Account Type]]="Credit Card",Table1[[#This Row],[Amount]],"")</f>
        <v/>
      </c>
      <c r="I469" s="2" t="str">
        <f>IF(Table1[[#This Row],[Category]]="Loan Repayment",Table1[[#This Row],[Amount]]*-1,"")</f>
        <v/>
      </c>
      <c r="J469" s="20" t="s">
        <v>362</v>
      </c>
      <c r="K469" s="17">
        <v>44682</v>
      </c>
    </row>
    <row r="470" spans="1:11" x14ac:dyDescent="0.25">
      <c r="A470" s="16">
        <v>44696.503032407411</v>
      </c>
      <c r="B470" t="s">
        <v>39</v>
      </c>
      <c r="C470" t="str">
        <f t="shared" si="7"/>
        <v>Church</v>
      </c>
      <c r="D470" s="3">
        <v>-5</v>
      </c>
      <c r="E470" t="s">
        <v>244</v>
      </c>
      <c r="F470" t="s">
        <v>241</v>
      </c>
      <c r="G470" s="5">
        <f>IF(Table1[[#This Row],[Amount]]&lt;0,-Table1[[#This Row],[Amount]],"")</f>
        <v>5</v>
      </c>
      <c r="H470" t="str">
        <f>IF(Table1[[#This Row],[Account Type]]="Credit Card",Table1[[#This Row],[Amount]],"")</f>
        <v/>
      </c>
      <c r="I470" s="2" t="str">
        <f>IF(Table1[[#This Row],[Category]]="Loan Repayment",Table1[[#This Row],[Amount]]*-1,"")</f>
        <v/>
      </c>
      <c r="J470" s="20" t="s">
        <v>362</v>
      </c>
      <c r="K470" s="17">
        <v>44682</v>
      </c>
    </row>
    <row r="471" spans="1:11" x14ac:dyDescent="0.25">
      <c r="A471" s="16">
        <v>44696.819004629629</v>
      </c>
      <c r="B471" t="s">
        <v>10</v>
      </c>
      <c r="C471" t="str">
        <f t="shared" si="7"/>
        <v>Groceries</v>
      </c>
      <c r="D471" s="3">
        <v>-1.1000000000000001</v>
      </c>
      <c r="E471" t="s">
        <v>244</v>
      </c>
      <c r="F471" t="s">
        <v>241</v>
      </c>
      <c r="G471" s="5">
        <f>IF(Table1[[#This Row],[Amount]]&lt;0,-Table1[[#This Row],[Amount]],"")</f>
        <v>1.1000000000000001</v>
      </c>
      <c r="H471" t="str">
        <f>IF(Table1[[#This Row],[Account Type]]="Credit Card",Table1[[#This Row],[Amount]],"")</f>
        <v/>
      </c>
      <c r="I471" s="2" t="str">
        <f>IF(Table1[[#This Row],[Category]]="Loan Repayment",Table1[[#This Row],[Amount]]*-1,"")</f>
        <v/>
      </c>
      <c r="J471" s="20" t="s">
        <v>362</v>
      </c>
      <c r="K471" s="17">
        <v>44682</v>
      </c>
    </row>
    <row r="472" spans="1:11" x14ac:dyDescent="0.25">
      <c r="A472" s="16">
        <v>44697.041655092595</v>
      </c>
      <c r="B472" t="s">
        <v>14</v>
      </c>
      <c r="C472" t="str">
        <f t="shared" si="7"/>
        <v>Public Transport</v>
      </c>
      <c r="D472" s="3">
        <v>-1.65</v>
      </c>
      <c r="E472" t="s">
        <v>244</v>
      </c>
      <c r="F472" t="s">
        <v>241</v>
      </c>
      <c r="G472" s="5">
        <f>IF(Table1[[#This Row],[Amount]]&lt;0,-Table1[[#This Row],[Amount]],"")</f>
        <v>1.65</v>
      </c>
      <c r="H472" t="str">
        <f>IF(Table1[[#This Row],[Account Type]]="Credit Card",Table1[[#This Row],[Amount]],"")</f>
        <v/>
      </c>
      <c r="I472" s="2" t="str">
        <f>IF(Table1[[#This Row],[Category]]="Loan Repayment",Table1[[#This Row],[Amount]]*-1,"")</f>
        <v/>
      </c>
      <c r="J472" s="20" t="s">
        <v>362</v>
      </c>
      <c r="K472" s="17">
        <v>44682</v>
      </c>
    </row>
    <row r="473" spans="1:11" x14ac:dyDescent="0.25">
      <c r="A473" s="16">
        <v>44697.041655092595</v>
      </c>
      <c r="B473" t="s">
        <v>14</v>
      </c>
      <c r="C473" t="str">
        <f t="shared" si="7"/>
        <v>Public Transport</v>
      </c>
      <c r="D473" s="3">
        <v>-1.65</v>
      </c>
      <c r="E473" t="s">
        <v>244</v>
      </c>
      <c r="F473" t="s">
        <v>241</v>
      </c>
      <c r="G473" s="5">
        <f>IF(Table1[[#This Row],[Amount]]&lt;0,-Table1[[#This Row],[Amount]],"")</f>
        <v>1.65</v>
      </c>
      <c r="H473" t="str">
        <f>IF(Table1[[#This Row],[Account Type]]="Credit Card",Table1[[#This Row],[Amount]],"")</f>
        <v/>
      </c>
      <c r="I473" s="2" t="str">
        <f>IF(Table1[[#This Row],[Category]]="Loan Repayment",Table1[[#This Row],[Amount]]*-1,"")</f>
        <v/>
      </c>
      <c r="J473" s="20" t="s">
        <v>362</v>
      </c>
      <c r="K473" s="17">
        <v>44682</v>
      </c>
    </row>
    <row r="474" spans="1:11" x14ac:dyDescent="0.25">
      <c r="A474" s="16">
        <v>44697.624085648145</v>
      </c>
      <c r="B474" t="s">
        <v>46</v>
      </c>
      <c r="C474" t="str">
        <f t="shared" si="7"/>
        <v>Others</v>
      </c>
      <c r="D474" s="3">
        <v>15</v>
      </c>
      <c r="E474" t="s">
        <v>244</v>
      </c>
      <c r="F474" t="s">
        <v>241</v>
      </c>
      <c r="G474" s="5" t="str">
        <f>IF(Table1[[#This Row],[Amount]]&lt;0,-Table1[[#This Row],[Amount]],"")</f>
        <v/>
      </c>
      <c r="H474" t="str">
        <f>IF(Table1[[#This Row],[Account Type]]="Credit Card",Table1[[#This Row],[Amount]],"")</f>
        <v/>
      </c>
      <c r="I474" s="2" t="str">
        <f>IF(Table1[[#This Row],[Category]]="Loan Repayment",Table1[[#This Row],[Amount]]*-1,"")</f>
        <v/>
      </c>
      <c r="J474" s="20" t="s">
        <v>362</v>
      </c>
      <c r="K474" s="17">
        <v>44682</v>
      </c>
    </row>
    <row r="475" spans="1:11" x14ac:dyDescent="0.25">
      <c r="A475" s="16">
        <v>44698.041655092595</v>
      </c>
      <c r="B475" t="s">
        <v>14</v>
      </c>
      <c r="C475" t="str">
        <f t="shared" si="7"/>
        <v>Public Transport</v>
      </c>
      <c r="D475" s="3">
        <v>-4.95</v>
      </c>
      <c r="E475" t="s">
        <v>244</v>
      </c>
      <c r="F475" t="s">
        <v>241</v>
      </c>
      <c r="G475" s="5">
        <f>IF(Table1[[#This Row],[Amount]]&lt;0,-Table1[[#This Row],[Amount]],"")</f>
        <v>4.95</v>
      </c>
      <c r="H475" t="str">
        <f>IF(Table1[[#This Row],[Account Type]]="Credit Card",Table1[[#This Row],[Amount]],"")</f>
        <v/>
      </c>
      <c r="I475" s="2" t="str">
        <f>IF(Table1[[#This Row],[Category]]="Loan Repayment",Table1[[#This Row],[Amount]]*-1,"")</f>
        <v/>
      </c>
      <c r="J475" s="20" t="s">
        <v>362</v>
      </c>
      <c r="K475" s="17">
        <v>44682</v>
      </c>
    </row>
    <row r="476" spans="1:11" x14ac:dyDescent="0.25">
      <c r="A476" s="16">
        <v>44698.829351851855</v>
      </c>
      <c r="B476" t="s">
        <v>11</v>
      </c>
      <c r="C476" t="str">
        <f t="shared" si="7"/>
        <v>Others</v>
      </c>
      <c r="D476" s="3">
        <v>-5.99</v>
      </c>
      <c r="E476" t="s">
        <v>244</v>
      </c>
      <c r="F476" t="s">
        <v>241</v>
      </c>
      <c r="G476" s="5">
        <f>IF(Table1[[#This Row],[Amount]]&lt;0,-Table1[[#This Row],[Amount]],"")</f>
        <v>5.99</v>
      </c>
      <c r="H476" t="str">
        <f>IF(Table1[[#This Row],[Account Type]]="Credit Card",Table1[[#This Row],[Amount]],"")</f>
        <v/>
      </c>
      <c r="I476" s="2" t="str">
        <f>IF(Table1[[#This Row],[Category]]="Loan Repayment",Table1[[#This Row],[Amount]]*-1,"")</f>
        <v/>
      </c>
      <c r="J476" s="20" t="s">
        <v>362</v>
      </c>
      <c r="K476" s="17">
        <v>44682</v>
      </c>
    </row>
    <row r="477" spans="1:11" x14ac:dyDescent="0.25">
      <c r="A477" s="16">
        <v>44699.041655092595</v>
      </c>
      <c r="B477" t="s">
        <v>14</v>
      </c>
      <c r="C477" t="str">
        <f t="shared" si="7"/>
        <v>Public Transport</v>
      </c>
      <c r="D477" s="3">
        <v>-3.3</v>
      </c>
      <c r="E477" t="s">
        <v>244</v>
      </c>
      <c r="F477" t="s">
        <v>241</v>
      </c>
      <c r="G477" s="5">
        <f>IF(Table1[[#This Row],[Amount]]&lt;0,-Table1[[#This Row],[Amount]],"")</f>
        <v>3.3</v>
      </c>
      <c r="H477" t="str">
        <f>IF(Table1[[#This Row],[Account Type]]="Credit Card",Table1[[#This Row],[Amount]],"")</f>
        <v/>
      </c>
      <c r="I477" s="2" t="str">
        <f>IF(Table1[[#This Row],[Category]]="Loan Repayment",Table1[[#This Row],[Amount]]*-1,"")</f>
        <v/>
      </c>
      <c r="J477" s="20" t="s">
        <v>362</v>
      </c>
      <c r="K477" s="17">
        <v>44682</v>
      </c>
    </row>
    <row r="478" spans="1:11" x14ac:dyDescent="0.25">
      <c r="A478" s="16">
        <v>44699.368472222224</v>
      </c>
      <c r="B478" t="s">
        <v>10</v>
      </c>
      <c r="C478" t="str">
        <f t="shared" si="7"/>
        <v>Groceries</v>
      </c>
      <c r="D478" s="3">
        <v>-0.75</v>
      </c>
      <c r="E478" t="s">
        <v>244</v>
      </c>
      <c r="F478" t="s">
        <v>241</v>
      </c>
      <c r="G478" s="5">
        <f>IF(Table1[[#This Row],[Amount]]&lt;0,-Table1[[#This Row],[Amount]],"")</f>
        <v>0.75</v>
      </c>
      <c r="H478" t="str">
        <f>IF(Table1[[#This Row],[Account Type]]="Credit Card",Table1[[#This Row],[Amount]],"")</f>
        <v/>
      </c>
      <c r="I478" s="2" t="str">
        <f>IF(Table1[[#This Row],[Category]]="Loan Repayment",Table1[[#This Row],[Amount]]*-1,"")</f>
        <v/>
      </c>
      <c r="J478" s="20" t="s">
        <v>362</v>
      </c>
      <c r="K478" s="17">
        <v>44682</v>
      </c>
    </row>
    <row r="479" spans="1:11" x14ac:dyDescent="0.25">
      <c r="A479" s="16">
        <v>44700.041655092595</v>
      </c>
      <c r="B479" t="s">
        <v>14</v>
      </c>
      <c r="C479" t="str">
        <f t="shared" si="7"/>
        <v>Public Transport</v>
      </c>
      <c r="D479" s="3">
        <v>-1.65</v>
      </c>
      <c r="E479" t="s">
        <v>244</v>
      </c>
      <c r="F479" t="s">
        <v>241</v>
      </c>
      <c r="G479" s="5">
        <f>IF(Table1[[#This Row],[Amount]]&lt;0,-Table1[[#This Row],[Amount]],"")</f>
        <v>1.65</v>
      </c>
      <c r="H479" t="str">
        <f>IF(Table1[[#This Row],[Account Type]]="Credit Card",Table1[[#This Row],[Amount]],"")</f>
        <v/>
      </c>
      <c r="I479" s="2" t="str">
        <f>IF(Table1[[#This Row],[Category]]="Loan Repayment",Table1[[#This Row],[Amount]]*-1,"")</f>
        <v/>
      </c>
      <c r="J479" s="20" t="s">
        <v>362</v>
      </c>
      <c r="K479" s="17">
        <v>44682</v>
      </c>
    </row>
    <row r="480" spans="1:11" x14ac:dyDescent="0.25">
      <c r="A480" s="16">
        <v>44700.041655092595</v>
      </c>
      <c r="B480" t="s">
        <v>14</v>
      </c>
      <c r="C480" t="str">
        <f t="shared" si="7"/>
        <v>Public Transport</v>
      </c>
      <c r="D480" s="3">
        <v>-1.65</v>
      </c>
      <c r="E480" t="s">
        <v>244</v>
      </c>
      <c r="F480" t="s">
        <v>241</v>
      </c>
      <c r="G480" s="5">
        <f>IF(Table1[[#This Row],[Amount]]&lt;0,-Table1[[#This Row],[Amount]],"")</f>
        <v>1.65</v>
      </c>
      <c r="H480" t="str">
        <f>IF(Table1[[#This Row],[Account Type]]="Credit Card",Table1[[#This Row],[Amount]],"")</f>
        <v/>
      </c>
      <c r="I480" s="2" t="str">
        <f>IF(Table1[[#This Row],[Category]]="Loan Repayment",Table1[[#This Row],[Amount]]*-1,"")</f>
        <v/>
      </c>
      <c r="J480" s="20" t="s">
        <v>362</v>
      </c>
      <c r="K480" s="17">
        <v>44682</v>
      </c>
    </row>
    <row r="481" spans="1:11" x14ac:dyDescent="0.25">
      <c r="A481" s="16">
        <v>44700.375</v>
      </c>
      <c r="B481" t="s">
        <v>46</v>
      </c>
      <c r="C481" t="str">
        <f t="shared" si="7"/>
        <v>Others</v>
      </c>
      <c r="D481" s="3">
        <v>10</v>
      </c>
      <c r="E481" t="s">
        <v>244</v>
      </c>
      <c r="F481" t="s">
        <v>241</v>
      </c>
      <c r="G481" s="5" t="str">
        <f>IF(Table1[[#This Row],[Amount]]&lt;0,-Table1[[#This Row],[Amount]],"")</f>
        <v/>
      </c>
      <c r="H481" t="str">
        <f>IF(Table1[[#This Row],[Account Type]]="Credit Card",Table1[[#This Row],[Amount]],"")</f>
        <v/>
      </c>
      <c r="I481" s="2" t="str">
        <f>IF(Table1[[#This Row],[Category]]="Loan Repayment",Table1[[#This Row],[Amount]]*-1,"")</f>
        <v/>
      </c>
      <c r="J481" s="20" t="s">
        <v>362</v>
      </c>
      <c r="K481" s="17">
        <v>44682</v>
      </c>
    </row>
    <row r="482" spans="1:11" x14ac:dyDescent="0.25">
      <c r="A482" s="16">
        <v>44700.375335648147</v>
      </c>
      <c r="B482" t="s">
        <v>10</v>
      </c>
      <c r="C482" t="str">
        <f t="shared" si="7"/>
        <v>Groceries</v>
      </c>
      <c r="D482" s="3">
        <v>-2.2000000000000002</v>
      </c>
      <c r="E482" t="s">
        <v>244</v>
      </c>
      <c r="F482" t="s">
        <v>241</v>
      </c>
      <c r="G482" s="5">
        <f>IF(Table1[[#This Row],[Amount]]&lt;0,-Table1[[#This Row],[Amount]],"")</f>
        <v>2.2000000000000002</v>
      </c>
      <c r="H482" t="str">
        <f>IF(Table1[[#This Row],[Account Type]]="Credit Card",Table1[[#This Row],[Amount]],"")</f>
        <v/>
      </c>
      <c r="I482" s="2" t="str">
        <f>IF(Table1[[#This Row],[Category]]="Loan Repayment",Table1[[#This Row],[Amount]]*-1,"")</f>
        <v/>
      </c>
      <c r="J482" s="20" t="s">
        <v>362</v>
      </c>
      <c r="K482" s="17">
        <v>44682</v>
      </c>
    </row>
    <row r="483" spans="1:11" x14ac:dyDescent="0.25">
      <c r="A483" s="16">
        <v>44701.07707175926</v>
      </c>
      <c r="B483" t="s">
        <v>14</v>
      </c>
      <c r="C483" t="str">
        <f t="shared" si="7"/>
        <v>Public Transport</v>
      </c>
      <c r="D483" s="3">
        <v>-4.95</v>
      </c>
      <c r="E483" t="s">
        <v>244</v>
      </c>
      <c r="F483" t="s">
        <v>241</v>
      </c>
      <c r="G483" s="5">
        <f>IF(Table1[[#This Row],[Amount]]&lt;0,-Table1[[#This Row],[Amount]],"")</f>
        <v>4.95</v>
      </c>
      <c r="H483" t="str">
        <f>IF(Table1[[#This Row],[Account Type]]="Credit Card",Table1[[#This Row],[Amount]],"")</f>
        <v/>
      </c>
      <c r="I483" s="2" t="str">
        <f>IF(Table1[[#This Row],[Category]]="Loan Repayment",Table1[[#This Row],[Amount]]*-1,"")</f>
        <v/>
      </c>
      <c r="J483" s="20" t="s">
        <v>362</v>
      </c>
      <c r="K483" s="17">
        <v>44682</v>
      </c>
    </row>
    <row r="484" spans="1:11" x14ac:dyDescent="0.25">
      <c r="A484" s="16">
        <v>44701.588229166664</v>
      </c>
      <c r="B484" t="s">
        <v>46</v>
      </c>
      <c r="C484" t="str">
        <f t="shared" si="7"/>
        <v>Others</v>
      </c>
      <c r="D484" s="3">
        <v>10</v>
      </c>
      <c r="E484" t="s">
        <v>244</v>
      </c>
      <c r="F484" t="s">
        <v>241</v>
      </c>
      <c r="G484" s="5" t="str">
        <f>IF(Table1[[#This Row],[Amount]]&lt;0,-Table1[[#This Row],[Amount]],"")</f>
        <v/>
      </c>
      <c r="H484" t="str">
        <f>IF(Table1[[#This Row],[Account Type]]="Credit Card",Table1[[#This Row],[Amount]],"")</f>
        <v/>
      </c>
      <c r="I484" s="2" t="str">
        <f>IF(Table1[[#This Row],[Category]]="Loan Repayment",Table1[[#This Row],[Amount]]*-1,"")</f>
        <v/>
      </c>
      <c r="J484" s="20" t="s">
        <v>362</v>
      </c>
      <c r="K484" s="17">
        <v>44682</v>
      </c>
    </row>
    <row r="485" spans="1:11" x14ac:dyDescent="0.25">
      <c r="A485" s="16">
        <v>44702.041655092595</v>
      </c>
      <c r="B485" t="s">
        <v>14</v>
      </c>
      <c r="C485" t="str">
        <f t="shared" si="7"/>
        <v>Public Transport</v>
      </c>
      <c r="D485" s="3">
        <v>-4.95</v>
      </c>
      <c r="E485" t="s">
        <v>244</v>
      </c>
      <c r="F485" t="s">
        <v>241</v>
      </c>
      <c r="G485" s="5">
        <f>IF(Table1[[#This Row],[Amount]]&lt;0,-Table1[[#This Row],[Amount]],"")</f>
        <v>4.95</v>
      </c>
      <c r="H485" t="str">
        <f>IF(Table1[[#This Row],[Account Type]]="Credit Card",Table1[[#This Row],[Amount]],"")</f>
        <v/>
      </c>
      <c r="I485" s="2" t="str">
        <f>IF(Table1[[#This Row],[Category]]="Loan Repayment",Table1[[#This Row],[Amount]]*-1,"")</f>
        <v/>
      </c>
      <c r="J485" s="20" t="s">
        <v>362</v>
      </c>
      <c r="K485" s="17">
        <v>44682</v>
      </c>
    </row>
    <row r="486" spans="1:11" x14ac:dyDescent="0.25">
      <c r="A486" s="16">
        <v>44703.041655092595</v>
      </c>
      <c r="B486" t="s">
        <v>14</v>
      </c>
      <c r="C486" t="str">
        <f t="shared" si="7"/>
        <v>Public Transport</v>
      </c>
      <c r="D486" s="3">
        <v>-3.3</v>
      </c>
      <c r="E486" t="s">
        <v>244</v>
      </c>
      <c r="F486" t="s">
        <v>241</v>
      </c>
      <c r="G486" s="5">
        <f>IF(Table1[[#This Row],[Amount]]&lt;0,-Table1[[#This Row],[Amount]],"")</f>
        <v>3.3</v>
      </c>
      <c r="H486" t="str">
        <f>IF(Table1[[#This Row],[Account Type]]="Credit Card",Table1[[#This Row],[Amount]],"")</f>
        <v/>
      </c>
      <c r="I486" s="2" t="str">
        <f>IF(Table1[[#This Row],[Category]]="Loan Repayment",Table1[[#This Row],[Amount]]*-1,"")</f>
        <v/>
      </c>
      <c r="J486" s="20" t="s">
        <v>362</v>
      </c>
      <c r="K486" s="17">
        <v>44682</v>
      </c>
    </row>
    <row r="487" spans="1:11" x14ac:dyDescent="0.25">
      <c r="A487" s="16">
        <v>44703.502013888887</v>
      </c>
      <c r="B487" t="s">
        <v>39</v>
      </c>
      <c r="C487" t="str">
        <f t="shared" si="7"/>
        <v>Church</v>
      </c>
      <c r="D487" s="3">
        <v>-5</v>
      </c>
      <c r="E487" t="s">
        <v>244</v>
      </c>
      <c r="F487" t="s">
        <v>241</v>
      </c>
      <c r="G487" s="5">
        <f>IF(Table1[[#This Row],[Amount]]&lt;0,-Table1[[#This Row],[Amount]],"")</f>
        <v>5</v>
      </c>
      <c r="H487" t="str">
        <f>IF(Table1[[#This Row],[Account Type]]="Credit Card",Table1[[#This Row],[Amount]],"")</f>
        <v/>
      </c>
      <c r="I487" s="2" t="str">
        <f>IF(Table1[[#This Row],[Category]]="Loan Repayment",Table1[[#This Row],[Amount]]*-1,"")</f>
        <v/>
      </c>
      <c r="J487" s="20" t="s">
        <v>362</v>
      </c>
      <c r="K487" s="17">
        <v>44682</v>
      </c>
    </row>
    <row r="488" spans="1:11" x14ac:dyDescent="0.25">
      <c r="A488" s="16">
        <v>44703.874710648146</v>
      </c>
      <c r="B488" t="s">
        <v>46</v>
      </c>
      <c r="C488" t="str">
        <f t="shared" si="7"/>
        <v>Others</v>
      </c>
      <c r="D488" s="3">
        <v>20</v>
      </c>
      <c r="E488" t="s">
        <v>244</v>
      </c>
      <c r="F488" t="s">
        <v>241</v>
      </c>
      <c r="G488" s="5" t="str">
        <f>IF(Table1[[#This Row],[Amount]]&lt;0,-Table1[[#This Row],[Amount]],"")</f>
        <v/>
      </c>
      <c r="H488" t="str">
        <f>IF(Table1[[#This Row],[Account Type]]="Credit Card",Table1[[#This Row],[Amount]],"")</f>
        <v/>
      </c>
      <c r="I488" s="2" t="str">
        <f>IF(Table1[[#This Row],[Category]]="Loan Repayment",Table1[[#This Row],[Amount]]*-1,"")</f>
        <v/>
      </c>
      <c r="J488" s="20" t="s">
        <v>362</v>
      </c>
      <c r="K488" s="17">
        <v>44682</v>
      </c>
    </row>
    <row r="489" spans="1:11" x14ac:dyDescent="0.25">
      <c r="A489" s="16">
        <v>44703.877592592595</v>
      </c>
      <c r="B489" t="s">
        <v>10</v>
      </c>
      <c r="C489" t="str">
        <f t="shared" si="7"/>
        <v>Groceries</v>
      </c>
      <c r="D489" s="3">
        <v>-2.9</v>
      </c>
      <c r="E489" t="s">
        <v>244</v>
      </c>
      <c r="F489" t="s">
        <v>241</v>
      </c>
      <c r="G489" s="5">
        <f>IF(Table1[[#This Row],[Amount]]&lt;0,-Table1[[#This Row],[Amount]],"")</f>
        <v>2.9</v>
      </c>
      <c r="H489" t="str">
        <f>IF(Table1[[#This Row],[Account Type]]="Credit Card",Table1[[#This Row],[Amount]],"")</f>
        <v/>
      </c>
      <c r="I489" s="2" t="str">
        <f>IF(Table1[[#This Row],[Category]]="Loan Repayment",Table1[[#This Row],[Amount]]*-1,"")</f>
        <v/>
      </c>
      <c r="J489" s="20" t="s">
        <v>362</v>
      </c>
      <c r="K489" s="17">
        <v>44682</v>
      </c>
    </row>
    <row r="490" spans="1:11" x14ac:dyDescent="0.25">
      <c r="A490" s="16">
        <v>44704.041655092595</v>
      </c>
      <c r="B490" t="s">
        <v>14</v>
      </c>
      <c r="C490" t="str">
        <f t="shared" si="7"/>
        <v>Public Transport</v>
      </c>
      <c r="D490" s="3">
        <v>-3.3</v>
      </c>
      <c r="E490" t="s">
        <v>244</v>
      </c>
      <c r="F490" t="s">
        <v>241</v>
      </c>
      <c r="G490" s="5">
        <f>IF(Table1[[#This Row],[Amount]]&lt;0,-Table1[[#This Row],[Amount]],"")</f>
        <v>3.3</v>
      </c>
      <c r="H490" t="str">
        <f>IF(Table1[[#This Row],[Account Type]]="Credit Card",Table1[[#This Row],[Amount]],"")</f>
        <v/>
      </c>
      <c r="I490" s="2" t="str">
        <f>IF(Table1[[#This Row],[Category]]="Loan Repayment",Table1[[#This Row],[Amount]]*-1,"")</f>
        <v/>
      </c>
      <c r="J490" s="20" t="s">
        <v>362</v>
      </c>
      <c r="K490" s="17">
        <v>44682</v>
      </c>
    </row>
    <row r="491" spans="1:11" x14ac:dyDescent="0.25">
      <c r="A491" s="16">
        <v>44704.367847222224</v>
      </c>
      <c r="B491" t="s">
        <v>10</v>
      </c>
      <c r="C491" t="str">
        <f t="shared" si="7"/>
        <v>Groceries</v>
      </c>
      <c r="D491" s="3">
        <v>-0.75</v>
      </c>
      <c r="E491" t="s">
        <v>244</v>
      </c>
      <c r="F491" t="s">
        <v>241</v>
      </c>
      <c r="G491" s="5">
        <f>IF(Table1[[#This Row],[Amount]]&lt;0,-Table1[[#This Row],[Amount]],"")</f>
        <v>0.75</v>
      </c>
      <c r="H491" t="str">
        <f>IF(Table1[[#This Row],[Account Type]]="Credit Card",Table1[[#This Row],[Amount]],"")</f>
        <v/>
      </c>
      <c r="I491" s="2" t="str">
        <f>IF(Table1[[#This Row],[Category]]="Loan Repayment",Table1[[#This Row],[Amount]]*-1,"")</f>
        <v/>
      </c>
      <c r="J491" s="20" t="s">
        <v>362</v>
      </c>
      <c r="K491" s="17">
        <v>44682</v>
      </c>
    </row>
    <row r="492" spans="1:11" x14ac:dyDescent="0.25">
      <c r="A492" s="16">
        <v>44704.629212962966</v>
      </c>
      <c r="B492" t="s">
        <v>46</v>
      </c>
      <c r="C492" t="str">
        <f t="shared" si="7"/>
        <v>Others</v>
      </c>
      <c r="D492" s="3">
        <v>1000</v>
      </c>
      <c r="E492" t="s">
        <v>244</v>
      </c>
      <c r="F492" t="s">
        <v>241</v>
      </c>
      <c r="G492" s="5" t="str">
        <f>IF(Table1[[#This Row],[Amount]]&lt;0,-Table1[[#This Row],[Amount]],"")</f>
        <v/>
      </c>
      <c r="H492" t="str">
        <f>IF(Table1[[#This Row],[Account Type]]="Credit Card",Table1[[#This Row],[Amount]],"")</f>
        <v/>
      </c>
      <c r="I492" s="2" t="str">
        <f>IF(Table1[[#This Row],[Category]]="Loan Repayment",Table1[[#This Row],[Amount]]*-1,"")</f>
        <v/>
      </c>
      <c r="J492" s="20" t="s">
        <v>362</v>
      </c>
      <c r="K492" s="17">
        <v>44682</v>
      </c>
    </row>
    <row r="493" spans="1:11" x14ac:dyDescent="0.25">
      <c r="A493" s="16">
        <v>44704.634201388886</v>
      </c>
      <c r="B493" t="s">
        <v>53</v>
      </c>
      <c r="C493" t="str">
        <f t="shared" si="7"/>
        <v>Others</v>
      </c>
      <c r="D493" s="3">
        <v>-795.46</v>
      </c>
      <c r="E493" t="s">
        <v>244</v>
      </c>
      <c r="F493" t="s">
        <v>241</v>
      </c>
      <c r="G493" s="5">
        <f>IF(Table1[[#This Row],[Amount]]&lt;0,-Table1[[#This Row],[Amount]],"")</f>
        <v>795.46</v>
      </c>
      <c r="H493" t="str">
        <f>IF(Table1[[#This Row],[Account Type]]="Credit Card",Table1[[#This Row],[Amount]],"")</f>
        <v/>
      </c>
      <c r="I493" s="2" t="str">
        <f>IF(Table1[[#This Row],[Category]]="Loan Repayment",Table1[[#This Row],[Amount]]*-1,"")</f>
        <v/>
      </c>
      <c r="J493" s="20" t="s">
        <v>362</v>
      </c>
      <c r="K493" s="17">
        <v>44682</v>
      </c>
    </row>
    <row r="494" spans="1:11" x14ac:dyDescent="0.25">
      <c r="A494" s="16">
        <v>44704.722708333335</v>
      </c>
      <c r="B494" t="s">
        <v>41</v>
      </c>
      <c r="C494" t="str">
        <f t="shared" si="7"/>
        <v>Others</v>
      </c>
      <c r="D494" s="3">
        <v>1500</v>
      </c>
      <c r="E494" t="s">
        <v>244</v>
      </c>
      <c r="F494" t="s">
        <v>241</v>
      </c>
      <c r="G494" s="5" t="str">
        <f>IF(Table1[[#This Row],[Amount]]&lt;0,-Table1[[#This Row],[Amount]],"")</f>
        <v/>
      </c>
      <c r="H494" t="str">
        <f>IF(Table1[[#This Row],[Account Type]]="Credit Card",Table1[[#This Row],[Amount]],"")</f>
        <v/>
      </c>
      <c r="I494" s="2" t="str">
        <f>IF(Table1[[#This Row],[Category]]="Loan Repayment",Table1[[#This Row],[Amount]]*-1,"")</f>
        <v/>
      </c>
      <c r="J494" s="20" t="s">
        <v>362</v>
      </c>
      <c r="K494" s="17">
        <v>44682</v>
      </c>
    </row>
    <row r="495" spans="1:11" x14ac:dyDescent="0.25">
      <c r="A495" s="16">
        <v>44704.762511574074</v>
      </c>
      <c r="B495" t="s">
        <v>53</v>
      </c>
      <c r="C495" t="str">
        <f t="shared" si="7"/>
        <v>Others</v>
      </c>
      <c r="D495" s="3">
        <v>-796.24</v>
      </c>
      <c r="E495" t="s">
        <v>244</v>
      </c>
      <c r="F495" t="s">
        <v>241</v>
      </c>
      <c r="G495" s="5">
        <f>IF(Table1[[#This Row],[Amount]]&lt;0,-Table1[[#This Row],[Amount]],"")</f>
        <v>796.24</v>
      </c>
      <c r="H495" t="str">
        <f>IF(Table1[[#This Row],[Account Type]]="Credit Card",Table1[[#This Row],[Amount]],"")</f>
        <v/>
      </c>
      <c r="I495" s="2" t="str">
        <f>IF(Table1[[#This Row],[Category]]="Loan Repayment",Table1[[#This Row],[Amount]]*-1,"")</f>
        <v/>
      </c>
      <c r="J495" s="20" t="s">
        <v>362</v>
      </c>
      <c r="K495" s="17">
        <v>44682</v>
      </c>
    </row>
    <row r="496" spans="1:11" x14ac:dyDescent="0.25">
      <c r="A496" s="16">
        <v>44704.764166666668</v>
      </c>
      <c r="B496" t="s">
        <v>53</v>
      </c>
      <c r="C496" t="str">
        <f t="shared" si="7"/>
        <v>Others</v>
      </c>
      <c r="D496" s="3">
        <v>-796.33</v>
      </c>
      <c r="E496" t="s">
        <v>244</v>
      </c>
      <c r="F496" t="s">
        <v>241</v>
      </c>
      <c r="G496" s="5">
        <f>IF(Table1[[#This Row],[Amount]]&lt;0,-Table1[[#This Row],[Amount]],"")</f>
        <v>796.33</v>
      </c>
      <c r="H496" t="str">
        <f>IF(Table1[[#This Row],[Account Type]]="Credit Card",Table1[[#This Row],[Amount]],"")</f>
        <v/>
      </c>
      <c r="I496" s="2" t="str">
        <f>IF(Table1[[#This Row],[Category]]="Loan Repayment",Table1[[#This Row],[Amount]]*-1,"")</f>
        <v/>
      </c>
      <c r="J496" s="20" t="s">
        <v>362</v>
      </c>
      <c r="K496" s="17">
        <v>44682</v>
      </c>
    </row>
    <row r="497" spans="1:11" x14ac:dyDescent="0.25">
      <c r="A497" s="16">
        <v>44705.069108796299</v>
      </c>
      <c r="B497" t="s">
        <v>14</v>
      </c>
      <c r="C497" t="str">
        <f t="shared" si="7"/>
        <v>Public Transport</v>
      </c>
      <c r="D497" s="3">
        <v>-4.95</v>
      </c>
      <c r="E497" t="s">
        <v>244</v>
      </c>
      <c r="F497" t="s">
        <v>241</v>
      </c>
      <c r="G497" s="5">
        <f>IF(Table1[[#This Row],[Amount]]&lt;0,-Table1[[#This Row],[Amount]],"")</f>
        <v>4.95</v>
      </c>
      <c r="H497" t="str">
        <f>IF(Table1[[#This Row],[Account Type]]="Credit Card",Table1[[#This Row],[Amount]],"")</f>
        <v/>
      </c>
      <c r="I497" s="2" t="str">
        <f>IF(Table1[[#This Row],[Category]]="Loan Repayment",Table1[[#This Row],[Amount]]*-1,"")</f>
        <v/>
      </c>
      <c r="J497" s="20" t="s">
        <v>362</v>
      </c>
      <c r="K497" s="17">
        <v>44682</v>
      </c>
    </row>
    <row r="498" spans="1:11" x14ac:dyDescent="0.25">
      <c r="A498" s="16">
        <v>44705.35769675926</v>
      </c>
      <c r="B498" t="s">
        <v>10</v>
      </c>
      <c r="C498" t="str">
        <f t="shared" si="7"/>
        <v>Groceries</v>
      </c>
      <c r="D498" s="3">
        <v>-2.15</v>
      </c>
      <c r="E498" t="s">
        <v>244</v>
      </c>
      <c r="F498" t="s">
        <v>241</v>
      </c>
      <c r="G498" s="5">
        <f>IF(Table1[[#This Row],[Amount]]&lt;0,-Table1[[#This Row],[Amount]],"")</f>
        <v>2.15</v>
      </c>
      <c r="H498" t="str">
        <f>IF(Table1[[#This Row],[Account Type]]="Credit Card",Table1[[#This Row],[Amount]],"")</f>
        <v/>
      </c>
      <c r="I498" s="2" t="str">
        <f>IF(Table1[[#This Row],[Category]]="Loan Repayment",Table1[[#This Row],[Amount]]*-1,"")</f>
        <v/>
      </c>
      <c r="J498" s="20" t="s">
        <v>362</v>
      </c>
      <c r="K498" s="17">
        <v>44682</v>
      </c>
    </row>
    <row r="499" spans="1:11" x14ac:dyDescent="0.25">
      <c r="A499" s="16">
        <v>44706.041655092595</v>
      </c>
      <c r="B499" t="s">
        <v>14</v>
      </c>
      <c r="C499" t="str">
        <f t="shared" si="7"/>
        <v>Public Transport</v>
      </c>
      <c r="D499" s="3">
        <v>-3.3</v>
      </c>
      <c r="E499" t="s">
        <v>244</v>
      </c>
      <c r="F499" t="s">
        <v>241</v>
      </c>
      <c r="G499" s="5">
        <f>IF(Table1[[#This Row],[Amount]]&lt;0,-Table1[[#This Row],[Amount]],"")</f>
        <v>3.3</v>
      </c>
      <c r="H499" t="str">
        <f>IF(Table1[[#This Row],[Account Type]]="Credit Card",Table1[[#This Row],[Amount]],"")</f>
        <v/>
      </c>
      <c r="I499" s="2" t="str">
        <f>IF(Table1[[#This Row],[Category]]="Loan Repayment",Table1[[#This Row],[Amount]]*-1,"")</f>
        <v/>
      </c>
      <c r="J499" s="20" t="s">
        <v>362</v>
      </c>
      <c r="K499" s="17">
        <v>44682</v>
      </c>
    </row>
    <row r="500" spans="1:11" x14ac:dyDescent="0.25">
      <c r="A500" s="16">
        <v>44706.825011574074</v>
      </c>
      <c r="B500" t="s">
        <v>11</v>
      </c>
      <c r="C500" t="str">
        <f t="shared" si="7"/>
        <v>Others</v>
      </c>
      <c r="D500" s="3">
        <v>-33.99</v>
      </c>
      <c r="E500" t="s">
        <v>244</v>
      </c>
      <c r="F500" t="s">
        <v>241</v>
      </c>
      <c r="G500" s="5">
        <f>IF(Table1[[#This Row],[Amount]]&lt;0,-Table1[[#This Row],[Amount]],"")</f>
        <v>33.99</v>
      </c>
      <c r="H500" t="str">
        <f>IF(Table1[[#This Row],[Account Type]]="Credit Card",Table1[[#This Row],[Amount]],"")</f>
        <v/>
      </c>
      <c r="I500" s="2" t="str">
        <f>IF(Table1[[#This Row],[Category]]="Loan Repayment",Table1[[#This Row],[Amount]]*-1,"")</f>
        <v/>
      </c>
      <c r="J500" s="20" t="s">
        <v>362</v>
      </c>
      <c r="K500" s="17">
        <v>44682</v>
      </c>
    </row>
    <row r="501" spans="1:11" x14ac:dyDescent="0.25">
      <c r="A501" s="16">
        <v>44706.929606481484</v>
      </c>
      <c r="B501" t="s">
        <v>11</v>
      </c>
      <c r="C501" t="str">
        <f t="shared" si="7"/>
        <v>Others</v>
      </c>
      <c r="D501" s="3">
        <v>-15.99</v>
      </c>
      <c r="E501" t="s">
        <v>244</v>
      </c>
      <c r="F501" t="s">
        <v>241</v>
      </c>
      <c r="G501" s="5">
        <f>IF(Table1[[#This Row],[Amount]]&lt;0,-Table1[[#This Row],[Amount]],"")</f>
        <v>15.99</v>
      </c>
      <c r="H501" t="str">
        <f>IF(Table1[[#This Row],[Account Type]]="Credit Card",Table1[[#This Row],[Amount]],"")</f>
        <v/>
      </c>
      <c r="I501" s="2" t="str">
        <f>IF(Table1[[#This Row],[Category]]="Loan Repayment",Table1[[#This Row],[Amount]]*-1,"")</f>
        <v/>
      </c>
      <c r="J501" s="20" t="s">
        <v>362</v>
      </c>
      <c r="K501" s="17">
        <v>44682</v>
      </c>
    </row>
    <row r="502" spans="1:11" x14ac:dyDescent="0.25">
      <c r="A502" s="16">
        <v>44706.934189814812</v>
      </c>
      <c r="B502" t="s">
        <v>11</v>
      </c>
      <c r="C502" t="str">
        <f t="shared" si="7"/>
        <v>Others</v>
      </c>
      <c r="D502" s="3">
        <v>-10.99</v>
      </c>
      <c r="E502" t="s">
        <v>244</v>
      </c>
      <c r="F502" t="s">
        <v>241</v>
      </c>
      <c r="G502" s="5">
        <f>IF(Table1[[#This Row],[Amount]]&lt;0,-Table1[[#This Row],[Amount]],"")</f>
        <v>10.99</v>
      </c>
      <c r="H502" t="str">
        <f>IF(Table1[[#This Row],[Account Type]]="Credit Card",Table1[[#This Row],[Amount]],"")</f>
        <v/>
      </c>
      <c r="I502" s="2" t="str">
        <f>IF(Table1[[#This Row],[Category]]="Loan Repayment",Table1[[#This Row],[Amount]]*-1,"")</f>
        <v/>
      </c>
      <c r="J502" s="20" t="s">
        <v>362</v>
      </c>
      <c r="K502" s="17">
        <v>44682</v>
      </c>
    </row>
    <row r="503" spans="1:11" x14ac:dyDescent="0.25">
      <c r="A503" s="16">
        <v>44707.041655092595</v>
      </c>
      <c r="B503" t="s">
        <v>14</v>
      </c>
      <c r="C503" t="str">
        <f t="shared" si="7"/>
        <v>Public Transport</v>
      </c>
      <c r="D503" s="3">
        <v>-4.95</v>
      </c>
      <c r="E503" t="s">
        <v>244</v>
      </c>
      <c r="F503" t="s">
        <v>241</v>
      </c>
      <c r="G503" s="5">
        <f>IF(Table1[[#This Row],[Amount]]&lt;0,-Table1[[#This Row],[Amount]],"")</f>
        <v>4.95</v>
      </c>
      <c r="H503" t="str">
        <f>IF(Table1[[#This Row],[Account Type]]="Credit Card",Table1[[#This Row],[Amount]],"")</f>
        <v/>
      </c>
      <c r="I503" s="2" t="str">
        <f>IF(Table1[[#This Row],[Category]]="Loan Repayment",Table1[[#This Row],[Amount]]*-1,"")</f>
        <v/>
      </c>
      <c r="J503" s="20" t="s">
        <v>362</v>
      </c>
      <c r="K503" s="17">
        <v>44682</v>
      </c>
    </row>
    <row r="504" spans="1:11" x14ac:dyDescent="0.25">
      <c r="A504" s="16">
        <v>44708.041655092595</v>
      </c>
      <c r="B504" t="s">
        <v>14</v>
      </c>
      <c r="C504" t="str">
        <f t="shared" si="7"/>
        <v>Public Transport</v>
      </c>
      <c r="D504" s="3">
        <v>-3.3</v>
      </c>
      <c r="E504" t="s">
        <v>244</v>
      </c>
      <c r="F504" t="s">
        <v>241</v>
      </c>
      <c r="G504" s="5">
        <f>IF(Table1[[#This Row],[Amount]]&lt;0,-Table1[[#This Row],[Amount]],"")</f>
        <v>3.3</v>
      </c>
      <c r="H504" t="str">
        <f>IF(Table1[[#This Row],[Account Type]]="Credit Card",Table1[[#This Row],[Amount]],"")</f>
        <v/>
      </c>
      <c r="I504" s="2" t="str">
        <f>IF(Table1[[#This Row],[Category]]="Loan Repayment",Table1[[#This Row],[Amount]]*-1,"")</f>
        <v/>
      </c>
      <c r="J504" s="20" t="s">
        <v>362</v>
      </c>
      <c r="K504" s="17">
        <v>44682</v>
      </c>
    </row>
    <row r="505" spans="1:11" x14ac:dyDescent="0.25">
      <c r="A505" s="16">
        <v>44708.914074074077</v>
      </c>
      <c r="B505" t="s">
        <v>54</v>
      </c>
      <c r="C505" t="str">
        <f t="shared" si="7"/>
        <v>Others</v>
      </c>
      <c r="D505" s="3">
        <v>-5</v>
      </c>
      <c r="E505" t="s">
        <v>244</v>
      </c>
      <c r="F505" t="s">
        <v>241</v>
      </c>
      <c r="G505" s="5">
        <f>IF(Table1[[#This Row],[Amount]]&lt;0,-Table1[[#This Row],[Amount]],"")</f>
        <v>5</v>
      </c>
      <c r="H505" t="str">
        <f>IF(Table1[[#This Row],[Account Type]]="Credit Card",Table1[[#This Row],[Amount]],"")</f>
        <v/>
      </c>
      <c r="I505" s="2" t="str">
        <f>IF(Table1[[#This Row],[Category]]="Loan Repayment",Table1[[#This Row],[Amount]]*-1,"")</f>
        <v/>
      </c>
      <c r="J505" s="20" t="s">
        <v>362</v>
      </c>
      <c r="K505" s="17">
        <v>44682</v>
      </c>
    </row>
    <row r="506" spans="1:11" x14ac:dyDescent="0.25">
      <c r="A506" s="16">
        <v>44709.066759259258</v>
      </c>
      <c r="B506" t="s">
        <v>14</v>
      </c>
      <c r="C506" t="str">
        <f t="shared" si="7"/>
        <v>Public Transport</v>
      </c>
      <c r="D506" s="3">
        <v>-4.95</v>
      </c>
      <c r="E506" t="s">
        <v>244</v>
      </c>
      <c r="F506" t="s">
        <v>241</v>
      </c>
      <c r="G506" s="5">
        <f>IF(Table1[[#This Row],[Amount]]&lt;0,-Table1[[#This Row],[Amount]],"")</f>
        <v>4.95</v>
      </c>
      <c r="H506" t="str">
        <f>IF(Table1[[#This Row],[Account Type]]="Credit Card",Table1[[#This Row],[Amount]],"")</f>
        <v/>
      </c>
      <c r="I506" s="2" t="str">
        <f>IF(Table1[[#This Row],[Category]]="Loan Repayment",Table1[[#This Row],[Amount]]*-1,"")</f>
        <v/>
      </c>
      <c r="J506" s="20" t="s">
        <v>362</v>
      </c>
      <c r="K506" s="17">
        <v>44682</v>
      </c>
    </row>
    <row r="507" spans="1:11" x14ac:dyDescent="0.25">
      <c r="A507" s="16">
        <v>44709.481666666667</v>
      </c>
      <c r="B507" t="s">
        <v>15</v>
      </c>
      <c r="C507" t="str">
        <f t="shared" si="7"/>
        <v>Groceries</v>
      </c>
      <c r="D507" s="3">
        <v>-0.99</v>
      </c>
      <c r="E507" t="s">
        <v>244</v>
      </c>
      <c r="F507" t="s">
        <v>241</v>
      </c>
      <c r="G507" s="5">
        <f>IF(Table1[[#This Row],[Amount]]&lt;0,-Table1[[#This Row],[Amount]],"")</f>
        <v>0.99</v>
      </c>
      <c r="H507" t="str">
        <f>IF(Table1[[#This Row],[Account Type]]="Credit Card",Table1[[#This Row],[Amount]],"")</f>
        <v/>
      </c>
      <c r="I507" s="2" t="str">
        <f>IF(Table1[[#This Row],[Category]]="Loan Repayment",Table1[[#This Row],[Amount]]*-1,"")</f>
        <v/>
      </c>
      <c r="J507" s="20" t="s">
        <v>362</v>
      </c>
      <c r="K507" s="17">
        <v>44682</v>
      </c>
    </row>
    <row r="508" spans="1:11" x14ac:dyDescent="0.25">
      <c r="A508" s="16">
        <v>44710.041655092595</v>
      </c>
      <c r="B508" t="s">
        <v>14</v>
      </c>
      <c r="C508" t="str">
        <f t="shared" si="7"/>
        <v>Public Transport</v>
      </c>
      <c r="D508" s="3">
        <v>-1.85</v>
      </c>
      <c r="E508" t="s">
        <v>244</v>
      </c>
      <c r="F508" t="s">
        <v>241</v>
      </c>
      <c r="G508" s="5">
        <f>IF(Table1[[#This Row],[Amount]]&lt;0,-Table1[[#This Row],[Amount]],"")</f>
        <v>1.85</v>
      </c>
      <c r="H508" t="str">
        <f>IF(Table1[[#This Row],[Account Type]]="Credit Card",Table1[[#This Row],[Amount]],"")</f>
        <v/>
      </c>
      <c r="I508" s="2" t="str">
        <f>IF(Table1[[#This Row],[Category]]="Loan Repayment",Table1[[#This Row],[Amount]]*-1,"")</f>
        <v/>
      </c>
      <c r="J508" s="20" t="s">
        <v>362</v>
      </c>
      <c r="K508" s="17">
        <v>44682</v>
      </c>
    </row>
    <row r="509" spans="1:11" x14ac:dyDescent="0.25">
      <c r="A509" s="16">
        <v>44710.502233796295</v>
      </c>
      <c r="B509" t="s">
        <v>39</v>
      </c>
      <c r="C509" t="str">
        <f t="shared" si="7"/>
        <v>Church</v>
      </c>
      <c r="D509" s="3">
        <v>-5</v>
      </c>
      <c r="E509" t="s">
        <v>244</v>
      </c>
      <c r="F509" t="s">
        <v>241</v>
      </c>
      <c r="G509" s="5">
        <f>IF(Table1[[#This Row],[Amount]]&lt;0,-Table1[[#This Row],[Amount]],"")</f>
        <v>5</v>
      </c>
      <c r="H509" t="str">
        <f>IF(Table1[[#This Row],[Account Type]]="Credit Card",Table1[[#This Row],[Amount]],"")</f>
        <v/>
      </c>
      <c r="I509" s="2" t="str">
        <f>IF(Table1[[#This Row],[Category]]="Loan Repayment",Table1[[#This Row],[Amount]]*-1,"")</f>
        <v/>
      </c>
      <c r="J509" s="20" t="s">
        <v>362</v>
      </c>
      <c r="K509" s="17">
        <v>44682</v>
      </c>
    </row>
    <row r="510" spans="1:11" x14ac:dyDescent="0.25">
      <c r="A510" s="16">
        <v>44712.041655092595</v>
      </c>
      <c r="B510" t="s">
        <v>14</v>
      </c>
      <c r="C510" t="str">
        <f t="shared" si="7"/>
        <v>Public Transport</v>
      </c>
      <c r="D510" s="3">
        <v>-4.95</v>
      </c>
      <c r="E510" t="s">
        <v>244</v>
      </c>
      <c r="F510" t="s">
        <v>241</v>
      </c>
      <c r="G510" s="5">
        <f>IF(Table1[[#This Row],[Amount]]&lt;0,-Table1[[#This Row],[Amount]],"")</f>
        <v>4.95</v>
      </c>
      <c r="H510" t="str">
        <f>IF(Table1[[#This Row],[Account Type]]="Credit Card",Table1[[#This Row],[Amount]],"")</f>
        <v/>
      </c>
      <c r="I510" s="2" t="str">
        <f>IF(Table1[[#This Row],[Category]]="Loan Repayment",Table1[[#This Row],[Amount]]*-1,"")</f>
        <v/>
      </c>
      <c r="J510" s="20" t="s">
        <v>362</v>
      </c>
      <c r="K510" s="17">
        <v>44682</v>
      </c>
    </row>
    <row r="511" spans="1:11" x14ac:dyDescent="0.25">
      <c r="A511" s="16">
        <v>44713.891840277778</v>
      </c>
      <c r="B511" t="s">
        <v>14</v>
      </c>
      <c r="C511" t="str">
        <f t="shared" si="7"/>
        <v>Public Transport</v>
      </c>
      <c r="D511" s="3">
        <v>-1.65</v>
      </c>
      <c r="E511" t="s">
        <v>244</v>
      </c>
      <c r="F511" t="s">
        <v>241</v>
      </c>
      <c r="G511" s="5">
        <f>IF(Table1[[#This Row],[Amount]]&lt;0,-Table1[[#This Row],[Amount]],"")</f>
        <v>1.65</v>
      </c>
      <c r="H511" t="str">
        <f>IF(Table1[[#This Row],[Account Type]]="Credit Card",Table1[[#This Row],[Amount]],"")</f>
        <v/>
      </c>
      <c r="I511" s="2" t="str">
        <f>IF(Table1[[#This Row],[Category]]="Loan Repayment",Table1[[#This Row],[Amount]]*-1,"")</f>
        <v/>
      </c>
      <c r="J511" s="20" t="s">
        <v>363</v>
      </c>
      <c r="K511" s="17">
        <v>44713</v>
      </c>
    </row>
    <row r="512" spans="1:11" x14ac:dyDescent="0.25">
      <c r="A512" s="16">
        <v>44714.858877314815</v>
      </c>
      <c r="B512" t="s">
        <v>46</v>
      </c>
      <c r="C512" t="str">
        <f t="shared" si="7"/>
        <v>Others</v>
      </c>
      <c r="D512" s="3">
        <v>100</v>
      </c>
      <c r="E512" t="s">
        <v>244</v>
      </c>
      <c r="F512" t="s">
        <v>241</v>
      </c>
      <c r="G512" s="5" t="str">
        <f>IF(Table1[[#This Row],[Amount]]&lt;0,-Table1[[#This Row],[Amount]],"")</f>
        <v/>
      </c>
      <c r="H512" t="str">
        <f>IF(Table1[[#This Row],[Account Type]]="Credit Card",Table1[[#This Row],[Amount]],"")</f>
        <v/>
      </c>
      <c r="I512" s="2" t="str">
        <f>IF(Table1[[#This Row],[Category]]="Loan Repayment",Table1[[#This Row],[Amount]]*-1,"")</f>
        <v/>
      </c>
      <c r="J512" s="20" t="s">
        <v>363</v>
      </c>
      <c r="K512" s="17">
        <v>44713</v>
      </c>
    </row>
    <row r="513" spans="1:11" x14ac:dyDescent="0.25">
      <c r="A513" s="16">
        <v>44714.863032407404</v>
      </c>
      <c r="B513" t="s">
        <v>55</v>
      </c>
      <c r="C513" t="str">
        <f t="shared" si="7"/>
        <v>Others</v>
      </c>
      <c r="D513" s="3">
        <v>-100</v>
      </c>
      <c r="E513" t="s">
        <v>244</v>
      </c>
      <c r="F513" t="s">
        <v>241</v>
      </c>
      <c r="G513" s="5">
        <f>IF(Table1[[#This Row],[Amount]]&lt;0,-Table1[[#This Row],[Amount]],"")</f>
        <v>100</v>
      </c>
      <c r="H513" t="str">
        <f>IF(Table1[[#This Row],[Account Type]]="Credit Card",Table1[[#This Row],[Amount]],"")</f>
        <v/>
      </c>
      <c r="I513" s="2" t="str">
        <f>IF(Table1[[#This Row],[Category]]="Loan Repayment",Table1[[#This Row],[Amount]]*-1,"")</f>
        <v/>
      </c>
      <c r="J513" s="20" t="s">
        <v>363</v>
      </c>
      <c r="K513" s="17">
        <v>44713</v>
      </c>
    </row>
    <row r="514" spans="1:11" x14ac:dyDescent="0.25">
      <c r="A514" s="16">
        <v>44715.041655092595</v>
      </c>
      <c r="B514" t="s">
        <v>14</v>
      </c>
      <c r="C514" t="str">
        <f t="shared" ref="C514:C577" si="8">IF(OR(B514="Lidl",B514="Asda",B514="Best Asia Supermarket",B514="Wallington Food Centre",B514="Sainsbury's",B514="Tesco"),"Groceries",IF(OR(B514="Boots",B514="Manor Pharmacy",B514="Specsavers",B514="Noahs Health Food Stor"),"Health",IF(OR(B514="Amazon",B514="Ebay"),"Online Shopping",IF(OR(B514="Transport For London",B514="South Western Railway"),"Public Transport",IF(OR(B514="Primark",B514="TK Maxx",B514="Marks &amp; Spencer"),"Clothing",IF(OR(B514="Udemy",B514="Wise",B514="Telusko",B514="Oasis Christian Centre"),"Self Development",IF(OR(B514="Price Busters",B514="Argos",B514="Poundland",B514="Kings Corner"),"Household Items",IF(OR(B514="To RCCG GLORIOUS HIGH THRONE",B514="To Eagle City Church"),"Church",IF(OR(B514="Skillz UK",B514="Tynker",B514="To Gocardless",B514="We Make Footballers Cc",B514="GLL BETTER",B514="VIS WWW.BETTER.ORG.UK/",B514="IXL Learning"),"Kids Extracurricular",IF(OR(B514="To GBP Savings",B514="Trading 212"),"Savings",IF(B514="To Aqua","Loan Repayment",IF(B514="To Kaneh Amin","Haircut",IF(B514="Wall/Rent/63canon","Rent",IF(OR(B514="Bolt","Uber"),"Cab",IF(B514="Dulwich College","Salary","Others")))))))))))))))</f>
        <v>Public Transport</v>
      </c>
      <c r="D514" s="3">
        <v>-1.65</v>
      </c>
      <c r="E514" t="s">
        <v>244</v>
      </c>
      <c r="F514" t="s">
        <v>241</v>
      </c>
      <c r="G514" s="5">
        <f>IF(Table1[[#This Row],[Amount]]&lt;0,-Table1[[#This Row],[Amount]],"")</f>
        <v>1.65</v>
      </c>
      <c r="H514" t="str">
        <f>IF(Table1[[#This Row],[Account Type]]="Credit Card",Table1[[#This Row],[Amount]],"")</f>
        <v/>
      </c>
      <c r="I514" s="2" t="str">
        <f>IF(Table1[[#This Row],[Category]]="Loan Repayment",Table1[[#This Row],[Amount]]*-1,"")</f>
        <v/>
      </c>
      <c r="J514" s="20" t="s">
        <v>363</v>
      </c>
      <c r="K514" s="17">
        <v>44713</v>
      </c>
    </row>
    <row r="515" spans="1:11" x14ac:dyDescent="0.25">
      <c r="A515" s="16">
        <v>44715.041655092595</v>
      </c>
      <c r="B515" t="s">
        <v>14</v>
      </c>
      <c r="C515" t="str">
        <f t="shared" si="8"/>
        <v>Public Transport</v>
      </c>
      <c r="D515" s="3">
        <v>-1.65</v>
      </c>
      <c r="E515" t="s">
        <v>244</v>
      </c>
      <c r="F515" t="s">
        <v>241</v>
      </c>
      <c r="G515" s="5">
        <f>IF(Table1[[#This Row],[Amount]]&lt;0,-Table1[[#This Row],[Amount]],"")</f>
        <v>1.65</v>
      </c>
      <c r="H515" t="str">
        <f>IF(Table1[[#This Row],[Account Type]]="Credit Card",Table1[[#This Row],[Amount]],"")</f>
        <v/>
      </c>
      <c r="I515" s="2" t="str">
        <f>IF(Table1[[#This Row],[Category]]="Loan Repayment",Table1[[#This Row],[Amount]]*-1,"")</f>
        <v/>
      </c>
      <c r="J515" s="20" t="s">
        <v>363</v>
      </c>
      <c r="K515" s="17">
        <v>44713</v>
      </c>
    </row>
    <row r="516" spans="1:11" x14ac:dyDescent="0.25">
      <c r="A516" s="16">
        <v>44715.544270833336</v>
      </c>
      <c r="B516" t="s">
        <v>56</v>
      </c>
      <c r="C516" t="str">
        <f t="shared" si="8"/>
        <v>Others</v>
      </c>
      <c r="D516" s="3">
        <v>-5</v>
      </c>
      <c r="E516" t="s">
        <v>244</v>
      </c>
      <c r="F516" t="s">
        <v>241</v>
      </c>
      <c r="G516" s="5">
        <f>IF(Table1[[#This Row],[Amount]]&lt;0,-Table1[[#This Row],[Amount]],"")</f>
        <v>5</v>
      </c>
      <c r="H516" t="str">
        <f>IF(Table1[[#This Row],[Account Type]]="Credit Card",Table1[[#This Row],[Amount]],"")</f>
        <v/>
      </c>
      <c r="I516" s="2" t="str">
        <f>IF(Table1[[#This Row],[Category]]="Loan Repayment",Table1[[#This Row],[Amount]]*-1,"")</f>
        <v/>
      </c>
      <c r="J516" s="20" t="s">
        <v>363</v>
      </c>
      <c r="K516" s="17">
        <v>44713</v>
      </c>
    </row>
    <row r="517" spans="1:11" x14ac:dyDescent="0.25">
      <c r="A517" s="17">
        <v>44716</v>
      </c>
      <c r="B517" t="s">
        <v>294</v>
      </c>
      <c r="C517" t="str">
        <f t="shared" si="8"/>
        <v>Others</v>
      </c>
      <c r="D517" s="3">
        <v>1450</v>
      </c>
      <c r="E517" t="s">
        <v>285</v>
      </c>
      <c r="F517" t="s">
        <v>241</v>
      </c>
      <c r="G517" s="5" t="str">
        <f>IF(Table1[[#This Row],[Amount]]&lt;0,-Table1[[#This Row],[Amount]],"")</f>
        <v/>
      </c>
      <c r="H517" t="str">
        <f>IF(Table1[[#This Row],[Account Type]]="Credit Card",Table1[[#This Row],[Amount]],"")</f>
        <v/>
      </c>
      <c r="I517" s="2" t="str">
        <f>IF(Table1[[#This Row],[Category]]="Loan Repayment",Table1[[#This Row],[Amount]]*-1,"")</f>
        <v/>
      </c>
      <c r="J517" s="20" t="s">
        <v>363</v>
      </c>
      <c r="K517" s="17">
        <v>44713</v>
      </c>
    </row>
    <row r="518" spans="1:11" x14ac:dyDescent="0.25">
      <c r="A518" s="16">
        <v>44716.041655092595</v>
      </c>
      <c r="B518" t="s">
        <v>14</v>
      </c>
      <c r="C518" t="str">
        <f t="shared" si="8"/>
        <v>Public Transport</v>
      </c>
      <c r="D518" s="3">
        <v>-3.3</v>
      </c>
      <c r="E518" t="s">
        <v>244</v>
      </c>
      <c r="F518" t="s">
        <v>241</v>
      </c>
      <c r="G518" s="5">
        <f>IF(Table1[[#This Row],[Amount]]&lt;0,-Table1[[#This Row],[Amount]],"")</f>
        <v>3.3</v>
      </c>
      <c r="H518" t="str">
        <f>IF(Table1[[#This Row],[Account Type]]="Credit Card",Table1[[#This Row],[Amount]],"")</f>
        <v/>
      </c>
      <c r="I518" s="2" t="str">
        <f>IF(Table1[[#This Row],[Category]]="Loan Repayment",Table1[[#This Row],[Amount]]*-1,"")</f>
        <v/>
      </c>
      <c r="J518" s="20" t="s">
        <v>363</v>
      </c>
      <c r="K518" s="17">
        <v>44713</v>
      </c>
    </row>
    <row r="519" spans="1:11" x14ac:dyDescent="0.25">
      <c r="A519" s="17">
        <v>44717</v>
      </c>
      <c r="B519" t="s">
        <v>292</v>
      </c>
      <c r="C519" t="str">
        <f t="shared" si="8"/>
        <v>Others</v>
      </c>
      <c r="D519" s="3">
        <v>-100</v>
      </c>
      <c r="E519" t="s">
        <v>285</v>
      </c>
      <c r="F519" t="s">
        <v>241</v>
      </c>
      <c r="G519" s="5">
        <f>IF(Table1[[#This Row],[Amount]]&lt;0,-Table1[[#This Row],[Amount]],"")</f>
        <v>100</v>
      </c>
      <c r="H519" t="str">
        <f>IF(Table1[[#This Row],[Account Type]]="Credit Card",Table1[[#This Row],[Amount]],"")</f>
        <v/>
      </c>
      <c r="I519" s="2" t="str">
        <f>IF(Table1[[#This Row],[Category]]="Loan Repayment",Table1[[#This Row],[Amount]]*-1,"")</f>
        <v/>
      </c>
      <c r="J519" s="20" t="s">
        <v>363</v>
      </c>
      <c r="K519" s="17">
        <v>44713</v>
      </c>
    </row>
    <row r="520" spans="1:11" x14ac:dyDescent="0.25">
      <c r="A520" s="17">
        <v>44717</v>
      </c>
      <c r="B520" t="s">
        <v>292</v>
      </c>
      <c r="C520" t="str">
        <f t="shared" si="8"/>
        <v>Others</v>
      </c>
      <c r="D520" s="3">
        <v>-250</v>
      </c>
      <c r="E520" t="s">
        <v>285</v>
      </c>
      <c r="F520" t="s">
        <v>241</v>
      </c>
      <c r="G520" s="5">
        <f>IF(Table1[[#This Row],[Amount]]&lt;0,-Table1[[#This Row],[Amount]],"")</f>
        <v>250</v>
      </c>
      <c r="H520" t="str">
        <f>IF(Table1[[#This Row],[Account Type]]="Credit Card",Table1[[#This Row],[Amount]],"")</f>
        <v/>
      </c>
      <c r="I520" s="2" t="str">
        <f>IF(Table1[[#This Row],[Category]]="Loan Repayment",Table1[[#This Row],[Amount]]*-1,"")</f>
        <v/>
      </c>
      <c r="J520" s="20" t="s">
        <v>363</v>
      </c>
      <c r="K520" s="17">
        <v>44713</v>
      </c>
    </row>
    <row r="521" spans="1:11" x14ac:dyDescent="0.25">
      <c r="A521" s="16">
        <v>44717.041655092595</v>
      </c>
      <c r="B521" t="s">
        <v>14</v>
      </c>
      <c r="C521" t="str">
        <f t="shared" si="8"/>
        <v>Public Transport</v>
      </c>
      <c r="D521" s="3">
        <v>-3.3</v>
      </c>
      <c r="E521" t="s">
        <v>244</v>
      </c>
      <c r="F521" t="s">
        <v>241</v>
      </c>
      <c r="G521" s="5">
        <f>IF(Table1[[#This Row],[Amount]]&lt;0,-Table1[[#This Row],[Amount]],"")</f>
        <v>3.3</v>
      </c>
      <c r="H521" t="str">
        <f>IF(Table1[[#This Row],[Account Type]]="Credit Card",Table1[[#This Row],[Amount]],"")</f>
        <v/>
      </c>
      <c r="I521" s="2" t="str">
        <f>IF(Table1[[#This Row],[Category]]="Loan Repayment",Table1[[#This Row],[Amount]]*-1,"")</f>
        <v/>
      </c>
      <c r="J521" s="20" t="s">
        <v>363</v>
      </c>
      <c r="K521" s="17">
        <v>44713</v>
      </c>
    </row>
    <row r="522" spans="1:11" x14ac:dyDescent="0.25">
      <c r="A522" s="16">
        <v>44717.473611111112</v>
      </c>
      <c r="B522" t="s">
        <v>46</v>
      </c>
      <c r="C522" t="str">
        <f t="shared" si="8"/>
        <v>Others</v>
      </c>
      <c r="D522" s="3">
        <v>250</v>
      </c>
      <c r="E522" t="s">
        <v>244</v>
      </c>
      <c r="F522" t="s">
        <v>241</v>
      </c>
      <c r="G522" s="5" t="str">
        <f>IF(Table1[[#This Row],[Amount]]&lt;0,-Table1[[#This Row],[Amount]],"")</f>
        <v/>
      </c>
      <c r="H522" t="str">
        <f>IF(Table1[[#This Row],[Account Type]]="Credit Card",Table1[[#This Row],[Amount]],"")</f>
        <v/>
      </c>
      <c r="I522" s="2" t="str">
        <f>IF(Table1[[#This Row],[Category]]="Loan Repayment",Table1[[#This Row],[Amount]]*-1,"")</f>
        <v/>
      </c>
      <c r="J522" s="20" t="s">
        <v>363</v>
      </c>
      <c r="K522" s="17">
        <v>44713</v>
      </c>
    </row>
    <row r="523" spans="1:11" x14ac:dyDescent="0.25">
      <c r="A523" s="16">
        <v>44717.474803240744</v>
      </c>
      <c r="B523" t="s">
        <v>39</v>
      </c>
      <c r="C523" t="str">
        <f t="shared" si="8"/>
        <v>Church</v>
      </c>
      <c r="D523" s="3">
        <v>-200</v>
      </c>
      <c r="E523" t="s">
        <v>244</v>
      </c>
      <c r="F523" t="s">
        <v>241</v>
      </c>
      <c r="G523" s="5">
        <f>IF(Table1[[#This Row],[Amount]]&lt;0,-Table1[[#This Row],[Amount]],"")</f>
        <v>200</v>
      </c>
      <c r="H523" t="str">
        <f>IF(Table1[[#This Row],[Account Type]]="Credit Card",Table1[[#This Row],[Amount]],"")</f>
        <v/>
      </c>
      <c r="I523" s="2" t="str">
        <f>IF(Table1[[#This Row],[Category]]="Loan Repayment",Table1[[#This Row],[Amount]]*-1,"")</f>
        <v/>
      </c>
      <c r="J523" s="20" t="s">
        <v>363</v>
      </c>
      <c r="K523" s="17">
        <v>44713</v>
      </c>
    </row>
    <row r="524" spans="1:11" x14ac:dyDescent="0.25">
      <c r="A524" s="16">
        <v>44717.89984953704</v>
      </c>
      <c r="B524" t="s">
        <v>14</v>
      </c>
      <c r="C524" t="str">
        <f t="shared" si="8"/>
        <v>Public Transport</v>
      </c>
      <c r="D524" s="3">
        <v>-1.5</v>
      </c>
      <c r="E524" t="s">
        <v>244</v>
      </c>
      <c r="F524" t="s">
        <v>241</v>
      </c>
      <c r="G524" s="5">
        <f>IF(Table1[[#This Row],[Amount]]&lt;0,-Table1[[#This Row],[Amount]],"")</f>
        <v>1.5</v>
      </c>
      <c r="H524" t="str">
        <f>IF(Table1[[#This Row],[Account Type]]="Credit Card",Table1[[#This Row],[Amount]],"")</f>
        <v/>
      </c>
      <c r="I524" s="2" t="str">
        <f>IF(Table1[[#This Row],[Category]]="Loan Repayment",Table1[[#This Row],[Amount]]*-1,"")</f>
        <v/>
      </c>
      <c r="J524" s="20" t="s">
        <v>363</v>
      </c>
      <c r="K524" s="17">
        <v>44713</v>
      </c>
    </row>
    <row r="525" spans="1:11" x14ac:dyDescent="0.25">
      <c r="A525" s="16">
        <v>44718.041655092595</v>
      </c>
      <c r="B525" t="s">
        <v>14</v>
      </c>
      <c r="C525" t="str">
        <f t="shared" si="8"/>
        <v>Public Transport</v>
      </c>
      <c r="D525" s="3">
        <v>-3.3</v>
      </c>
      <c r="E525" t="s">
        <v>244</v>
      </c>
      <c r="F525" t="s">
        <v>241</v>
      </c>
      <c r="G525" s="5">
        <f>IF(Table1[[#This Row],[Amount]]&lt;0,-Table1[[#This Row],[Amount]],"")</f>
        <v>3.3</v>
      </c>
      <c r="H525" t="str">
        <f>IF(Table1[[#This Row],[Account Type]]="Credit Card",Table1[[#This Row],[Amount]],"")</f>
        <v/>
      </c>
      <c r="I525" s="2" t="str">
        <f>IF(Table1[[#This Row],[Category]]="Loan Repayment",Table1[[#This Row],[Amount]]*-1,"")</f>
        <v/>
      </c>
      <c r="J525" s="20" t="s">
        <v>363</v>
      </c>
      <c r="K525" s="17">
        <v>44713</v>
      </c>
    </row>
    <row r="526" spans="1:11" x14ac:dyDescent="0.25">
      <c r="A526" s="16">
        <v>44718.256296296298</v>
      </c>
      <c r="B526" t="s">
        <v>14</v>
      </c>
      <c r="C526" t="str">
        <f t="shared" si="8"/>
        <v>Public Transport</v>
      </c>
      <c r="D526" s="3">
        <v>-1.65</v>
      </c>
      <c r="E526" t="s">
        <v>244</v>
      </c>
      <c r="F526" t="s">
        <v>241</v>
      </c>
      <c r="G526" s="5">
        <f>IF(Table1[[#This Row],[Amount]]&lt;0,-Table1[[#This Row],[Amount]],"")</f>
        <v>1.65</v>
      </c>
      <c r="H526" t="str">
        <f>IF(Table1[[#This Row],[Account Type]]="Credit Card",Table1[[#This Row],[Amount]],"")</f>
        <v/>
      </c>
      <c r="I526" s="2" t="str">
        <f>IF(Table1[[#This Row],[Category]]="Loan Repayment",Table1[[#This Row],[Amount]]*-1,"")</f>
        <v/>
      </c>
      <c r="J526" s="20" t="s">
        <v>363</v>
      </c>
      <c r="K526" s="17">
        <v>44713</v>
      </c>
    </row>
    <row r="527" spans="1:11" x14ac:dyDescent="0.25">
      <c r="A527" s="17">
        <v>44719</v>
      </c>
      <c r="B527" t="s">
        <v>292</v>
      </c>
      <c r="C527" t="str">
        <f t="shared" si="8"/>
        <v>Others</v>
      </c>
      <c r="D527" s="3">
        <v>-100</v>
      </c>
      <c r="E527" t="s">
        <v>285</v>
      </c>
      <c r="F527" t="s">
        <v>241</v>
      </c>
      <c r="G527" s="5">
        <f>IF(Table1[[#This Row],[Amount]]&lt;0,-Table1[[#This Row],[Amount]],"")</f>
        <v>100</v>
      </c>
      <c r="H527" t="str">
        <f>IF(Table1[[#This Row],[Account Type]]="Credit Card",Table1[[#This Row],[Amount]],"")</f>
        <v/>
      </c>
      <c r="I527" s="2" t="str">
        <f>IF(Table1[[#This Row],[Category]]="Loan Repayment",Table1[[#This Row],[Amount]]*-1,"")</f>
        <v/>
      </c>
      <c r="J527" s="20" t="s">
        <v>363</v>
      </c>
      <c r="K527" s="17">
        <v>44713</v>
      </c>
    </row>
    <row r="528" spans="1:11" x14ac:dyDescent="0.25">
      <c r="A528" s="16">
        <v>44719.229016203702</v>
      </c>
      <c r="B528" t="s">
        <v>46</v>
      </c>
      <c r="C528" t="str">
        <f t="shared" si="8"/>
        <v>Others</v>
      </c>
      <c r="D528" s="3">
        <v>100</v>
      </c>
      <c r="E528" t="s">
        <v>244</v>
      </c>
      <c r="F528" t="s">
        <v>241</v>
      </c>
      <c r="G528" s="5" t="str">
        <f>IF(Table1[[#This Row],[Amount]]&lt;0,-Table1[[#This Row],[Amount]],"")</f>
        <v/>
      </c>
      <c r="H528" t="str">
        <f>IF(Table1[[#This Row],[Account Type]]="Credit Card",Table1[[#This Row],[Amount]],"")</f>
        <v/>
      </c>
      <c r="I528" s="2" t="str">
        <f>IF(Table1[[#This Row],[Category]]="Loan Repayment",Table1[[#This Row],[Amount]]*-1,"")</f>
        <v/>
      </c>
      <c r="J528" s="20" t="s">
        <v>363</v>
      </c>
      <c r="K528" s="17">
        <v>44713</v>
      </c>
    </row>
    <row r="529" spans="1:11" x14ac:dyDescent="0.25">
      <c r="A529" s="16">
        <v>44719.314733796295</v>
      </c>
      <c r="B529" t="s">
        <v>57</v>
      </c>
      <c r="C529" t="str">
        <f t="shared" si="8"/>
        <v>Others</v>
      </c>
      <c r="D529" s="3">
        <v>-88</v>
      </c>
      <c r="E529" t="s">
        <v>244</v>
      </c>
      <c r="F529" t="s">
        <v>241</v>
      </c>
      <c r="G529" s="5">
        <f>IF(Table1[[#This Row],[Amount]]&lt;0,-Table1[[#This Row],[Amount]],"")</f>
        <v>88</v>
      </c>
      <c r="H529" t="str">
        <f>IF(Table1[[#This Row],[Account Type]]="Credit Card",Table1[[#This Row],[Amount]],"")</f>
        <v/>
      </c>
      <c r="I529" s="2" t="str">
        <f>IF(Table1[[#This Row],[Category]]="Loan Repayment",Table1[[#This Row],[Amount]]*-1,"")</f>
        <v/>
      </c>
      <c r="J529" s="20" t="s">
        <v>363</v>
      </c>
      <c r="K529" s="17">
        <v>44713</v>
      </c>
    </row>
    <row r="530" spans="1:11" x14ac:dyDescent="0.25">
      <c r="A530" s="16">
        <v>44719.367812500001</v>
      </c>
      <c r="B530" t="s">
        <v>15</v>
      </c>
      <c r="C530" t="str">
        <f t="shared" si="8"/>
        <v>Groceries</v>
      </c>
      <c r="D530" s="3">
        <v>-2.4500000000000002</v>
      </c>
      <c r="E530" t="s">
        <v>244</v>
      </c>
      <c r="F530" t="s">
        <v>241</v>
      </c>
      <c r="G530" s="5">
        <f>IF(Table1[[#This Row],[Amount]]&lt;0,-Table1[[#This Row],[Amount]],"")</f>
        <v>2.4500000000000002</v>
      </c>
      <c r="H530" t="str">
        <f>IF(Table1[[#This Row],[Account Type]]="Credit Card",Table1[[#This Row],[Amount]],"")</f>
        <v/>
      </c>
      <c r="I530" s="2" t="str">
        <f>IF(Table1[[#This Row],[Category]]="Loan Repayment",Table1[[#This Row],[Amount]]*-1,"")</f>
        <v/>
      </c>
      <c r="J530" s="20" t="s">
        <v>363</v>
      </c>
      <c r="K530" s="17">
        <v>44713</v>
      </c>
    </row>
    <row r="531" spans="1:11" x14ac:dyDescent="0.25">
      <c r="A531" s="17">
        <v>44720</v>
      </c>
      <c r="B531" t="s">
        <v>292</v>
      </c>
      <c r="C531" t="str">
        <f t="shared" si="8"/>
        <v>Others</v>
      </c>
      <c r="D531" s="3">
        <v>-100</v>
      </c>
      <c r="E531" t="s">
        <v>285</v>
      </c>
      <c r="F531" t="s">
        <v>241</v>
      </c>
      <c r="G531" s="5">
        <f>IF(Table1[[#This Row],[Amount]]&lt;0,-Table1[[#This Row],[Amount]],"")</f>
        <v>100</v>
      </c>
      <c r="H531" t="str">
        <f>IF(Table1[[#This Row],[Account Type]]="Credit Card",Table1[[#This Row],[Amount]],"")</f>
        <v/>
      </c>
      <c r="I531" s="2" t="str">
        <f>IF(Table1[[#This Row],[Category]]="Loan Repayment",Table1[[#This Row],[Amount]]*-1,"")</f>
        <v/>
      </c>
      <c r="J531" s="20" t="s">
        <v>363</v>
      </c>
      <c r="K531" s="17">
        <v>44713</v>
      </c>
    </row>
    <row r="532" spans="1:11" x14ac:dyDescent="0.25">
      <c r="A532" s="16">
        <v>44720.041655092595</v>
      </c>
      <c r="B532" t="s">
        <v>14</v>
      </c>
      <c r="C532" t="str">
        <f t="shared" si="8"/>
        <v>Public Transport</v>
      </c>
      <c r="D532" s="3">
        <v>-3.3</v>
      </c>
      <c r="E532" t="s">
        <v>244</v>
      </c>
      <c r="F532" t="s">
        <v>241</v>
      </c>
      <c r="G532" s="5">
        <f>IF(Table1[[#This Row],[Amount]]&lt;0,-Table1[[#This Row],[Amount]],"")</f>
        <v>3.3</v>
      </c>
      <c r="H532" t="str">
        <f>IF(Table1[[#This Row],[Account Type]]="Credit Card",Table1[[#This Row],[Amount]],"")</f>
        <v/>
      </c>
      <c r="I532" s="2" t="str">
        <f>IF(Table1[[#This Row],[Category]]="Loan Repayment",Table1[[#This Row],[Amount]]*-1,"")</f>
        <v/>
      </c>
      <c r="J532" s="20" t="s">
        <v>363</v>
      </c>
      <c r="K532" s="17">
        <v>44713</v>
      </c>
    </row>
    <row r="533" spans="1:11" x14ac:dyDescent="0.25">
      <c r="A533" s="16">
        <v>44720.041655092595</v>
      </c>
      <c r="B533" t="s">
        <v>14</v>
      </c>
      <c r="C533" t="str">
        <f t="shared" si="8"/>
        <v>Public Transport</v>
      </c>
      <c r="D533" s="3">
        <v>-1.65</v>
      </c>
      <c r="E533" t="s">
        <v>244</v>
      </c>
      <c r="F533" t="s">
        <v>241</v>
      </c>
      <c r="G533" s="5">
        <f>IF(Table1[[#This Row],[Amount]]&lt;0,-Table1[[#This Row],[Amount]],"")</f>
        <v>1.65</v>
      </c>
      <c r="H533" t="str">
        <f>IF(Table1[[#This Row],[Account Type]]="Credit Card",Table1[[#This Row],[Amount]],"")</f>
        <v/>
      </c>
      <c r="I533" s="2" t="str">
        <f>IF(Table1[[#This Row],[Category]]="Loan Repayment",Table1[[#This Row],[Amount]]*-1,"")</f>
        <v/>
      </c>
      <c r="J533" s="20" t="s">
        <v>363</v>
      </c>
      <c r="K533" s="17">
        <v>44713</v>
      </c>
    </row>
    <row r="534" spans="1:11" x14ac:dyDescent="0.25">
      <c r="A534" s="16">
        <v>44720.331875000003</v>
      </c>
      <c r="B534" t="s">
        <v>46</v>
      </c>
      <c r="C534" t="str">
        <f t="shared" si="8"/>
        <v>Others</v>
      </c>
      <c r="D534" s="3">
        <v>100</v>
      </c>
      <c r="E534" t="s">
        <v>244</v>
      </c>
      <c r="F534" t="s">
        <v>241</v>
      </c>
      <c r="G534" s="5" t="str">
        <f>IF(Table1[[#This Row],[Amount]]&lt;0,-Table1[[#This Row],[Amount]],"")</f>
        <v/>
      </c>
      <c r="H534" t="str">
        <f>IF(Table1[[#This Row],[Account Type]]="Credit Card",Table1[[#This Row],[Amount]],"")</f>
        <v/>
      </c>
      <c r="I534" s="2" t="str">
        <f>IF(Table1[[#This Row],[Category]]="Loan Repayment",Table1[[#This Row],[Amount]]*-1,"")</f>
        <v/>
      </c>
      <c r="J534" s="20" t="s">
        <v>363</v>
      </c>
      <c r="K534" s="17">
        <v>44713</v>
      </c>
    </row>
    <row r="535" spans="1:11" x14ac:dyDescent="0.25">
      <c r="A535" s="16">
        <v>44720.334189814814</v>
      </c>
      <c r="B535" t="s">
        <v>45</v>
      </c>
      <c r="C535" t="str">
        <f t="shared" si="8"/>
        <v>Others</v>
      </c>
      <c r="D535" s="3">
        <v>-100</v>
      </c>
      <c r="E535" t="s">
        <v>244</v>
      </c>
      <c r="F535" t="s">
        <v>241</v>
      </c>
      <c r="G535" s="5">
        <f>IF(Table1[[#This Row],[Amount]]&lt;0,-Table1[[#This Row],[Amount]],"")</f>
        <v>100</v>
      </c>
      <c r="H535" t="str">
        <f>IF(Table1[[#This Row],[Account Type]]="Credit Card",Table1[[#This Row],[Amount]],"")</f>
        <v/>
      </c>
      <c r="I535" s="2" t="str">
        <f>IF(Table1[[#This Row],[Category]]="Loan Repayment",Table1[[#This Row],[Amount]]*-1,"")</f>
        <v/>
      </c>
      <c r="J535" s="20" t="s">
        <v>363</v>
      </c>
      <c r="K535" s="17">
        <v>44713</v>
      </c>
    </row>
    <row r="536" spans="1:11" x14ac:dyDescent="0.25">
      <c r="A536" s="16">
        <v>44720.371435185189</v>
      </c>
      <c r="B536" t="s">
        <v>10</v>
      </c>
      <c r="C536" t="str">
        <f t="shared" si="8"/>
        <v>Groceries</v>
      </c>
      <c r="D536" s="3">
        <v>-3.65</v>
      </c>
      <c r="E536" t="s">
        <v>244</v>
      </c>
      <c r="F536" t="s">
        <v>241</v>
      </c>
      <c r="G536" s="5">
        <f>IF(Table1[[#This Row],[Amount]]&lt;0,-Table1[[#This Row],[Amount]],"")</f>
        <v>3.65</v>
      </c>
      <c r="H536" t="str">
        <f>IF(Table1[[#This Row],[Account Type]]="Credit Card",Table1[[#This Row],[Amount]],"")</f>
        <v/>
      </c>
      <c r="I536" s="2" t="str">
        <f>IF(Table1[[#This Row],[Category]]="Loan Repayment",Table1[[#This Row],[Amount]]*-1,"")</f>
        <v/>
      </c>
      <c r="J536" s="20" t="s">
        <v>363</v>
      </c>
      <c r="K536" s="17">
        <v>44713</v>
      </c>
    </row>
    <row r="537" spans="1:11" x14ac:dyDescent="0.25">
      <c r="A537" s="17">
        <v>44721</v>
      </c>
      <c r="B537" t="s">
        <v>292</v>
      </c>
      <c r="C537" t="str">
        <f t="shared" si="8"/>
        <v>Others</v>
      </c>
      <c r="D537" s="3">
        <v>-140</v>
      </c>
      <c r="E537" t="s">
        <v>285</v>
      </c>
      <c r="F537" t="s">
        <v>241</v>
      </c>
      <c r="G537" s="5">
        <f>IF(Table1[[#This Row],[Amount]]&lt;0,-Table1[[#This Row],[Amount]],"")</f>
        <v>140</v>
      </c>
      <c r="H537" t="str">
        <f>IF(Table1[[#This Row],[Account Type]]="Credit Card",Table1[[#This Row],[Amount]],"")</f>
        <v/>
      </c>
      <c r="I537" s="2" t="str">
        <f>IF(Table1[[#This Row],[Category]]="Loan Repayment",Table1[[#This Row],[Amount]]*-1,"")</f>
        <v/>
      </c>
      <c r="J537" s="20" t="s">
        <v>363</v>
      </c>
      <c r="K537" s="17">
        <v>44713</v>
      </c>
    </row>
    <row r="538" spans="1:11" x14ac:dyDescent="0.25">
      <c r="A538" s="16">
        <v>44721.041655092595</v>
      </c>
      <c r="B538" t="s">
        <v>14</v>
      </c>
      <c r="C538" t="str">
        <f t="shared" si="8"/>
        <v>Public Transport</v>
      </c>
      <c r="D538" s="3">
        <v>-4.95</v>
      </c>
      <c r="E538" t="s">
        <v>244</v>
      </c>
      <c r="F538" t="s">
        <v>241</v>
      </c>
      <c r="G538" s="5">
        <f>IF(Table1[[#This Row],[Amount]]&lt;0,-Table1[[#This Row],[Amount]],"")</f>
        <v>4.95</v>
      </c>
      <c r="H538" t="str">
        <f>IF(Table1[[#This Row],[Account Type]]="Credit Card",Table1[[#This Row],[Amount]],"")</f>
        <v/>
      </c>
      <c r="I538" s="2" t="str">
        <f>IF(Table1[[#This Row],[Category]]="Loan Repayment",Table1[[#This Row],[Amount]]*-1,"")</f>
        <v/>
      </c>
      <c r="J538" s="20" t="s">
        <v>363</v>
      </c>
      <c r="K538" s="17">
        <v>44713</v>
      </c>
    </row>
    <row r="539" spans="1:11" x14ac:dyDescent="0.25">
      <c r="A539" s="16">
        <v>44721.371944444443</v>
      </c>
      <c r="B539" t="s">
        <v>10</v>
      </c>
      <c r="C539" t="str">
        <f t="shared" si="8"/>
        <v>Groceries</v>
      </c>
      <c r="D539" s="3">
        <v>-0.75</v>
      </c>
      <c r="E539" t="s">
        <v>244</v>
      </c>
      <c r="F539" t="s">
        <v>241</v>
      </c>
      <c r="G539" s="5">
        <f>IF(Table1[[#This Row],[Amount]]&lt;0,-Table1[[#This Row],[Amount]],"")</f>
        <v>0.75</v>
      </c>
      <c r="H539" t="str">
        <f>IF(Table1[[#This Row],[Account Type]]="Credit Card",Table1[[#This Row],[Amount]],"")</f>
        <v/>
      </c>
      <c r="I539" s="2" t="str">
        <f>IF(Table1[[#This Row],[Category]]="Loan Repayment",Table1[[#This Row],[Amount]]*-1,"")</f>
        <v/>
      </c>
      <c r="J539" s="20" t="s">
        <v>363</v>
      </c>
      <c r="K539" s="17">
        <v>44713</v>
      </c>
    </row>
    <row r="540" spans="1:11" x14ac:dyDescent="0.25">
      <c r="A540" s="16">
        <v>44721.708472222221</v>
      </c>
      <c r="B540" t="s">
        <v>46</v>
      </c>
      <c r="C540" t="str">
        <f t="shared" si="8"/>
        <v>Others</v>
      </c>
      <c r="D540" s="3">
        <v>140</v>
      </c>
      <c r="E540" t="s">
        <v>244</v>
      </c>
      <c r="F540" t="s">
        <v>241</v>
      </c>
      <c r="G540" s="5" t="str">
        <f>IF(Table1[[#This Row],[Amount]]&lt;0,-Table1[[#This Row],[Amount]],"")</f>
        <v/>
      </c>
      <c r="H540" t="str">
        <f>IF(Table1[[#This Row],[Account Type]]="Credit Card",Table1[[#This Row],[Amount]],"")</f>
        <v/>
      </c>
      <c r="I540" s="2" t="str">
        <f>IF(Table1[[#This Row],[Category]]="Loan Repayment",Table1[[#This Row],[Amount]]*-1,"")</f>
        <v/>
      </c>
      <c r="J540" s="20" t="s">
        <v>363</v>
      </c>
      <c r="K540" s="17">
        <v>44713</v>
      </c>
    </row>
    <row r="541" spans="1:11" x14ac:dyDescent="0.25">
      <c r="A541" s="17">
        <v>44722</v>
      </c>
      <c r="B541" t="s">
        <v>292</v>
      </c>
      <c r="C541" t="str">
        <f t="shared" si="8"/>
        <v>Others</v>
      </c>
      <c r="D541" s="3">
        <v>140</v>
      </c>
      <c r="E541" t="s">
        <v>285</v>
      </c>
      <c r="F541" t="s">
        <v>241</v>
      </c>
      <c r="G541" s="5" t="str">
        <f>IF(Table1[[#This Row],[Amount]]&lt;0,-Table1[[#This Row],[Amount]],"")</f>
        <v/>
      </c>
      <c r="H541" t="str">
        <f>IF(Table1[[#This Row],[Account Type]]="Credit Card",Table1[[#This Row],[Amount]],"")</f>
        <v/>
      </c>
      <c r="I541" s="2" t="str">
        <f>IF(Table1[[#This Row],[Category]]="Loan Repayment",Table1[[#This Row],[Amount]]*-1,"")</f>
        <v/>
      </c>
      <c r="J541" s="20" t="s">
        <v>363</v>
      </c>
      <c r="K541" s="17">
        <v>44713</v>
      </c>
    </row>
    <row r="542" spans="1:11" x14ac:dyDescent="0.25">
      <c r="A542" s="16">
        <v>44722.016805555555</v>
      </c>
      <c r="B542" t="s">
        <v>8</v>
      </c>
      <c r="C542" t="str">
        <f t="shared" si="8"/>
        <v>Others</v>
      </c>
      <c r="D542" s="3">
        <v>140</v>
      </c>
      <c r="E542" t="s">
        <v>244</v>
      </c>
      <c r="F542" t="s">
        <v>241</v>
      </c>
      <c r="G542" s="5" t="str">
        <f>IF(Table1[[#This Row],[Amount]]&lt;0,-Table1[[#This Row],[Amount]],"")</f>
        <v/>
      </c>
      <c r="H542" t="str">
        <f>IF(Table1[[#This Row],[Account Type]]="Credit Card",Table1[[#This Row],[Amount]],"")</f>
        <v/>
      </c>
      <c r="I542" s="2" t="str">
        <f>IF(Table1[[#This Row],[Category]]="Loan Repayment",Table1[[#This Row],[Amount]]*-1,"")</f>
        <v/>
      </c>
      <c r="J542" s="20" t="s">
        <v>363</v>
      </c>
      <c r="K542" s="17">
        <v>44713</v>
      </c>
    </row>
    <row r="543" spans="1:11" x14ac:dyDescent="0.25">
      <c r="A543" s="16">
        <v>44722.041655092595</v>
      </c>
      <c r="B543" t="s">
        <v>14</v>
      </c>
      <c r="C543" t="str">
        <f t="shared" si="8"/>
        <v>Public Transport</v>
      </c>
      <c r="D543" s="3">
        <v>-4.95</v>
      </c>
      <c r="E543" t="s">
        <v>244</v>
      </c>
      <c r="F543" t="s">
        <v>241</v>
      </c>
      <c r="G543" s="5">
        <f>IF(Table1[[#This Row],[Amount]]&lt;0,-Table1[[#This Row],[Amount]],"")</f>
        <v>4.95</v>
      </c>
      <c r="H543" t="str">
        <f>IF(Table1[[#This Row],[Account Type]]="Credit Card",Table1[[#This Row],[Amount]],"")</f>
        <v/>
      </c>
      <c r="I543" s="2" t="str">
        <f>IF(Table1[[#This Row],[Category]]="Loan Repayment",Table1[[#This Row],[Amount]]*-1,"")</f>
        <v/>
      </c>
      <c r="J543" s="20" t="s">
        <v>363</v>
      </c>
      <c r="K543" s="17">
        <v>44713</v>
      </c>
    </row>
    <row r="544" spans="1:11" x14ac:dyDescent="0.25">
      <c r="A544" s="16">
        <v>44722.437581018516</v>
      </c>
      <c r="B544" t="s">
        <v>20</v>
      </c>
      <c r="C544" t="str">
        <f t="shared" si="8"/>
        <v>Others</v>
      </c>
      <c r="D544" s="3">
        <v>-10</v>
      </c>
      <c r="E544" t="s">
        <v>244</v>
      </c>
      <c r="F544" t="s">
        <v>241</v>
      </c>
      <c r="G544" s="5">
        <f>IF(Table1[[#This Row],[Amount]]&lt;0,-Table1[[#This Row],[Amount]],"")</f>
        <v>10</v>
      </c>
      <c r="H544" t="str">
        <f>IF(Table1[[#This Row],[Account Type]]="Credit Card",Table1[[#This Row],[Amount]],"")</f>
        <v/>
      </c>
      <c r="I544" s="2" t="str">
        <f>IF(Table1[[#This Row],[Category]]="Loan Repayment",Table1[[#This Row],[Amount]]*-1,"")</f>
        <v/>
      </c>
      <c r="J544" s="20" t="s">
        <v>363</v>
      </c>
      <c r="K544" s="17">
        <v>44713</v>
      </c>
    </row>
    <row r="545" spans="1:11" x14ac:dyDescent="0.25">
      <c r="A545" s="16">
        <v>44722.461319444446</v>
      </c>
      <c r="B545" t="s">
        <v>59</v>
      </c>
      <c r="C545" t="str">
        <f t="shared" si="8"/>
        <v>Others</v>
      </c>
      <c r="D545" s="3">
        <v>-40</v>
      </c>
      <c r="E545" t="s">
        <v>244</v>
      </c>
      <c r="F545" t="s">
        <v>241</v>
      </c>
      <c r="G545" s="5">
        <f>IF(Table1[[#This Row],[Amount]]&lt;0,-Table1[[#This Row],[Amount]],"")</f>
        <v>40</v>
      </c>
      <c r="H545" t="str">
        <f>IF(Table1[[#This Row],[Account Type]]="Credit Card",Table1[[#This Row],[Amount]],"")</f>
        <v/>
      </c>
      <c r="I545" s="2" t="str">
        <f>IF(Table1[[#This Row],[Category]]="Loan Repayment",Table1[[#This Row],[Amount]]*-1,"")</f>
        <v/>
      </c>
      <c r="J545" s="20" t="s">
        <v>363</v>
      </c>
      <c r="K545" s="17">
        <v>44713</v>
      </c>
    </row>
    <row r="546" spans="1:11" x14ac:dyDescent="0.25">
      <c r="A546" s="16">
        <v>44722.469664351855</v>
      </c>
      <c r="B546" t="s">
        <v>292</v>
      </c>
      <c r="C546" t="str">
        <f t="shared" si="8"/>
        <v>Others</v>
      </c>
      <c r="D546" s="3">
        <v>-140</v>
      </c>
      <c r="E546" t="s">
        <v>244</v>
      </c>
      <c r="F546" t="s">
        <v>241</v>
      </c>
      <c r="G546" s="5">
        <f>IF(Table1[[#This Row],[Amount]]&lt;0,-Table1[[#This Row],[Amount]],"")</f>
        <v>140</v>
      </c>
      <c r="H546" t="str">
        <f>IF(Table1[[#This Row],[Account Type]]="Credit Card",Table1[[#This Row],[Amount]],"")</f>
        <v/>
      </c>
      <c r="I546" s="2" t="str">
        <f>IF(Table1[[#This Row],[Category]]="Loan Repayment",Table1[[#This Row],[Amount]]*-1,"")</f>
        <v/>
      </c>
      <c r="J546" s="20" t="s">
        <v>363</v>
      </c>
      <c r="K546" s="17">
        <v>44713</v>
      </c>
    </row>
    <row r="547" spans="1:11" x14ac:dyDescent="0.25">
      <c r="A547" s="16">
        <v>44722.635914351849</v>
      </c>
      <c r="B547" t="s">
        <v>46</v>
      </c>
      <c r="C547" t="str">
        <f t="shared" si="8"/>
        <v>Others</v>
      </c>
      <c r="D547" s="3">
        <v>80</v>
      </c>
      <c r="E547" t="s">
        <v>244</v>
      </c>
      <c r="F547" t="s">
        <v>241</v>
      </c>
      <c r="G547" s="5" t="str">
        <f>IF(Table1[[#This Row],[Amount]]&lt;0,-Table1[[#This Row],[Amount]],"")</f>
        <v/>
      </c>
      <c r="H547" t="str">
        <f>IF(Table1[[#This Row],[Account Type]]="Credit Card",Table1[[#This Row],[Amount]],"")</f>
        <v/>
      </c>
      <c r="I547" s="2" t="str">
        <f>IF(Table1[[#This Row],[Category]]="Loan Repayment",Table1[[#This Row],[Amount]]*-1,"")</f>
        <v/>
      </c>
      <c r="J547" s="20" t="s">
        <v>363</v>
      </c>
      <c r="K547" s="17">
        <v>44713</v>
      </c>
    </row>
    <row r="548" spans="1:11" x14ac:dyDescent="0.25">
      <c r="A548" s="16">
        <v>44722.666932870372</v>
      </c>
      <c r="B548" t="s">
        <v>58</v>
      </c>
      <c r="C548" t="str">
        <f t="shared" si="8"/>
        <v>Others</v>
      </c>
      <c r="D548" s="3">
        <v>-147.49</v>
      </c>
      <c r="E548" t="s">
        <v>244</v>
      </c>
      <c r="F548" t="s">
        <v>241</v>
      </c>
      <c r="G548" s="5">
        <f>IF(Table1[[#This Row],[Amount]]&lt;0,-Table1[[#This Row],[Amount]],"")</f>
        <v>147.49</v>
      </c>
      <c r="H548" t="str">
        <f>IF(Table1[[#This Row],[Account Type]]="Credit Card",Table1[[#This Row],[Amount]],"")</f>
        <v/>
      </c>
      <c r="I548" s="2" t="str">
        <f>IF(Table1[[#This Row],[Category]]="Loan Repayment",Table1[[#This Row],[Amount]]*-1,"")</f>
        <v/>
      </c>
      <c r="J548" s="20" t="s">
        <v>363</v>
      </c>
      <c r="K548" s="17">
        <v>44713</v>
      </c>
    </row>
    <row r="549" spans="1:11" x14ac:dyDescent="0.25">
      <c r="A549" s="16">
        <v>44723.07236111111</v>
      </c>
      <c r="B549" t="s">
        <v>14</v>
      </c>
      <c r="C549" t="str">
        <f t="shared" si="8"/>
        <v>Public Transport</v>
      </c>
      <c r="D549" s="3">
        <v>-4.95</v>
      </c>
      <c r="E549" t="s">
        <v>244</v>
      </c>
      <c r="F549" t="s">
        <v>241</v>
      </c>
      <c r="G549" s="5">
        <f>IF(Table1[[#This Row],[Amount]]&lt;0,-Table1[[#This Row],[Amount]],"")</f>
        <v>4.95</v>
      </c>
      <c r="H549" t="str">
        <f>IF(Table1[[#This Row],[Account Type]]="Credit Card",Table1[[#This Row],[Amount]],"")</f>
        <v/>
      </c>
      <c r="I549" s="2" t="str">
        <f>IF(Table1[[#This Row],[Category]]="Loan Repayment",Table1[[#This Row],[Amount]]*-1,"")</f>
        <v/>
      </c>
      <c r="J549" s="20" t="s">
        <v>363</v>
      </c>
      <c r="K549" s="17">
        <v>44713</v>
      </c>
    </row>
    <row r="550" spans="1:11" x14ac:dyDescent="0.25">
      <c r="A550" s="16">
        <v>44723.624108796299</v>
      </c>
      <c r="B550" t="s">
        <v>15</v>
      </c>
      <c r="C550" t="str">
        <f t="shared" si="8"/>
        <v>Groceries</v>
      </c>
      <c r="D550" s="3">
        <v>-0.98</v>
      </c>
      <c r="E550" t="s">
        <v>244</v>
      </c>
      <c r="F550" t="s">
        <v>241</v>
      </c>
      <c r="G550" s="5">
        <f>IF(Table1[[#This Row],[Amount]]&lt;0,-Table1[[#This Row],[Amount]],"")</f>
        <v>0.98</v>
      </c>
      <c r="H550" t="str">
        <f>IF(Table1[[#This Row],[Account Type]]="Credit Card",Table1[[#This Row],[Amount]],"")</f>
        <v/>
      </c>
      <c r="I550" s="2" t="str">
        <f>IF(Table1[[#This Row],[Category]]="Loan Repayment",Table1[[#This Row],[Amount]]*-1,"")</f>
        <v/>
      </c>
      <c r="J550" s="20" t="s">
        <v>363</v>
      </c>
      <c r="K550" s="17">
        <v>44713</v>
      </c>
    </row>
    <row r="551" spans="1:11" x14ac:dyDescent="0.25">
      <c r="A551" s="17">
        <v>44724</v>
      </c>
      <c r="B551" t="s">
        <v>292</v>
      </c>
      <c r="C551" t="str">
        <f t="shared" si="8"/>
        <v>Others</v>
      </c>
      <c r="D551" s="3">
        <v>-80</v>
      </c>
      <c r="E551" t="s">
        <v>285</v>
      </c>
      <c r="F551" t="s">
        <v>241</v>
      </c>
      <c r="G551" s="5">
        <f>IF(Table1[[#This Row],[Amount]]&lt;0,-Table1[[#This Row],[Amount]],"")</f>
        <v>80</v>
      </c>
      <c r="H551" t="str">
        <f>IF(Table1[[#This Row],[Account Type]]="Credit Card",Table1[[#This Row],[Amount]],"")</f>
        <v/>
      </c>
      <c r="I551" s="2" t="str">
        <f>IF(Table1[[#This Row],[Category]]="Loan Repayment",Table1[[#This Row],[Amount]]*-1,"")</f>
        <v/>
      </c>
      <c r="J551" s="20" t="s">
        <v>363</v>
      </c>
      <c r="K551" s="17">
        <v>44713</v>
      </c>
    </row>
    <row r="552" spans="1:11" x14ac:dyDescent="0.25">
      <c r="A552" s="16">
        <v>44724.041655092595</v>
      </c>
      <c r="B552" t="s">
        <v>14</v>
      </c>
      <c r="C552" t="str">
        <f t="shared" si="8"/>
        <v>Public Transport</v>
      </c>
      <c r="D552" s="3">
        <v>-1.65</v>
      </c>
      <c r="E552" t="s">
        <v>244</v>
      </c>
      <c r="F552" t="s">
        <v>241</v>
      </c>
      <c r="G552" s="5">
        <f>IF(Table1[[#This Row],[Amount]]&lt;0,-Table1[[#This Row],[Amount]],"")</f>
        <v>1.65</v>
      </c>
      <c r="H552" t="str">
        <f>IF(Table1[[#This Row],[Account Type]]="Credit Card",Table1[[#This Row],[Amount]],"")</f>
        <v/>
      </c>
      <c r="I552" s="2" t="str">
        <f>IF(Table1[[#This Row],[Category]]="Loan Repayment",Table1[[#This Row],[Amount]]*-1,"")</f>
        <v/>
      </c>
      <c r="J552" s="20" t="s">
        <v>363</v>
      </c>
      <c r="K552" s="17">
        <v>44713</v>
      </c>
    </row>
    <row r="553" spans="1:11" x14ac:dyDescent="0.25">
      <c r="A553" s="16">
        <v>44724.041655092595</v>
      </c>
      <c r="B553" t="s">
        <v>14</v>
      </c>
      <c r="C553" t="str">
        <f t="shared" si="8"/>
        <v>Public Transport</v>
      </c>
      <c r="D553" s="3">
        <v>-1.65</v>
      </c>
      <c r="E553" t="s">
        <v>244</v>
      </c>
      <c r="F553" t="s">
        <v>241</v>
      </c>
      <c r="G553" s="5">
        <f>IF(Table1[[#This Row],[Amount]]&lt;0,-Table1[[#This Row],[Amount]],"")</f>
        <v>1.65</v>
      </c>
      <c r="H553" t="str">
        <f>IF(Table1[[#This Row],[Account Type]]="Credit Card",Table1[[#This Row],[Amount]],"")</f>
        <v/>
      </c>
      <c r="I553" s="2" t="str">
        <f>IF(Table1[[#This Row],[Category]]="Loan Repayment",Table1[[#This Row],[Amount]]*-1,"")</f>
        <v/>
      </c>
      <c r="J553" s="20" t="s">
        <v>363</v>
      </c>
      <c r="K553" s="17">
        <v>44713</v>
      </c>
    </row>
    <row r="554" spans="1:11" x14ac:dyDescent="0.25">
      <c r="A554" s="16">
        <v>44724.407199074078</v>
      </c>
      <c r="B554" t="s">
        <v>48</v>
      </c>
      <c r="C554" t="str">
        <f t="shared" si="8"/>
        <v>Others</v>
      </c>
      <c r="D554" s="3">
        <v>-17.53</v>
      </c>
      <c r="E554" t="s">
        <v>244</v>
      </c>
      <c r="F554" t="s">
        <v>241</v>
      </c>
      <c r="G554" s="5">
        <f>IF(Table1[[#This Row],[Amount]]&lt;0,-Table1[[#This Row],[Amount]],"")</f>
        <v>17.53</v>
      </c>
      <c r="H554" t="str">
        <f>IF(Table1[[#This Row],[Account Type]]="Credit Card",Table1[[#This Row],[Amount]],"")</f>
        <v/>
      </c>
      <c r="I554" s="2" t="str">
        <f>IF(Table1[[#This Row],[Category]]="Loan Repayment",Table1[[#This Row],[Amount]]*-1,"")</f>
        <v/>
      </c>
      <c r="J554" s="20" t="s">
        <v>363</v>
      </c>
      <c r="K554" s="17">
        <v>44713</v>
      </c>
    </row>
    <row r="555" spans="1:11" x14ac:dyDescent="0.25">
      <c r="A555" s="16">
        <v>44724.486435185187</v>
      </c>
      <c r="B555" t="s">
        <v>60</v>
      </c>
      <c r="C555" t="str">
        <f t="shared" si="8"/>
        <v>Others</v>
      </c>
      <c r="D555" s="3">
        <v>-10</v>
      </c>
      <c r="E555" t="s">
        <v>244</v>
      </c>
      <c r="F555" t="s">
        <v>241</v>
      </c>
      <c r="G555" s="5">
        <f>IF(Table1[[#This Row],[Amount]]&lt;0,-Table1[[#This Row],[Amount]],"")</f>
        <v>10</v>
      </c>
      <c r="H555" t="str">
        <f>IF(Table1[[#This Row],[Account Type]]="Credit Card",Table1[[#This Row],[Amount]],"")</f>
        <v/>
      </c>
      <c r="I555" s="2" t="str">
        <f>IF(Table1[[#This Row],[Category]]="Loan Repayment",Table1[[#This Row],[Amount]]*-1,"")</f>
        <v/>
      </c>
      <c r="J555" s="20" t="s">
        <v>363</v>
      </c>
      <c r="K555" s="17">
        <v>44713</v>
      </c>
    </row>
    <row r="556" spans="1:11" x14ac:dyDescent="0.25">
      <c r="A556" s="16">
        <v>44725.041655092595</v>
      </c>
      <c r="B556" t="s">
        <v>14</v>
      </c>
      <c r="C556" t="str">
        <f t="shared" si="8"/>
        <v>Public Transport</v>
      </c>
      <c r="D556" s="3">
        <v>-1.65</v>
      </c>
      <c r="E556" t="s">
        <v>244</v>
      </c>
      <c r="F556" t="s">
        <v>241</v>
      </c>
      <c r="G556" s="5">
        <f>IF(Table1[[#This Row],[Amount]]&lt;0,-Table1[[#This Row],[Amount]],"")</f>
        <v>1.65</v>
      </c>
      <c r="H556" t="str">
        <f>IF(Table1[[#This Row],[Account Type]]="Credit Card",Table1[[#This Row],[Amount]],"")</f>
        <v/>
      </c>
      <c r="I556" s="2" t="str">
        <f>IF(Table1[[#This Row],[Category]]="Loan Repayment",Table1[[#This Row],[Amount]]*-1,"")</f>
        <v/>
      </c>
      <c r="J556" s="20" t="s">
        <v>363</v>
      </c>
      <c r="K556" s="17">
        <v>44713</v>
      </c>
    </row>
    <row r="557" spans="1:11" x14ac:dyDescent="0.25">
      <c r="A557" s="16">
        <v>44725.041655092595</v>
      </c>
      <c r="B557" t="s">
        <v>14</v>
      </c>
      <c r="C557" t="str">
        <f t="shared" si="8"/>
        <v>Public Transport</v>
      </c>
      <c r="D557" s="3">
        <v>-1.85</v>
      </c>
      <c r="E557" t="s">
        <v>244</v>
      </c>
      <c r="F557" t="s">
        <v>241</v>
      </c>
      <c r="G557" s="5">
        <f>IF(Table1[[#This Row],[Amount]]&lt;0,-Table1[[#This Row],[Amount]],"")</f>
        <v>1.85</v>
      </c>
      <c r="H557" t="str">
        <f>IF(Table1[[#This Row],[Account Type]]="Credit Card",Table1[[#This Row],[Amount]],"")</f>
        <v/>
      </c>
      <c r="I557" s="2" t="str">
        <f>IF(Table1[[#This Row],[Category]]="Loan Repayment",Table1[[#This Row],[Amount]]*-1,"")</f>
        <v/>
      </c>
      <c r="J557" s="20" t="s">
        <v>363</v>
      </c>
      <c r="K557" s="17">
        <v>44713</v>
      </c>
    </row>
    <row r="558" spans="1:11" x14ac:dyDescent="0.25">
      <c r="A558" s="16">
        <v>44725.404039351852</v>
      </c>
      <c r="B558" t="s">
        <v>61</v>
      </c>
      <c r="C558" t="str">
        <f t="shared" si="8"/>
        <v>Others</v>
      </c>
      <c r="D558" s="3">
        <v>-2.38</v>
      </c>
      <c r="E558" t="s">
        <v>244</v>
      </c>
      <c r="F558" t="s">
        <v>241</v>
      </c>
      <c r="G558" s="5">
        <f>IF(Table1[[#This Row],[Amount]]&lt;0,-Table1[[#This Row],[Amount]],"")</f>
        <v>2.38</v>
      </c>
      <c r="H558" t="str">
        <f>IF(Table1[[#This Row],[Account Type]]="Credit Card",Table1[[#This Row],[Amount]],"")</f>
        <v/>
      </c>
      <c r="I558" s="2" t="str">
        <f>IF(Table1[[#This Row],[Category]]="Loan Repayment",Table1[[#This Row],[Amount]]*-1,"")</f>
        <v/>
      </c>
      <c r="J558" s="20" t="s">
        <v>363</v>
      </c>
      <c r="K558" s="17">
        <v>44713</v>
      </c>
    </row>
    <row r="559" spans="1:11" x14ac:dyDescent="0.25">
      <c r="A559" s="16">
        <v>44726.041655092595</v>
      </c>
      <c r="B559" t="s">
        <v>14</v>
      </c>
      <c r="C559" t="str">
        <f t="shared" si="8"/>
        <v>Public Transport</v>
      </c>
      <c r="D559" s="3">
        <v>-3.3</v>
      </c>
      <c r="E559" t="s">
        <v>244</v>
      </c>
      <c r="F559" t="s">
        <v>241</v>
      </c>
      <c r="G559" s="5">
        <f>IF(Table1[[#This Row],[Amount]]&lt;0,-Table1[[#This Row],[Amount]],"")</f>
        <v>3.3</v>
      </c>
      <c r="H559" t="str">
        <f>IF(Table1[[#This Row],[Account Type]]="Credit Card",Table1[[#This Row],[Amount]],"")</f>
        <v/>
      </c>
      <c r="I559" s="2" t="str">
        <f>IF(Table1[[#This Row],[Category]]="Loan Repayment",Table1[[#This Row],[Amount]]*-1,"")</f>
        <v/>
      </c>
      <c r="J559" s="20" t="s">
        <v>363</v>
      </c>
      <c r="K559" s="17">
        <v>44713</v>
      </c>
    </row>
    <row r="560" spans="1:11" x14ac:dyDescent="0.25">
      <c r="A560" s="16">
        <v>44727.041655092595</v>
      </c>
      <c r="B560" t="s">
        <v>14</v>
      </c>
      <c r="C560" t="str">
        <f t="shared" si="8"/>
        <v>Public Transport</v>
      </c>
      <c r="D560" s="3">
        <v>-1.65</v>
      </c>
      <c r="E560" t="s">
        <v>244</v>
      </c>
      <c r="F560" t="s">
        <v>241</v>
      </c>
      <c r="G560" s="5">
        <f>IF(Table1[[#This Row],[Amount]]&lt;0,-Table1[[#This Row],[Amount]],"")</f>
        <v>1.65</v>
      </c>
      <c r="H560" t="str">
        <f>IF(Table1[[#This Row],[Account Type]]="Credit Card",Table1[[#This Row],[Amount]],"")</f>
        <v/>
      </c>
      <c r="I560" s="2" t="str">
        <f>IF(Table1[[#This Row],[Category]]="Loan Repayment",Table1[[#This Row],[Amount]]*-1,"")</f>
        <v/>
      </c>
      <c r="J560" s="20" t="s">
        <v>363</v>
      </c>
      <c r="K560" s="17">
        <v>44713</v>
      </c>
    </row>
    <row r="561" spans="1:11" x14ac:dyDescent="0.25">
      <c r="A561" s="16">
        <v>44727.358807870369</v>
      </c>
      <c r="B561" t="s">
        <v>14</v>
      </c>
      <c r="C561" t="str">
        <f t="shared" si="8"/>
        <v>Public Transport</v>
      </c>
      <c r="D561" s="3">
        <v>-3.3</v>
      </c>
      <c r="E561" t="s">
        <v>244</v>
      </c>
      <c r="F561" t="s">
        <v>241</v>
      </c>
      <c r="G561" s="5">
        <f>IF(Table1[[#This Row],[Amount]]&lt;0,-Table1[[#This Row],[Amount]],"")</f>
        <v>3.3</v>
      </c>
      <c r="H561" t="str">
        <f>IF(Table1[[#This Row],[Account Type]]="Credit Card",Table1[[#This Row],[Amount]],"")</f>
        <v/>
      </c>
      <c r="I561" s="2" t="str">
        <f>IF(Table1[[#This Row],[Category]]="Loan Repayment",Table1[[#This Row],[Amount]]*-1,"")</f>
        <v/>
      </c>
      <c r="J561" s="20" t="s">
        <v>363</v>
      </c>
      <c r="K561" s="17">
        <v>44713</v>
      </c>
    </row>
    <row r="562" spans="1:11" x14ac:dyDescent="0.25">
      <c r="A562" s="16">
        <v>44728.041655092595</v>
      </c>
      <c r="B562" t="s">
        <v>14</v>
      </c>
      <c r="C562" t="str">
        <f t="shared" si="8"/>
        <v>Public Transport</v>
      </c>
      <c r="D562" s="3">
        <v>-3.3</v>
      </c>
      <c r="E562" t="s">
        <v>244</v>
      </c>
      <c r="F562" t="s">
        <v>241</v>
      </c>
      <c r="G562" s="5">
        <f>IF(Table1[[#This Row],[Amount]]&lt;0,-Table1[[#This Row],[Amount]],"")</f>
        <v>3.3</v>
      </c>
      <c r="H562" t="str">
        <f>IF(Table1[[#This Row],[Account Type]]="Credit Card",Table1[[#This Row],[Amount]],"")</f>
        <v/>
      </c>
      <c r="I562" s="2" t="str">
        <f>IF(Table1[[#This Row],[Category]]="Loan Repayment",Table1[[#This Row],[Amount]]*-1,"")</f>
        <v/>
      </c>
      <c r="J562" s="20" t="s">
        <v>363</v>
      </c>
      <c r="K562" s="17">
        <v>44713</v>
      </c>
    </row>
    <row r="563" spans="1:11" x14ac:dyDescent="0.25">
      <c r="A563" s="17">
        <v>44729</v>
      </c>
      <c r="B563" t="s">
        <v>292</v>
      </c>
      <c r="C563" t="str">
        <f t="shared" si="8"/>
        <v>Others</v>
      </c>
      <c r="D563" s="3">
        <v>-10</v>
      </c>
      <c r="E563" t="s">
        <v>285</v>
      </c>
      <c r="F563" t="s">
        <v>241</v>
      </c>
      <c r="G563" s="5">
        <f>IF(Table1[[#This Row],[Amount]]&lt;0,-Table1[[#This Row],[Amount]],"")</f>
        <v>10</v>
      </c>
      <c r="H563" t="str">
        <f>IF(Table1[[#This Row],[Account Type]]="Credit Card",Table1[[#This Row],[Amount]],"")</f>
        <v/>
      </c>
      <c r="I563" s="2" t="str">
        <f>IF(Table1[[#This Row],[Category]]="Loan Repayment",Table1[[#This Row],[Amount]]*-1,"")</f>
        <v/>
      </c>
      <c r="J563" s="20" t="s">
        <v>363</v>
      </c>
      <c r="K563" s="17">
        <v>44713</v>
      </c>
    </row>
    <row r="564" spans="1:11" x14ac:dyDescent="0.25">
      <c r="A564" s="16">
        <v>44729.041655092595</v>
      </c>
      <c r="B564" t="s">
        <v>14</v>
      </c>
      <c r="C564" t="str">
        <f t="shared" si="8"/>
        <v>Public Transport</v>
      </c>
      <c r="D564" s="3">
        <v>-4.95</v>
      </c>
      <c r="E564" t="s">
        <v>244</v>
      </c>
      <c r="F564" t="s">
        <v>241</v>
      </c>
      <c r="G564" s="5">
        <f>IF(Table1[[#This Row],[Amount]]&lt;0,-Table1[[#This Row],[Amount]],"")</f>
        <v>4.95</v>
      </c>
      <c r="H564" t="str">
        <f>IF(Table1[[#This Row],[Account Type]]="Credit Card",Table1[[#This Row],[Amount]],"")</f>
        <v/>
      </c>
      <c r="I564" s="2" t="str">
        <f>IF(Table1[[#This Row],[Category]]="Loan Repayment",Table1[[#This Row],[Amount]]*-1,"")</f>
        <v/>
      </c>
      <c r="J564" s="20" t="s">
        <v>363</v>
      </c>
      <c r="K564" s="17">
        <v>44713</v>
      </c>
    </row>
    <row r="565" spans="1:11" x14ac:dyDescent="0.25">
      <c r="A565" s="16">
        <v>44729.250474537039</v>
      </c>
      <c r="B565" t="s">
        <v>46</v>
      </c>
      <c r="C565" t="str">
        <f t="shared" si="8"/>
        <v>Others</v>
      </c>
      <c r="D565" s="3">
        <v>10</v>
      </c>
      <c r="E565" t="s">
        <v>244</v>
      </c>
      <c r="F565" t="s">
        <v>241</v>
      </c>
      <c r="G565" s="5" t="str">
        <f>IF(Table1[[#This Row],[Amount]]&lt;0,-Table1[[#This Row],[Amount]],"")</f>
        <v/>
      </c>
      <c r="H565" t="str">
        <f>IF(Table1[[#This Row],[Account Type]]="Credit Card",Table1[[#This Row],[Amount]],"")</f>
        <v/>
      </c>
      <c r="I565" s="2" t="str">
        <f>IF(Table1[[#This Row],[Category]]="Loan Repayment",Table1[[#This Row],[Amount]]*-1,"")</f>
        <v/>
      </c>
      <c r="J565" s="20" t="s">
        <v>363</v>
      </c>
      <c r="K565" s="17">
        <v>44713</v>
      </c>
    </row>
    <row r="566" spans="1:11" x14ac:dyDescent="0.25">
      <c r="A566" s="16">
        <v>44729.256655092591</v>
      </c>
      <c r="B566" t="s">
        <v>14</v>
      </c>
      <c r="C566" t="str">
        <f t="shared" si="8"/>
        <v>Public Transport</v>
      </c>
      <c r="D566" s="3">
        <v>-1.5</v>
      </c>
      <c r="E566" t="s">
        <v>244</v>
      </c>
      <c r="F566" t="s">
        <v>241</v>
      </c>
      <c r="G566" s="5">
        <f>IF(Table1[[#This Row],[Amount]]&lt;0,-Table1[[#This Row],[Amount]],"")</f>
        <v>1.5</v>
      </c>
      <c r="H566" t="str">
        <f>IF(Table1[[#This Row],[Account Type]]="Credit Card",Table1[[#This Row],[Amount]],"")</f>
        <v/>
      </c>
      <c r="I566" s="2" t="str">
        <f>IF(Table1[[#This Row],[Category]]="Loan Repayment",Table1[[#This Row],[Amount]]*-1,"")</f>
        <v/>
      </c>
      <c r="J566" s="20" t="s">
        <v>363</v>
      </c>
      <c r="K566" s="17">
        <v>44713</v>
      </c>
    </row>
    <row r="567" spans="1:11" x14ac:dyDescent="0.25">
      <c r="A567" s="16">
        <v>44729.304444444446</v>
      </c>
      <c r="B567" t="s">
        <v>10</v>
      </c>
      <c r="C567" t="str">
        <f t="shared" si="8"/>
        <v>Groceries</v>
      </c>
      <c r="D567" s="3">
        <v>-3.75</v>
      </c>
      <c r="E567" t="s">
        <v>244</v>
      </c>
      <c r="F567" t="s">
        <v>241</v>
      </c>
      <c r="G567" s="5">
        <f>IF(Table1[[#This Row],[Amount]]&lt;0,-Table1[[#This Row],[Amount]],"")</f>
        <v>3.75</v>
      </c>
      <c r="H567" t="str">
        <f>IF(Table1[[#This Row],[Account Type]]="Credit Card",Table1[[#This Row],[Amount]],"")</f>
        <v/>
      </c>
      <c r="I567" s="2" t="str">
        <f>IF(Table1[[#This Row],[Category]]="Loan Repayment",Table1[[#This Row],[Amount]]*-1,"")</f>
        <v/>
      </c>
      <c r="J567" s="20" t="s">
        <v>363</v>
      </c>
      <c r="K567" s="17">
        <v>44713</v>
      </c>
    </row>
    <row r="568" spans="1:11" x14ac:dyDescent="0.25">
      <c r="A568" s="16">
        <v>44729.358668981484</v>
      </c>
      <c r="B568" t="s">
        <v>14</v>
      </c>
      <c r="C568" t="str">
        <f t="shared" si="8"/>
        <v>Public Transport</v>
      </c>
      <c r="D568" s="3">
        <v>-4.95</v>
      </c>
      <c r="E568" t="s">
        <v>244</v>
      </c>
      <c r="F568" t="s">
        <v>241</v>
      </c>
      <c r="G568" s="5">
        <f>IF(Table1[[#This Row],[Amount]]&lt;0,-Table1[[#This Row],[Amount]],"")</f>
        <v>4.95</v>
      </c>
      <c r="H568" t="str">
        <f>IF(Table1[[#This Row],[Account Type]]="Credit Card",Table1[[#This Row],[Amount]],"")</f>
        <v/>
      </c>
      <c r="I568" s="2" t="str">
        <f>IF(Table1[[#This Row],[Category]]="Loan Repayment",Table1[[#This Row],[Amount]]*-1,"")</f>
        <v/>
      </c>
      <c r="J568" s="20" t="s">
        <v>363</v>
      </c>
      <c r="K568" s="17">
        <v>44713</v>
      </c>
    </row>
    <row r="569" spans="1:11" x14ac:dyDescent="0.25">
      <c r="A569" s="16">
        <v>44729.43173611111</v>
      </c>
      <c r="B569" t="s">
        <v>62</v>
      </c>
      <c r="C569" t="str">
        <f t="shared" si="8"/>
        <v>Others</v>
      </c>
      <c r="D569" s="3">
        <v>197</v>
      </c>
      <c r="E569" t="s">
        <v>244</v>
      </c>
      <c r="F569" t="s">
        <v>241</v>
      </c>
      <c r="G569" s="5" t="str">
        <f>IF(Table1[[#This Row],[Amount]]&lt;0,-Table1[[#This Row],[Amount]],"")</f>
        <v/>
      </c>
      <c r="H569" t="str">
        <f>IF(Table1[[#This Row],[Account Type]]="Credit Card",Table1[[#This Row],[Amount]],"")</f>
        <v/>
      </c>
      <c r="I569" s="2" t="str">
        <f>IF(Table1[[#This Row],[Category]]="Loan Repayment",Table1[[#This Row],[Amount]]*-1,"")</f>
        <v/>
      </c>
      <c r="J569" s="20" t="s">
        <v>363</v>
      </c>
      <c r="K569" s="17">
        <v>44713</v>
      </c>
    </row>
    <row r="570" spans="1:11" x14ac:dyDescent="0.25">
      <c r="A570" s="16">
        <v>44729.439872685187</v>
      </c>
      <c r="B570" t="s">
        <v>63</v>
      </c>
      <c r="C570" t="str">
        <f t="shared" si="8"/>
        <v>Others</v>
      </c>
      <c r="D570" s="3">
        <v>-196.24</v>
      </c>
      <c r="E570" t="s">
        <v>244</v>
      </c>
      <c r="F570" t="s">
        <v>241</v>
      </c>
      <c r="G570" s="5">
        <f>IF(Table1[[#This Row],[Amount]]&lt;0,-Table1[[#This Row],[Amount]],"")</f>
        <v>196.24</v>
      </c>
      <c r="H570" t="str">
        <f>IF(Table1[[#This Row],[Account Type]]="Credit Card",Table1[[#This Row],[Amount]],"")</f>
        <v/>
      </c>
      <c r="I570" s="2" t="str">
        <f>IF(Table1[[#This Row],[Category]]="Loan Repayment",Table1[[#This Row],[Amount]]*-1,"")</f>
        <v/>
      </c>
      <c r="J570" s="20" t="s">
        <v>363</v>
      </c>
      <c r="K570" s="17">
        <v>44713</v>
      </c>
    </row>
    <row r="571" spans="1:11" x14ac:dyDescent="0.25">
      <c r="A571" s="17">
        <v>44730</v>
      </c>
      <c r="B571" t="s">
        <v>292</v>
      </c>
      <c r="C571" t="str">
        <f t="shared" si="8"/>
        <v>Others</v>
      </c>
      <c r="D571" s="3">
        <v>-20</v>
      </c>
      <c r="E571" t="s">
        <v>285</v>
      </c>
      <c r="F571" t="s">
        <v>241</v>
      </c>
      <c r="G571" s="5">
        <f>IF(Table1[[#This Row],[Amount]]&lt;0,-Table1[[#This Row],[Amount]],"")</f>
        <v>20</v>
      </c>
      <c r="H571" t="str">
        <f>IF(Table1[[#This Row],[Account Type]]="Credit Card",Table1[[#This Row],[Amount]],"")</f>
        <v/>
      </c>
      <c r="I571" s="2" t="str">
        <f>IF(Table1[[#This Row],[Category]]="Loan Repayment",Table1[[#This Row],[Amount]]*-1,"")</f>
        <v/>
      </c>
      <c r="J571" s="20" t="s">
        <v>363</v>
      </c>
      <c r="K571" s="17">
        <v>44713</v>
      </c>
    </row>
    <row r="572" spans="1:11" x14ac:dyDescent="0.25">
      <c r="A572" s="16">
        <v>44730.041655092595</v>
      </c>
      <c r="B572" t="s">
        <v>14</v>
      </c>
      <c r="C572" t="str">
        <f t="shared" si="8"/>
        <v>Public Transport</v>
      </c>
      <c r="D572" s="3">
        <v>-1.65</v>
      </c>
      <c r="E572" t="s">
        <v>244</v>
      </c>
      <c r="F572" t="s">
        <v>241</v>
      </c>
      <c r="G572" s="5">
        <f>IF(Table1[[#This Row],[Amount]]&lt;0,-Table1[[#This Row],[Amount]],"")</f>
        <v>1.65</v>
      </c>
      <c r="H572" t="str">
        <f>IF(Table1[[#This Row],[Account Type]]="Credit Card",Table1[[#This Row],[Amount]],"")</f>
        <v/>
      </c>
      <c r="I572" s="2" t="str">
        <f>IF(Table1[[#This Row],[Category]]="Loan Repayment",Table1[[#This Row],[Amount]]*-1,"")</f>
        <v/>
      </c>
      <c r="J572" s="20" t="s">
        <v>363</v>
      </c>
      <c r="K572" s="17">
        <v>44713</v>
      </c>
    </row>
    <row r="573" spans="1:11" x14ac:dyDescent="0.25">
      <c r="A573" s="16">
        <v>44730.546736111108</v>
      </c>
      <c r="B573" t="s">
        <v>46</v>
      </c>
      <c r="C573" t="str">
        <f t="shared" si="8"/>
        <v>Others</v>
      </c>
      <c r="D573" s="3">
        <v>20</v>
      </c>
      <c r="E573" t="s">
        <v>244</v>
      </c>
      <c r="F573" t="s">
        <v>241</v>
      </c>
      <c r="G573" s="5" t="str">
        <f>IF(Table1[[#This Row],[Amount]]&lt;0,-Table1[[#This Row],[Amount]],"")</f>
        <v/>
      </c>
      <c r="H573" t="str">
        <f>IF(Table1[[#This Row],[Account Type]]="Credit Card",Table1[[#This Row],[Amount]],"")</f>
        <v/>
      </c>
      <c r="I573" s="2" t="str">
        <f>IF(Table1[[#This Row],[Category]]="Loan Repayment",Table1[[#This Row],[Amount]]*-1,"")</f>
        <v/>
      </c>
      <c r="J573" s="20" t="s">
        <v>363</v>
      </c>
      <c r="K573" s="17">
        <v>44713</v>
      </c>
    </row>
    <row r="574" spans="1:11" x14ac:dyDescent="0.25">
      <c r="A574" s="16">
        <v>44730.551620370374</v>
      </c>
      <c r="B574" t="s">
        <v>18</v>
      </c>
      <c r="C574" t="str">
        <f t="shared" si="8"/>
        <v>Household Items</v>
      </c>
      <c r="D574" s="3">
        <v>-8.34</v>
      </c>
      <c r="E574" t="s">
        <v>244</v>
      </c>
      <c r="F574" t="s">
        <v>241</v>
      </c>
      <c r="G574" s="5">
        <f>IF(Table1[[#This Row],[Amount]]&lt;0,-Table1[[#This Row],[Amount]],"")</f>
        <v>8.34</v>
      </c>
      <c r="H574" t="str">
        <f>IF(Table1[[#This Row],[Account Type]]="Credit Card",Table1[[#This Row],[Amount]],"")</f>
        <v/>
      </c>
      <c r="I574" s="2" t="str">
        <f>IF(Table1[[#This Row],[Category]]="Loan Repayment",Table1[[#This Row],[Amount]]*-1,"")</f>
        <v/>
      </c>
      <c r="J574" s="20" t="s">
        <v>363</v>
      </c>
      <c r="K574" s="17">
        <v>44713</v>
      </c>
    </row>
    <row r="575" spans="1:11" x14ac:dyDescent="0.25">
      <c r="A575" s="16">
        <v>44730.610127314816</v>
      </c>
      <c r="B575" t="s">
        <v>33</v>
      </c>
      <c r="C575" t="str">
        <f t="shared" si="8"/>
        <v>Others</v>
      </c>
      <c r="D575" s="3">
        <v>-0.99</v>
      </c>
      <c r="E575" t="s">
        <v>244</v>
      </c>
      <c r="F575" t="s">
        <v>241</v>
      </c>
      <c r="G575" s="5">
        <f>IF(Table1[[#This Row],[Amount]]&lt;0,-Table1[[#This Row],[Amount]],"")</f>
        <v>0.99</v>
      </c>
      <c r="H575" t="str">
        <f>IF(Table1[[#This Row],[Account Type]]="Credit Card",Table1[[#This Row],[Amount]],"")</f>
        <v/>
      </c>
      <c r="I575" s="2" t="str">
        <f>IF(Table1[[#This Row],[Category]]="Loan Repayment",Table1[[#This Row],[Amount]]*-1,"")</f>
        <v/>
      </c>
      <c r="J575" s="20" t="s">
        <v>363</v>
      </c>
      <c r="K575" s="17">
        <v>44713</v>
      </c>
    </row>
    <row r="576" spans="1:11" x14ac:dyDescent="0.25">
      <c r="A576" s="16">
        <v>44730.613055555557</v>
      </c>
      <c r="B576" t="s">
        <v>46</v>
      </c>
      <c r="C576" t="str">
        <f t="shared" si="8"/>
        <v>Others</v>
      </c>
      <c r="D576" s="3">
        <v>20</v>
      </c>
      <c r="E576" t="s">
        <v>244</v>
      </c>
      <c r="F576" t="s">
        <v>241</v>
      </c>
      <c r="G576" s="5" t="str">
        <f>IF(Table1[[#This Row],[Amount]]&lt;0,-Table1[[#This Row],[Amount]],"")</f>
        <v/>
      </c>
      <c r="H576" t="str">
        <f>IF(Table1[[#This Row],[Account Type]]="Credit Card",Table1[[#This Row],[Amount]],"")</f>
        <v/>
      </c>
      <c r="I576" s="2" t="str">
        <f>IF(Table1[[#This Row],[Category]]="Loan Repayment",Table1[[#This Row],[Amount]]*-1,"")</f>
        <v/>
      </c>
      <c r="J576" s="20" t="s">
        <v>363</v>
      </c>
      <c r="K576" s="17">
        <v>44713</v>
      </c>
    </row>
    <row r="577" spans="1:11" x14ac:dyDescent="0.25">
      <c r="A577" s="16">
        <v>44730.632395833331</v>
      </c>
      <c r="B577" t="s">
        <v>20</v>
      </c>
      <c r="C577" t="str">
        <f t="shared" si="8"/>
        <v>Others</v>
      </c>
      <c r="D577" s="3">
        <v>-10</v>
      </c>
      <c r="E577" t="s">
        <v>244</v>
      </c>
      <c r="F577" t="s">
        <v>241</v>
      </c>
      <c r="G577" s="5">
        <f>IF(Table1[[#This Row],[Amount]]&lt;0,-Table1[[#This Row],[Amount]],"")</f>
        <v>10</v>
      </c>
      <c r="H577" t="str">
        <f>IF(Table1[[#This Row],[Account Type]]="Credit Card",Table1[[#This Row],[Amount]],"")</f>
        <v/>
      </c>
      <c r="I577" s="2" t="str">
        <f>IF(Table1[[#This Row],[Category]]="Loan Repayment",Table1[[#This Row],[Amount]]*-1,"")</f>
        <v/>
      </c>
      <c r="J577" s="20" t="s">
        <v>363</v>
      </c>
      <c r="K577" s="17">
        <v>44713</v>
      </c>
    </row>
    <row r="578" spans="1:11" x14ac:dyDescent="0.25">
      <c r="A578" s="17">
        <v>44731</v>
      </c>
      <c r="B578" t="s">
        <v>292</v>
      </c>
      <c r="C578" t="str">
        <f t="shared" ref="C578:C641" si="9">IF(OR(B578="Lidl",B578="Asda",B578="Best Asia Supermarket",B578="Wallington Food Centre",B578="Sainsbury's",B578="Tesco"),"Groceries",IF(OR(B578="Boots",B578="Manor Pharmacy",B578="Specsavers",B578="Noahs Health Food Stor"),"Health",IF(OR(B578="Amazon",B578="Ebay"),"Online Shopping",IF(OR(B578="Transport For London",B578="South Western Railway"),"Public Transport",IF(OR(B578="Primark",B578="TK Maxx",B578="Marks &amp; Spencer"),"Clothing",IF(OR(B578="Udemy",B578="Wise",B578="Telusko",B578="Oasis Christian Centre"),"Self Development",IF(OR(B578="Price Busters",B578="Argos",B578="Poundland",B578="Kings Corner"),"Household Items",IF(OR(B578="To RCCG GLORIOUS HIGH THRONE",B578="To Eagle City Church"),"Church",IF(OR(B578="Skillz UK",B578="Tynker",B578="To Gocardless",B578="We Make Footballers Cc",B578="GLL BETTER",B578="VIS WWW.BETTER.ORG.UK/",B578="IXL Learning"),"Kids Extracurricular",IF(OR(B578="To GBP Savings",B578="Trading 212"),"Savings",IF(B578="To Aqua","Loan Repayment",IF(B578="To Kaneh Amin","Haircut",IF(B578="Wall/Rent/63canon","Rent",IF(OR(B578="Bolt","Uber"),"Cab",IF(B578="Dulwich College","Salary","Others")))))))))))))))</f>
        <v>Others</v>
      </c>
      <c r="D578" s="3">
        <v>-20</v>
      </c>
      <c r="E578" t="s">
        <v>285</v>
      </c>
      <c r="F578" t="s">
        <v>241</v>
      </c>
      <c r="G578" s="5">
        <f>IF(Table1[[#This Row],[Amount]]&lt;0,-Table1[[#This Row],[Amount]],"")</f>
        <v>20</v>
      </c>
      <c r="H578" t="str">
        <f>IF(Table1[[#This Row],[Account Type]]="Credit Card",Table1[[#This Row],[Amount]],"")</f>
        <v/>
      </c>
      <c r="I578" s="2" t="str">
        <f>IF(Table1[[#This Row],[Category]]="Loan Repayment",Table1[[#This Row],[Amount]]*-1,"")</f>
        <v/>
      </c>
      <c r="J578" s="20" t="s">
        <v>363</v>
      </c>
      <c r="K578" s="17">
        <v>44713</v>
      </c>
    </row>
    <row r="579" spans="1:11" x14ac:dyDescent="0.25">
      <c r="A579" s="17">
        <v>44731</v>
      </c>
      <c r="B579" t="s">
        <v>296</v>
      </c>
      <c r="C579" t="str">
        <f t="shared" si="9"/>
        <v>Others</v>
      </c>
      <c r="D579" s="3">
        <v>-100</v>
      </c>
      <c r="E579" t="s">
        <v>285</v>
      </c>
      <c r="F579" t="s">
        <v>241</v>
      </c>
      <c r="G579" s="5">
        <f>IF(Table1[[#This Row],[Amount]]&lt;0,-Table1[[#This Row],[Amount]],"")</f>
        <v>100</v>
      </c>
      <c r="H579" t="str">
        <f>IF(Table1[[#This Row],[Account Type]]="Credit Card",Table1[[#This Row],[Amount]],"")</f>
        <v/>
      </c>
      <c r="I579" s="2" t="str">
        <f>IF(Table1[[#This Row],[Category]]="Loan Repayment",Table1[[#This Row],[Amount]]*-1,"")</f>
        <v/>
      </c>
      <c r="J579" s="20" t="s">
        <v>363</v>
      </c>
      <c r="K579" s="17">
        <v>44713</v>
      </c>
    </row>
    <row r="580" spans="1:11" x14ac:dyDescent="0.25">
      <c r="A580" s="16">
        <v>44731.041655092595</v>
      </c>
      <c r="B580" t="s">
        <v>14</v>
      </c>
      <c r="C580" t="str">
        <f t="shared" si="9"/>
        <v>Public Transport</v>
      </c>
      <c r="D580" s="3">
        <v>-3.3</v>
      </c>
      <c r="E580" t="s">
        <v>244</v>
      </c>
      <c r="F580" t="s">
        <v>241</v>
      </c>
      <c r="G580" s="5">
        <f>IF(Table1[[#This Row],[Amount]]&lt;0,-Table1[[#This Row],[Amount]],"")</f>
        <v>3.3</v>
      </c>
      <c r="H580" t="str">
        <f>IF(Table1[[#This Row],[Account Type]]="Credit Card",Table1[[#This Row],[Amount]],"")</f>
        <v/>
      </c>
      <c r="I580" s="2" t="str">
        <f>IF(Table1[[#This Row],[Category]]="Loan Repayment",Table1[[#This Row],[Amount]]*-1,"")</f>
        <v/>
      </c>
      <c r="J580" s="20" t="s">
        <v>363</v>
      </c>
      <c r="K580" s="17">
        <v>44713</v>
      </c>
    </row>
    <row r="581" spans="1:11" x14ac:dyDescent="0.25">
      <c r="A581" s="16">
        <v>44731.26326388889</v>
      </c>
      <c r="B581" t="s">
        <v>20</v>
      </c>
      <c r="C581" t="str">
        <f t="shared" si="9"/>
        <v>Others</v>
      </c>
      <c r="D581" s="3">
        <v>-5</v>
      </c>
      <c r="E581" t="s">
        <v>244</v>
      </c>
      <c r="F581" t="s">
        <v>241</v>
      </c>
      <c r="G581" s="5">
        <f>IF(Table1[[#This Row],[Amount]]&lt;0,-Table1[[#This Row],[Amount]],"")</f>
        <v>5</v>
      </c>
      <c r="H581" t="str">
        <f>IF(Table1[[#This Row],[Account Type]]="Credit Card",Table1[[#This Row],[Amount]],"")</f>
        <v/>
      </c>
      <c r="I581" s="2" t="str">
        <f>IF(Table1[[#This Row],[Category]]="Loan Repayment",Table1[[#This Row],[Amount]]*-1,"")</f>
        <v/>
      </c>
      <c r="J581" s="20" t="s">
        <v>363</v>
      </c>
      <c r="K581" s="17">
        <v>44713</v>
      </c>
    </row>
    <row r="582" spans="1:11" x14ac:dyDescent="0.25">
      <c r="A582" s="16">
        <v>44732.041655092595</v>
      </c>
      <c r="B582" t="s">
        <v>14</v>
      </c>
      <c r="C582" t="str">
        <f t="shared" si="9"/>
        <v>Public Transport</v>
      </c>
      <c r="D582" s="3">
        <v>-1.85</v>
      </c>
      <c r="E582" t="s">
        <v>244</v>
      </c>
      <c r="F582" t="s">
        <v>241</v>
      </c>
      <c r="G582" s="5">
        <f>IF(Table1[[#This Row],[Amount]]&lt;0,-Table1[[#This Row],[Amount]],"")</f>
        <v>1.85</v>
      </c>
      <c r="H582" t="str">
        <f>IF(Table1[[#This Row],[Account Type]]="Credit Card",Table1[[#This Row],[Amount]],"")</f>
        <v/>
      </c>
      <c r="I582" s="2" t="str">
        <f>IF(Table1[[#This Row],[Category]]="Loan Repayment",Table1[[#This Row],[Amount]]*-1,"")</f>
        <v/>
      </c>
      <c r="J582" s="20" t="s">
        <v>363</v>
      </c>
      <c r="K582" s="17">
        <v>44713</v>
      </c>
    </row>
    <row r="583" spans="1:11" x14ac:dyDescent="0.25">
      <c r="A583" s="17">
        <v>44733</v>
      </c>
      <c r="B583" t="s">
        <v>292</v>
      </c>
      <c r="C583" t="str">
        <f t="shared" si="9"/>
        <v>Others</v>
      </c>
      <c r="D583" s="3">
        <v>-70</v>
      </c>
      <c r="E583" t="s">
        <v>285</v>
      </c>
      <c r="F583" t="s">
        <v>241</v>
      </c>
      <c r="G583" s="5">
        <f>IF(Table1[[#This Row],[Amount]]&lt;0,-Table1[[#This Row],[Amount]],"")</f>
        <v>70</v>
      </c>
      <c r="H583" t="str">
        <f>IF(Table1[[#This Row],[Account Type]]="Credit Card",Table1[[#This Row],[Amount]],"")</f>
        <v/>
      </c>
      <c r="I583" s="2" t="str">
        <f>IF(Table1[[#This Row],[Category]]="Loan Repayment",Table1[[#This Row],[Amount]]*-1,"")</f>
        <v/>
      </c>
      <c r="J583" s="20" t="s">
        <v>363</v>
      </c>
      <c r="K583" s="17">
        <v>44713</v>
      </c>
    </row>
    <row r="584" spans="1:11" x14ac:dyDescent="0.25">
      <c r="A584" s="16">
        <v>44733.041655092595</v>
      </c>
      <c r="B584" t="s">
        <v>14</v>
      </c>
      <c r="C584" t="str">
        <f t="shared" si="9"/>
        <v>Public Transport</v>
      </c>
      <c r="D584" s="3">
        <v>-4.95</v>
      </c>
      <c r="E584" t="s">
        <v>244</v>
      </c>
      <c r="F584" t="s">
        <v>241</v>
      </c>
      <c r="G584" s="5">
        <f>IF(Table1[[#This Row],[Amount]]&lt;0,-Table1[[#This Row],[Amount]],"")</f>
        <v>4.95</v>
      </c>
      <c r="H584" t="str">
        <f>IF(Table1[[#This Row],[Account Type]]="Credit Card",Table1[[#This Row],[Amount]],"")</f>
        <v/>
      </c>
      <c r="I584" s="2" t="str">
        <f>IF(Table1[[#This Row],[Category]]="Loan Repayment",Table1[[#This Row],[Amount]]*-1,"")</f>
        <v/>
      </c>
      <c r="J584" s="20" t="s">
        <v>363</v>
      </c>
      <c r="K584" s="17">
        <v>44713</v>
      </c>
    </row>
    <row r="585" spans="1:11" x14ac:dyDescent="0.25">
      <c r="A585" s="16">
        <v>44733.266041666669</v>
      </c>
      <c r="B585" t="s">
        <v>46</v>
      </c>
      <c r="C585" t="str">
        <f t="shared" si="9"/>
        <v>Others</v>
      </c>
      <c r="D585" s="3">
        <v>70</v>
      </c>
      <c r="E585" t="s">
        <v>244</v>
      </c>
      <c r="F585" t="s">
        <v>241</v>
      </c>
      <c r="G585" s="5" t="str">
        <f>IF(Table1[[#This Row],[Amount]]&lt;0,-Table1[[#This Row],[Amount]],"")</f>
        <v/>
      </c>
      <c r="H585" t="str">
        <f>IF(Table1[[#This Row],[Account Type]]="Credit Card",Table1[[#This Row],[Amount]],"")</f>
        <v/>
      </c>
      <c r="I585" s="2" t="str">
        <f>IF(Table1[[#This Row],[Category]]="Loan Repayment",Table1[[#This Row],[Amount]]*-1,"")</f>
        <v/>
      </c>
      <c r="J585" s="20" t="s">
        <v>363</v>
      </c>
      <c r="K585" s="17">
        <v>44713</v>
      </c>
    </row>
    <row r="586" spans="1:11" x14ac:dyDescent="0.25">
      <c r="A586" s="16">
        <v>44733.27034722222</v>
      </c>
      <c r="B586" t="s">
        <v>34</v>
      </c>
      <c r="C586" t="str">
        <f t="shared" si="9"/>
        <v>Others</v>
      </c>
      <c r="D586" s="3">
        <v>-62</v>
      </c>
      <c r="E586" t="s">
        <v>244</v>
      </c>
      <c r="F586" t="s">
        <v>241</v>
      </c>
      <c r="G586" s="5">
        <f>IF(Table1[[#This Row],[Amount]]&lt;0,-Table1[[#This Row],[Amount]],"")</f>
        <v>62</v>
      </c>
      <c r="H586" t="str">
        <f>IF(Table1[[#This Row],[Account Type]]="Credit Card",Table1[[#This Row],[Amount]],"")</f>
        <v/>
      </c>
      <c r="I586" s="2" t="str">
        <f>IF(Table1[[#This Row],[Category]]="Loan Repayment",Table1[[#This Row],[Amount]]*-1,"")</f>
        <v/>
      </c>
      <c r="J586" s="20" t="s">
        <v>363</v>
      </c>
      <c r="K586" s="17">
        <v>44713</v>
      </c>
    </row>
    <row r="587" spans="1:11" x14ac:dyDescent="0.25">
      <c r="A587" s="16">
        <v>44733.271817129629</v>
      </c>
      <c r="B587" t="s">
        <v>14</v>
      </c>
      <c r="C587" t="str">
        <f t="shared" si="9"/>
        <v>Public Transport</v>
      </c>
      <c r="D587" s="3">
        <v>-0.1</v>
      </c>
      <c r="E587" t="s">
        <v>244</v>
      </c>
      <c r="F587" t="s">
        <v>241</v>
      </c>
      <c r="G587" s="5">
        <f>IF(Table1[[#This Row],[Amount]]&lt;0,-Table1[[#This Row],[Amount]],"")</f>
        <v>0.1</v>
      </c>
      <c r="H587" t="str">
        <f>IF(Table1[[#This Row],[Account Type]]="Credit Card",Table1[[#This Row],[Amount]],"")</f>
        <v/>
      </c>
      <c r="I587" s="2" t="str">
        <f>IF(Table1[[#This Row],[Category]]="Loan Repayment",Table1[[#This Row],[Amount]]*-1,"")</f>
        <v/>
      </c>
      <c r="J587" s="20" t="s">
        <v>363</v>
      </c>
      <c r="K587" s="17">
        <v>44713</v>
      </c>
    </row>
    <row r="588" spans="1:11" x14ac:dyDescent="0.25">
      <c r="A588" s="16">
        <v>44733.343541666669</v>
      </c>
      <c r="B588" t="s">
        <v>14</v>
      </c>
      <c r="C588" t="str">
        <f t="shared" si="9"/>
        <v>Public Transport</v>
      </c>
      <c r="D588" s="3">
        <v>-4.95</v>
      </c>
      <c r="E588" t="s">
        <v>244</v>
      </c>
      <c r="F588" t="s">
        <v>241</v>
      </c>
      <c r="G588" s="5">
        <f>IF(Table1[[#This Row],[Amount]]&lt;0,-Table1[[#This Row],[Amount]],"")</f>
        <v>4.95</v>
      </c>
      <c r="H588" t="str">
        <f>IF(Table1[[#This Row],[Account Type]]="Credit Card",Table1[[#This Row],[Amount]],"")</f>
        <v/>
      </c>
      <c r="I588" s="2" t="str">
        <f>IF(Table1[[#This Row],[Category]]="Loan Repayment",Table1[[#This Row],[Amount]]*-1,"")</f>
        <v/>
      </c>
      <c r="J588" s="20" t="s">
        <v>363</v>
      </c>
      <c r="K588" s="17">
        <v>44713</v>
      </c>
    </row>
    <row r="589" spans="1:11" x14ac:dyDescent="0.25">
      <c r="A589" s="16">
        <v>44733.392453703702</v>
      </c>
      <c r="B589" t="s">
        <v>64</v>
      </c>
      <c r="C589" t="str">
        <f t="shared" si="9"/>
        <v>Others</v>
      </c>
      <c r="D589" s="3">
        <v>-6.5</v>
      </c>
      <c r="E589" t="s">
        <v>244</v>
      </c>
      <c r="F589" t="s">
        <v>241</v>
      </c>
      <c r="G589" s="5">
        <f>IF(Table1[[#This Row],[Amount]]&lt;0,-Table1[[#This Row],[Amount]],"")</f>
        <v>6.5</v>
      </c>
      <c r="H589" t="str">
        <f>IF(Table1[[#This Row],[Account Type]]="Credit Card",Table1[[#This Row],[Amount]],"")</f>
        <v/>
      </c>
      <c r="I589" s="2" t="str">
        <f>IF(Table1[[#This Row],[Category]]="Loan Repayment",Table1[[#This Row],[Amount]]*-1,"")</f>
        <v/>
      </c>
      <c r="J589" s="20" t="s">
        <v>363</v>
      </c>
      <c r="K589" s="17">
        <v>44713</v>
      </c>
    </row>
    <row r="590" spans="1:11" x14ac:dyDescent="0.25">
      <c r="A590" s="16">
        <v>44733.561759259261</v>
      </c>
      <c r="B590" t="s">
        <v>10</v>
      </c>
      <c r="C590" t="str">
        <f t="shared" si="9"/>
        <v>Groceries</v>
      </c>
      <c r="D590" s="3">
        <v>-2.25</v>
      </c>
      <c r="E590" t="s">
        <v>244</v>
      </c>
      <c r="F590" t="s">
        <v>241</v>
      </c>
      <c r="G590" s="5">
        <f>IF(Table1[[#This Row],[Amount]]&lt;0,-Table1[[#This Row],[Amount]],"")</f>
        <v>2.25</v>
      </c>
      <c r="H590" t="str">
        <f>IF(Table1[[#This Row],[Account Type]]="Credit Card",Table1[[#This Row],[Amount]],"")</f>
        <v/>
      </c>
      <c r="I590" s="2" t="str">
        <f>IF(Table1[[#This Row],[Category]]="Loan Repayment",Table1[[#This Row],[Amount]]*-1,"")</f>
        <v/>
      </c>
      <c r="J590" s="20" t="s">
        <v>363</v>
      </c>
      <c r="K590" s="17">
        <v>44713</v>
      </c>
    </row>
    <row r="591" spans="1:11" x14ac:dyDescent="0.25">
      <c r="A591" s="17">
        <v>44734</v>
      </c>
      <c r="B591" t="s">
        <v>292</v>
      </c>
      <c r="C591" t="str">
        <f t="shared" si="9"/>
        <v>Others</v>
      </c>
      <c r="D591" s="3">
        <v>-27</v>
      </c>
      <c r="E591" t="s">
        <v>285</v>
      </c>
      <c r="F591" t="s">
        <v>241</v>
      </c>
      <c r="G591" s="5">
        <f>IF(Table1[[#This Row],[Amount]]&lt;0,-Table1[[#This Row],[Amount]],"")</f>
        <v>27</v>
      </c>
      <c r="H591" t="str">
        <f>IF(Table1[[#This Row],[Account Type]]="Credit Card",Table1[[#This Row],[Amount]],"")</f>
        <v/>
      </c>
      <c r="I591" s="2" t="str">
        <f>IF(Table1[[#This Row],[Category]]="Loan Repayment",Table1[[#This Row],[Amount]]*-1,"")</f>
        <v/>
      </c>
      <c r="J591" s="20" t="s">
        <v>363</v>
      </c>
      <c r="K591" s="17">
        <v>44713</v>
      </c>
    </row>
    <row r="592" spans="1:11" x14ac:dyDescent="0.25">
      <c r="A592" s="16">
        <v>44734.650949074072</v>
      </c>
      <c r="B592" t="s">
        <v>46</v>
      </c>
      <c r="C592" t="str">
        <f t="shared" si="9"/>
        <v>Others</v>
      </c>
      <c r="D592" s="3">
        <v>27</v>
      </c>
      <c r="E592" t="s">
        <v>244</v>
      </c>
      <c r="F592" t="s">
        <v>241</v>
      </c>
      <c r="G592" s="5" t="str">
        <f>IF(Table1[[#This Row],[Amount]]&lt;0,-Table1[[#This Row],[Amount]],"")</f>
        <v/>
      </c>
      <c r="H592" t="str">
        <f>IF(Table1[[#This Row],[Account Type]]="Credit Card",Table1[[#This Row],[Amount]],"")</f>
        <v/>
      </c>
      <c r="I592" s="2" t="str">
        <f>IF(Table1[[#This Row],[Category]]="Loan Repayment",Table1[[#This Row],[Amount]]*-1,"")</f>
        <v/>
      </c>
      <c r="J592" s="20" t="s">
        <v>363</v>
      </c>
      <c r="K592" s="17">
        <v>44713</v>
      </c>
    </row>
    <row r="593" spans="1:11" x14ac:dyDescent="0.25">
      <c r="A593" s="16">
        <v>44734.654039351852</v>
      </c>
      <c r="B593" t="s">
        <v>46</v>
      </c>
      <c r="C593" t="str">
        <f t="shared" si="9"/>
        <v>Others</v>
      </c>
      <c r="D593" s="3">
        <v>7</v>
      </c>
      <c r="E593" t="s">
        <v>244</v>
      </c>
      <c r="F593" t="s">
        <v>241</v>
      </c>
      <c r="G593" s="5" t="str">
        <f>IF(Table1[[#This Row],[Amount]]&lt;0,-Table1[[#This Row],[Amount]],"")</f>
        <v/>
      </c>
      <c r="H593" t="str">
        <f>IF(Table1[[#This Row],[Account Type]]="Credit Card",Table1[[#This Row],[Amount]],"")</f>
        <v/>
      </c>
      <c r="I593" s="2" t="str">
        <f>IF(Table1[[#This Row],[Category]]="Loan Repayment",Table1[[#This Row],[Amount]]*-1,"")</f>
        <v/>
      </c>
      <c r="J593" s="20" t="s">
        <v>363</v>
      </c>
      <c r="K593" s="17">
        <v>44713</v>
      </c>
    </row>
    <row r="594" spans="1:11" x14ac:dyDescent="0.25">
      <c r="A594" s="16">
        <v>44734.65425925926</v>
      </c>
      <c r="B594" t="s">
        <v>59</v>
      </c>
      <c r="C594" t="str">
        <f t="shared" si="9"/>
        <v>Others</v>
      </c>
      <c r="D594" s="3">
        <v>-25</v>
      </c>
      <c r="E594" t="s">
        <v>244</v>
      </c>
      <c r="F594" t="s">
        <v>241</v>
      </c>
      <c r="G594" s="5">
        <f>IF(Table1[[#This Row],[Amount]]&lt;0,-Table1[[#This Row],[Amount]],"")</f>
        <v>25</v>
      </c>
      <c r="H594" t="str">
        <f>IF(Table1[[#This Row],[Account Type]]="Credit Card",Table1[[#This Row],[Amount]],"")</f>
        <v/>
      </c>
      <c r="I594" s="2" t="str">
        <f>IF(Table1[[#This Row],[Category]]="Loan Repayment",Table1[[#This Row],[Amount]]*-1,"")</f>
        <v/>
      </c>
      <c r="J594" s="20" t="s">
        <v>363</v>
      </c>
      <c r="K594" s="17">
        <v>44713</v>
      </c>
    </row>
    <row r="595" spans="1:11" x14ac:dyDescent="0.25">
      <c r="A595" s="17">
        <v>44735</v>
      </c>
      <c r="B595" t="s">
        <v>292</v>
      </c>
      <c r="C595" t="str">
        <f t="shared" si="9"/>
        <v>Others</v>
      </c>
      <c r="D595" s="3">
        <v>-7</v>
      </c>
      <c r="E595" t="s">
        <v>285</v>
      </c>
      <c r="F595" t="s">
        <v>241</v>
      </c>
      <c r="G595" s="5">
        <f>IF(Table1[[#This Row],[Amount]]&lt;0,-Table1[[#This Row],[Amount]],"")</f>
        <v>7</v>
      </c>
      <c r="H595" t="str">
        <f>IF(Table1[[#This Row],[Account Type]]="Credit Card",Table1[[#This Row],[Amount]],"")</f>
        <v/>
      </c>
      <c r="I595" s="2" t="str">
        <f>IF(Table1[[#This Row],[Category]]="Loan Repayment",Table1[[#This Row],[Amount]]*-1,"")</f>
        <v/>
      </c>
      <c r="J595" s="20" t="s">
        <v>363</v>
      </c>
      <c r="K595" s="17">
        <v>44713</v>
      </c>
    </row>
    <row r="596" spans="1:11" x14ac:dyDescent="0.25">
      <c r="A596" s="17">
        <v>44735</v>
      </c>
      <c r="B596" t="s">
        <v>292</v>
      </c>
      <c r="C596" t="str">
        <f t="shared" si="9"/>
        <v>Others</v>
      </c>
      <c r="D596" s="3">
        <v>-100</v>
      </c>
      <c r="E596" t="s">
        <v>285</v>
      </c>
      <c r="F596" t="s">
        <v>241</v>
      </c>
      <c r="G596" s="5">
        <f>IF(Table1[[#This Row],[Amount]]&lt;0,-Table1[[#This Row],[Amount]],"")</f>
        <v>100</v>
      </c>
      <c r="H596" t="str">
        <f>IF(Table1[[#This Row],[Account Type]]="Credit Card",Table1[[#This Row],[Amount]],"")</f>
        <v/>
      </c>
      <c r="I596" s="2" t="str">
        <f>IF(Table1[[#This Row],[Category]]="Loan Repayment",Table1[[#This Row],[Amount]]*-1,"")</f>
        <v/>
      </c>
      <c r="J596" s="20" t="s">
        <v>363</v>
      </c>
      <c r="K596" s="17">
        <v>44713</v>
      </c>
    </row>
    <row r="597" spans="1:11" x14ac:dyDescent="0.25">
      <c r="A597" s="17">
        <v>44735</v>
      </c>
      <c r="B597" t="s">
        <v>292</v>
      </c>
      <c r="C597" t="str">
        <f t="shared" si="9"/>
        <v>Others</v>
      </c>
      <c r="D597" s="3">
        <v>-46</v>
      </c>
      <c r="E597" t="s">
        <v>285</v>
      </c>
      <c r="F597" t="s">
        <v>241</v>
      </c>
      <c r="G597" s="5">
        <f>IF(Table1[[#This Row],[Amount]]&lt;0,-Table1[[#This Row],[Amount]],"")</f>
        <v>46</v>
      </c>
      <c r="H597" t="str">
        <f>IF(Table1[[#This Row],[Account Type]]="Credit Card",Table1[[#This Row],[Amount]],"")</f>
        <v/>
      </c>
      <c r="I597" s="2" t="str">
        <f>IF(Table1[[#This Row],[Category]]="Loan Repayment",Table1[[#This Row],[Amount]]*-1,"")</f>
        <v/>
      </c>
      <c r="J597" s="20" t="s">
        <v>363</v>
      </c>
      <c r="K597" s="17">
        <v>44713</v>
      </c>
    </row>
    <row r="598" spans="1:11" x14ac:dyDescent="0.25">
      <c r="A598" s="16">
        <v>44735.041655092595</v>
      </c>
      <c r="B598" t="s">
        <v>14</v>
      </c>
      <c r="C598" t="str">
        <f t="shared" si="9"/>
        <v>Public Transport</v>
      </c>
      <c r="D598" s="3">
        <v>-4.95</v>
      </c>
      <c r="E598" t="s">
        <v>244</v>
      </c>
      <c r="F598" t="s">
        <v>241</v>
      </c>
      <c r="G598" s="5">
        <f>IF(Table1[[#This Row],[Amount]]&lt;0,-Table1[[#This Row],[Amount]],"")</f>
        <v>4.95</v>
      </c>
      <c r="H598" t="str">
        <f>IF(Table1[[#This Row],[Account Type]]="Credit Card",Table1[[#This Row],[Amount]],"")</f>
        <v/>
      </c>
      <c r="I598" s="2" t="str">
        <f>IF(Table1[[#This Row],[Category]]="Loan Repayment",Table1[[#This Row],[Amount]]*-1,"")</f>
        <v/>
      </c>
      <c r="J598" s="20" t="s">
        <v>363</v>
      </c>
      <c r="K598" s="17">
        <v>44713</v>
      </c>
    </row>
    <row r="599" spans="1:11" x14ac:dyDescent="0.25">
      <c r="A599" s="16">
        <v>44735.377997685187</v>
      </c>
      <c r="B599" t="s">
        <v>10</v>
      </c>
      <c r="C599" t="str">
        <f t="shared" si="9"/>
        <v>Groceries</v>
      </c>
      <c r="D599" s="3">
        <v>-0.8</v>
      </c>
      <c r="E599" t="s">
        <v>244</v>
      </c>
      <c r="F599" t="s">
        <v>241</v>
      </c>
      <c r="G599" s="5">
        <f>IF(Table1[[#This Row],[Amount]]&lt;0,-Table1[[#This Row],[Amount]],"")</f>
        <v>0.8</v>
      </c>
      <c r="H599" t="str">
        <f>IF(Table1[[#This Row],[Account Type]]="Credit Card",Table1[[#This Row],[Amount]],"")</f>
        <v/>
      </c>
      <c r="I599" s="2" t="str">
        <f>IF(Table1[[#This Row],[Category]]="Loan Repayment",Table1[[#This Row],[Amount]]*-1,"")</f>
        <v/>
      </c>
      <c r="J599" s="20" t="s">
        <v>363</v>
      </c>
      <c r="K599" s="17">
        <v>44713</v>
      </c>
    </row>
    <row r="600" spans="1:11" x14ac:dyDescent="0.25">
      <c r="A600" s="16">
        <v>44735.611203703702</v>
      </c>
      <c r="B600" t="s">
        <v>46</v>
      </c>
      <c r="C600" t="str">
        <f t="shared" si="9"/>
        <v>Others</v>
      </c>
      <c r="D600" s="3">
        <v>100</v>
      </c>
      <c r="E600" t="s">
        <v>244</v>
      </c>
      <c r="F600" t="s">
        <v>241</v>
      </c>
      <c r="G600" s="5" t="str">
        <f>IF(Table1[[#This Row],[Amount]]&lt;0,-Table1[[#This Row],[Amount]],"")</f>
        <v/>
      </c>
      <c r="H600" t="str">
        <f>IF(Table1[[#This Row],[Account Type]]="Credit Card",Table1[[#This Row],[Amount]],"")</f>
        <v/>
      </c>
      <c r="I600" s="2" t="str">
        <f>IF(Table1[[#This Row],[Category]]="Loan Repayment",Table1[[#This Row],[Amount]]*-1,"")</f>
        <v/>
      </c>
      <c r="J600" s="20" t="s">
        <v>363</v>
      </c>
      <c r="K600" s="17">
        <v>44713</v>
      </c>
    </row>
    <row r="601" spans="1:11" x14ac:dyDescent="0.25">
      <c r="A601" s="16">
        <v>44735.613576388889</v>
      </c>
      <c r="B601" t="s">
        <v>46</v>
      </c>
      <c r="C601" t="str">
        <f t="shared" si="9"/>
        <v>Others</v>
      </c>
      <c r="D601" s="3">
        <v>46</v>
      </c>
      <c r="E601" t="s">
        <v>244</v>
      </c>
      <c r="F601" t="s">
        <v>241</v>
      </c>
      <c r="G601" s="5" t="str">
        <f>IF(Table1[[#This Row],[Amount]]&lt;0,-Table1[[#This Row],[Amount]],"")</f>
        <v/>
      </c>
      <c r="H601" t="str">
        <f>IF(Table1[[#This Row],[Account Type]]="Credit Card",Table1[[#This Row],[Amount]],"")</f>
        <v/>
      </c>
      <c r="I601" s="2" t="str">
        <f>IF(Table1[[#This Row],[Category]]="Loan Repayment",Table1[[#This Row],[Amount]]*-1,"")</f>
        <v/>
      </c>
      <c r="J601" s="20" t="s">
        <v>363</v>
      </c>
      <c r="K601" s="17">
        <v>44713</v>
      </c>
    </row>
    <row r="602" spans="1:11" x14ac:dyDescent="0.25">
      <c r="A602" s="16">
        <v>44735.617083333331</v>
      </c>
      <c r="B602" t="s">
        <v>65</v>
      </c>
      <c r="C602" t="str">
        <f t="shared" si="9"/>
        <v>Others</v>
      </c>
      <c r="D602" s="3">
        <v>-100</v>
      </c>
      <c r="E602" t="s">
        <v>244</v>
      </c>
      <c r="F602" t="s">
        <v>241</v>
      </c>
      <c r="G602" s="5">
        <f>IF(Table1[[#This Row],[Amount]]&lt;0,-Table1[[#This Row],[Amount]],"")</f>
        <v>100</v>
      </c>
      <c r="H602" t="str">
        <f>IF(Table1[[#This Row],[Account Type]]="Credit Card",Table1[[#This Row],[Amount]],"")</f>
        <v/>
      </c>
      <c r="I602" s="2" t="str">
        <f>IF(Table1[[#This Row],[Category]]="Loan Repayment",Table1[[#This Row],[Amount]]*-1,"")</f>
        <v/>
      </c>
      <c r="J602" s="20" t="s">
        <v>363</v>
      </c>
      <c r="K602" s="17">
        <v>44713</v>
      </c>
    </row>
    <row r="603" spans="1:11" x14ac:dyDescent="0.25">
      <c r="A603" s="16">
        <v>44736.041655092595</v>
      </c>
      <c r="B603" t="s">
        <v>14</v>
      </c>
      <c r="C603" t="str">
        <f t="shared" si="9"/>
        <v>Public Transport</v>
      </c>
      <c r="D603" s="3">
        <v>-1.65</v>
      </c>
      <c r="E603" t="s">
        <v>244</v>
      </c>
      <c r="F603" t="s">
        <v>241</v>
      </c>
      <c r="G603" s="5">
        <f>IF(Table1[[#This Row],[Amount]]&lt;0,-Table1[[#This Row],[Amount]],"")</f>
        <v>1.65</v>
      </c>
      <c r="H603" t="str">
        <f>IF(Table1[[#This Row],[Account Type]]="Credit Card",Table1[[#This Row],[Amount]],"")</f>
        <v/>
      </c>
      <c r="I603" s="2" t="str">
        <f>IF(Table1[[#This Row],[Category]]="Loan Repayment",Table1[[#This Row],[Amount]]*-1,"")</f>
        <v/>
      </c>
      <c r="J603" s="20" t="s">
        <v>363</v>
      </c>
      <c r="K603" s="17">
        <v>44713</v>
      </c>
    </row>
    <row r="604" spans="1:11" x14ac:dyDescent="0.25">
      <c r="A604" s="16">
        <v>44736.041655092595</v>
      </c>
      <c r="B604" t="s">
        <v>14</v>
      </c>
      <c r="C604" t="str">
        <f t="shared" si="9"/>
        <v>Public Transport</v>
      </c>
      <c r="D604" s="3">
        <v>-4.95</v>
      </c>
      <c r="E604" t="s">
        <v>244</v>
      </c>
      <c r="F604" t="s">
        <v>241</v>
      </c>
      <c r="G604" s="5">
        <f>IF(Table1[[#This Row],[Amount]]&lt;0,-Table1[[#This Row],[Amount]],"")</f>
        <v>4.95</v>
      </c>
      <c r="H604" t="str">
        <f>IF(Table1[[#This Row],[Account Type]]="Credit Card",Table1[[#This Row],[Amount]],"")</f>
        <v/>
      </c>
      <c r="I604" s="2" t="str">
        <f>IF(Table1[[#This Row],[Category]]="Loan Repayment",Table1[[#This Row],[Amount]]*-1,"")</f>
        <v/>
      </c>
      <c r="J604" s="20" t="s">
        <v>363</v>
      </c>
      <c r="K604" s="17">
        <v>44713</v>
      </c>
    </row>
    <row r="605" spans="1:11" x14ac:dyDescent="0.25">
      <c r="A605" s="16">
        <v>44736.303148148145</v>
      </c>
      <c r="B605" t="s">
        <v>10</v>
      </c>
      <c r="C605" t="str">
        <f t="shared" si="9"/>
        <v>Groceries</v>
      </c>
      <c r="D605" s="3">
        <v>-1.9</v>
      </c>
      <c r="E605" t="s">
        <v>244</v>
      </c>
      <c r="F605" t="s">
        <v>241</v>
      </c>
      <c r="G605" s="5">
        <f>IF(Table1[[#This Row],[Amount]]&lt;0,-Table1[[#This Row],[Amount]],"")</f>
        <v>1.9</v>
      </c>
      <c r="H605" t="str">
        <f>IF(Table1[[#This Row],[Account Type]]="Credit Card",Table1[[#This Row],[Amount]],"")</f>
        <v/>
      </c>
      <c r="I605" s="2" t="str">
        <f>IF(Table1[[#This Row],[Category]]="Loan Repayment",Table1[[#This Row],[Amount]]*-1,"")</f>
        <v/>
      </c>
      <c r="J605" s="20" t="s">
        <v>363</v>
      </c>
      <c r="K605" s="17">
        <v>44713</v>
      </c>
    </row>
    <row r="606" spans="1:11" x14ac:dyDescent="0.25">
      <c r="A606" s="16">
        <v>44736.375196759262</v>
      </c>
      <c r="B606" t="s">
        <v>15</v>
      </c>
      <c r="C606" t="str">
        <f t="shared" si="9"/>
        <v>Groceries</v>
      </c>
      <c r="D606" s="3">
        <v>-1.86</v>
      </c>
      <c r="E606" t="s">
        <v>244</v>
      </c>
      <c r="F606" t="s">
        <v>241</v>
      </c>
      <c r="G606" s="5">
        <f>IF(Table1[[#This Row],[Amount]]&lt;0,-Table1[[#This Row],[Amount]],"")</f>
        <v>1.86</v>
      </c>
      <c r="H606" t="str">
        <f>IF(Table1[[#This Row],[Account Type]]="Credit Card",Table1[[#This Row],[Amount]],"")</f>
        <v/>
      </c>
      <c r="I606" s="2" t="str">
        <f>IF(Table1[[#This Row],[Category]]="Loan Repayment",Table1[[#This Row],[Amount]]*-1,"")</f>
        <v/>
      </c>
      <c r="J606" s="20" t="s">
        <v>363</v>
      </c>
      <c r="K606" s="17">
        <v>44713</v>
      </c>
    </row>
    <row r="607" spans="1:11" x14ac:dyDescent="0.25">
      <c r="A607" s="16">
        <v>44736.853252314817</v>
      </c>
      <c r="B607" t="s">
        <v>10</v>
      </c>
      <c r="C607" t="str">
        <f t="shared" si="9"/>
        <v>Groceries</v>
      </c>
      <c r="D607" s="3">
        <v>-3.15</v>
      </c>
      <c r="E607" t="s">
        <v>244</v>
      </c>
      <c r="F607" t="s">
        <v>241</v>
      </c>
      <c r="G607" s="5">
        <f>IF(Table1[[#This Row],[Amount]]&lt;0,-Table1[[#This Row],[Amount]],"")</f>
        <v>3.15</v>
      </c>
      <c r="H607" t="str">
        <f>IF(Table1[[#This Row],[Account Type]]="Credit Card",Table1[[#This Row],[Amount]],"")</f>
        <v/>
      </c>
      <c r="I607" s="2" t="str">
        <f>IF(Table1[[#This Row],[Category]]="Loan Repayment",Table1[[#This Row],[Amount]]*-1,"")</f>
        <v/>
      </c>
      <c r="J607" s="20" t="s">
        <v>363</v>
      </c>
      <c r="K607" s="17">
        <v>44713</v>
      </c>
    </row>
    <row r="608" spans="1:11" x14ac:dyDescent="0.25">
      <c r="A608" s="16">
        <v>44737.041655092595</v>
      </c>
      <c r="B608" t="s">
        <v>14</v>
      </c>
      <c r="C608" t="str">
        <f t="shared" si="9"/>
        <v>Public Transport</v>
      </c>
      <c r="D608" s="3">
        <v>-1.65</v>
      </c>
      <c r="E608" t="s">
        <v>244</v>
      </c>
      <c r="F608" t="s">
        <v>241</v>
      </c>
      <c r="G608" s="5">
        <f>IF(Table1[[#This Row],[Amount]]&lt;0,-Table1[[#This Row],[Amount]],"")</f>
        <v>1.65</v>
      </c>
      <c r="H608" t="str">
        <f>IF(Table1[[#This Row],[Account Type]]="Credit Card",Table1[[#This Row],[Amount]],"")</f>
        <v/>
      </c>
      <c r="I608" s="2" t="str">
        <f>IF(Table1[[#This Row],[Category]]="Loan Repayment",Table1[[#This Row],[Amount]]*-1,"")</f>
        <v/>
      </c>
      <c r="J608" s="20" t="s">
        <v>363</v>
      </c>
      <c r="K608" s="17">
        <v>44713</v>
      </c>
    </row>
    <row r="609" spans="1:11" x14ac:dyDescent="0.25">
      <c r="A609" s="16">
        <v>44737.067847222221</v>
      </c>
      <c r="B609" t="s">
        <v>14</v>
      </c>
      <c r="C609" t="str">
        <f t="shared" si="9"/>
        <v>Public Transport</v>
      </c>
      <c r="D609" s="3">
        <v>-3.5</v>
      </c>
      <c r="E609" t="s">
        <v>244</v>
      </c>
      <c r="F609" t="s">
        <v>241</v>
      </c>
      <c r="G609" s="5">
        <f>IF(Table1[[#This Row],[Amount]]&lt;0,-Table1[[#This Row],[Amount]],"")</f>
        <v>3.5</v>
      </c>
      <c r="H609" t="str">
        <f>IF(Table1[[#This Row],[Account Type]]="Credit Card",Table1[[#This Row],[Amount]],"")</f>
        <v/>
      </c>
      <c r="I609" s="2" t="str">
        <f>IF(Table1[[#This Row],[Category]]="Loan Repayment",Table1[[#This Row],[Amount]]*-1,"")</f>
        <v/>
      </c>
      <c r="J609" s="20" t="s">
        <v>363</v>
      </c>
      <c r="K609" s="17">
        <v>44713</v>
      </c>
    </row>
    <row r="610" spans="1:11" x14ac:dyDescent="0.25">
      <c r="A610" s="16">
        <v>44737.291643518518</v>
      </c>
      <c r="B610" t="s">
        <v>292</v>
      </c>
      <c r="C610" t="str">
        <f t="shared" si="9"/>
        <v>Others</v>
      </c>
      <c r="D610" s="3">
        <v>-20</v>
      </c>
      <c r="E610" t="s">
        <v>244</v>
      </c>
      <c r="F610" t="s">
        <v>241</v>
      </c>
      <c r="G610" s="5">
        <f>IF(Table1[[#This Row],[Amount]]&lt;0,-Table1[[#This Row],[Amount]],"")</f>
        <v>20</v>
      </c>
      <c r="H610" t="str">
        <f>IF(Table1[[#This Row],[Account Type]]="Credit Card",Table1[[#This Row],[Amount]],"")</f>
        <v/>
      </c>
      <c r="I610" s="2" t="str">
        <f>IF(Table1[[#This Row],[Category]]="Loan Repayment",Table1[[#This Row],[Amount]]*-1,"")</f>
        <v/>
      </c>
      <c r="J610" s="20" t="s">
        <v>363</v>
      </c>
      <c r="K610" s="17">
        <v>44713</v>
      </c>
    </row>
    <row r="611" spans="1:11" x14ac:dyDescent="0.25">
      <c r="A611" s="16">
        <v>44738.325497685182</v>
      </c>
      <c r="B611" t="s">
        <v>10</v>
      </c>
      <c r="C611" t="str">
        <f t="shared" si="9"/>
        <v>Groceries</v>
      </c>
      <c r="D611" s="3">
        <v>-3</v>
      </c>
      <c r="E611" t="s">
        <v>244</v>
      </c>
      <c r="F611" t="s">
        <v>241</v>
      </c>
      <c r="G611" s="5">
        <f>IF(Table1[[#This Row],[Amount]]&lt;0,-Table1[[#This Row],[Amount]],"")</f>
        <v>3</v>
      </c>
      <c r="H611" t="str">
        <f>IF(Table1[[#This Row],[Account Type]]="Credit Card",Table1[[#This Row],[Amount]],"")</f>
        <v/>
      </c>
      <c r="I611" s="2" t="str">
        <f>IF(Table1[[#This Row],[Category]]="Loan Repayment",Table1[[#This Row],[Amount]]*-1,"")</f>
        <v/>
      </c>
      <c r="J611" s="20" t="s">
        <v>363</v>
      </c>
      <c r="K611" s="17">
        <v>44713</v>
      </c>
    </row>
    <row r="612" spans="1:11" x14ac:dyDescent="0.25">
      <c r="A612" s="17">
        <v>44739</v>
      </c>
      <c r="B612" t="s">
        <v>300</v>
      </c>
      <c r="C612" t="str">
        <f t="shared" si="9"/>
        <v>Others</v>
      </c>
      <c r="D612" s="3">
        <v>-213</v>
      </c>
      <c r="E612" t="s">
        <v>285</v>
      </c>
      <c r="F612" t="s">
        <v>241</v>
      </c>
      <c r="G612" s="5">
        <f>IF(Table1[[#This Row],[Amount]]&lt;0,-Table1[[#This Row],[Amount]],"")</f>
        <v>213</v>
      </c>
      <c r="H612" t="str">
        <f>IF(Table1[[#This Row],[Account Type]]="Credit Card",Table1[[#This Row],[Amount]],"")</f>
        <v/>
      </c>
      <c r="I612" s="2" t="str">
        <f>IF(Table1[[#This Row],[Category]]="Loan Repayment",Table1[[#This Row],[Amount]]*-1,"")</f>
        <v/>
      </c>
      <c r="J612" s="20" t="s">
        <v>363</v>
      </c>
      <c r="K612" s="17">
        <v>44713</v>
      </c>
    </row>
    <row r="613" spans="1:11" x14ac:dyDescent="0.25">
      <c r="A613" s="16">
        <v>44739.629108796296</v>
      </c>
      <c r="B613" t="s">
        <v>8</v>
      </c>
      <c r="C613" t="str">
        <f t="shared" si="9"/>
        <v>Others</v>
      </c>
      <c r="D613" s="3">
        <v>1850</v>
      </c>
      <c r="E613" t="s">
        <v>244</v>
      </c>
      <c r="F613" t="s">
        <v>241</v>
      </c>
      <c r="G613" s="5" t="str">
        <f>IF(Table1[[#This Row],[Amount]]&lt;0,-Table1[[#This Row],[Amount]],"")</f>
        <v/>
      </c>
      <c r="H613" t="str">
        <f>IF(Table1[[#This Row],[Account Type]]="Credit Card",Table1[[#This Row],[Amount]],"")</f>
        <v/>
      </c>
      <c r="I613" s="2" t="str">
        <f>IF(Table1[[#This Row],[Category]]="Loan Repayment",Table1[[#This Row],[Amount]]*-1,"")</f>
        <v/>
      </c>
      <c r="J613" s="20" t="s">
        <v>363</v>
      </c>
      <c r="K613" s="17">
        <v>44713</v>
      </c>
    </row>
    <row r="614" spans="1:11" x14ac:dyDescent="0.25">
      <c r="A614" s="16">
        <v>44739.64234953704</v>
      </c>
      <c r="B614" t="s">
        <v>292</v>
      </c>
      <c r="C614" t="str">
        <f t="shared" si="9"/>
        <v>Others</v>
      </c>
      <c r="D614" s="3">
        <v>-1840</v>
      </c>
      <c r="E614" t="s">
        <v>244</v>
      </c>
      <c r="F614" t="s">
        <v>241</v>
      </c>
      <c r="G614" s="5">
        <f>IF(Table1[[#This Row],[Amount]]&lt;0,-Table1[[#This Row],[Amount]],"")</f>
        <v>1840</v>
      </c>
      <c r="H614" t="str">
        <f>IF(Table1[[#This Row],[Account Type]]="Credit Card",Table1[[#This Row],[Amount]],"")</f>
        <v/>
      </c>
      <c r="I614" s="2" t="str">
        <f>IF(Table1[[#This Row],[Category]]="Loan Repayment",Table1[[#This Row],[Amount]]*-1,"")</f>
        <v/>
      </c>
      <c r="J614" s="20" t="s">
        <v>363</v>
      </c>
      <c r="K614" s="17">
        <v>44713</v>
      </c>
    </row>
    <row r="615" spans="1:11" x14ac:dyDescent="0.25">
      <c r="A615" s="16">
        <v>44739.819143518522</v>
      </c>
      <c r="B615" t="s">
        <v>53</v>
      </c>
      <c r="C615" t="str">
        <f t="shared" si="9"/>
        <v>Others</v>
      </c>
      <c r="D615" s="3">
        <v>2360.9299999999998</v>
      </c>
      <c r="E615" t="s">
        <v>244</v>
      </c>
      <c r="F615" t="s">
        <v>241</v>
      </c>
      <c r="G615" s="5" t="str">
        <f>IF(Table1[[#This Row],[Amount]]&lt;0,-Table1[[#This Row],[Amount]],"")</f>
        <v/>
      </c>
      <c r="H615" t="str">
        <f>IF(Table1[[#This Row],[Account Type]]="Credit Card",Table1[[#This Row],[Amount]],"")</f>
        <v/>
      </c>
      <c r="I615" s="2" t="str">
        <f>IF(Table1[[#This Row],[Category]]="Loan Repayment",Table1[[#This Row],[Amount]]*-1,"")</f>
        <v/>
      </c>
      <c r="J615" s="20" t="s">
        <v>363</v>
      </c>
      <c r="K615" s="17">
        <v>44713</v>
      </c>
    </row>
    <row r="616" spans="1:11" x14ac:dyDescent="0.25">
      <c r="A616" s="16">
        <v>44739.834988425922</v>
      </c>
      <c r="B616" t="s">
        <v>292</v>
      </c>
      <c r="C616" t="str">
        <f t="shared" si="9"/>
        <v>Others</v>
      </c>
      <c r="D616" s="3">
        <v>-2360</v>
      </c>
      <c r="E616" t="s">
        <v>244</v>
      </c>
      <c r="F616" t="s">
        <v>241</v>
      </c>
      <c r="G616" s="5">
        <f>IF(Table1[[#This Row],[Amount]]&lt;0,-Table1[[#This Row],[Amount]],"")</f>
        <v>2360</v>
      </c>
      <c r="H616" t="str">
        <f>IF(Table1[[#This Row],[Account Type]]="Credit Card",Table1[[#This Row],[Amount]],"")</f>
        <v/>
      </c>
      <c r="I616" s="2" t="str">
        <f>IF(Table1[[#This Row],[Category]]="Loan Repayment",Table1[[#This Row],[Amount]]*-1,"")</f>
        <v/>
      </c>
      <c r="J616" s="20" t="s">
        <v>363</v>
      </c>
      <c r="K616" s="17">
        <v>44713</v>
      </c>
    </row>
    <row r="617" spans="1:11" x14ac:dyDescent="0.25">
      <c r="A617" s="17">
        <v>44740</v>
      </c>
      <c r="B617" t="s">
        <v>302</v>
      </c>
      <c r="C617" t="str">
        <f t="shared" si="9"/>
        <v>Others</v>
      </c>
      <c r="D617" s="3">
        <v>1840</v>
      </c>
      <c r="E617" t="s">
        <v>285</v>
      </c>
      <c r="F617" t="s">
        <v>241</v>
      </c>
      <c r="G617" s="5" t="str">
        <f>IF(Table1[[#This Row],[Amount]]&lt;0,-Table1[[#This Row],[Amount]],"")</f>
        <v/>
      </c>
      <c r="H617" t="str">
        <f>IF(Table1[[#This Row],[Account Type]]="Credit Card",Table1[[#This Row],[Amount]],"")</f>
        <v/>
      </c>
      <c r="I617" s="2" t="str">
        <f>IF(Table1[[#This Row],[Category]]="Loan Repayment",Table1[[#This Row],[Amount]]*-1,"")</f>
        <v/>
      </c>
      <c r="J617" s="20" t="s">
        <v>363</v>
      </c>
      <c r="K617" s="17">
        <v>44713</v>
      </c>
    </row>
    <row r="618" spans="1:11" x14ac:dyDescent="0.25">
      <c r="A618" s="16">
        <v>44740.041655092595</v>
      </c>
      <c r="B618" t="s">
        <v>14</v>
      </c>
      <c r="C618" t="str">
        <f t="shared" si="9"/>
        <v>Public Transport</v>
      </c>
      <c r="D618" s="3">
        <v>-1.65</v>
      </c>
      <c r="E618" t="s">
        <v>244</v>
      </c>
      <c r="F618" t="s">
        <v>241</v>
      </c>
      <c r="G618" s="5">
        <f>IF(Table1[[#This Row],[Amount]]&lt;0,-Table1[[#This Row],[Amount]],"")</f>
        <v>1.65</v>
      </c>
      <c r="H618" t="str">
        <f>IF(Table1[[#This Row],[Account Type]]="Credit Card",Table1[[#This Row],[Amount]],"")</f>
        <v/>
      </c>
      <c r="I618" s="2" t="str">
        <f>IF(Table1[[#This Row],[Category]]="Loan Repayment",Table1[[#This Row],[Amount]]*-1,"")</f>
        <v/>
      </c>
      <c r="J618" s="20" t="s">
        <v>363</v>
      </c>
      <c r="K618" s="17">
        <v>44713</v>
      </c>
    </row>
    <row r="619" spans="1:11" x14ac:dyDescent="0.25">
      <c r="A619" s="17">
        <v>44741</v>
      </c>
      <c r="B619" t="s">
        <v>302</v>
      </c>
      <c r="C619" t="str">
        <f t="shared" si="9"/>
        <v>Others</v>
      </c>
      <c r="D619" s="3">
        <v>2360</v>
      </c>
      <c r="E619" t="s">
        <v>285</v>
      </c>
      <c r="F619" t="s">
        <v>241</v>
      </c>
      <c r="G619" s="5" t="str">
        <f>IF(Table1[[#This Row],[Amount]]&lt;0,-Table1[[#This Row],[Amount]],"")</f>
        <v/>
      </c>
      <c r="H619" t="str">
        <f>IF(Table1[[#This Row],[Account Type]]="Credit Card",Table1[[#This Row],[Amount]],"")</f>
        <v/>
      </c>
      <c r="I619" s="2" t="str">
        <f>IF(Table1[[#This Row],[Category]]="Loan Repayment",Table1[[#This Row],[Amount]]*-1,"")</f>
        <v/>
      </c>
      <c r="J619" s="20" t="s">
        <v>363</v>
      </c>
      <c r="K619" s="17">
        <v>44713</v>
      </c>
    </row>
    <row r="620" spans="1:11" x14ac:dyDescent="0.25">
      <c r="A620" s="17">
        <v>44741</v>
      </c>
      <c r="B620" t="s">
        <v>292</v>
      </c>
      <c r="C620" t="str">
        <f t="shared" si="9"/>
        <v>Others</v>
      </c>
      <c r="D620" s="3">
        <v>-250</v>
      </c>
      <c r="E620" t="s">
        <v>285</v>
      </c>
      <c r="F620" t="s">
        <v>241</v>
      </c>
      <c r="G620" s="5">
        <f>IF(Table1[[#This Row],[Amount]]&lt;0,-Table1[[#This Row],[Amount]],"")</f>
        <v>250</v>
      </c>
      <c r="H620" t="str">
        <f>IF(Table1[[#This Row],[Account Type]]="Credit Card",Table1[[#This Row],[Amount]],"")</f>
        <v/>
      </c>
      <c r="I620" s="2" t="str">
        <f>IF(Table1[[#This Row],[Category]]="Loan Repayment",Table1[[#This Row],[Amount]]*-1,"")</f>
        <v/>
      </c>
      <c r="J620" s="20" t="s">
        <v>363</v>
      </c>
      <c r="K620" s="17">
        <v>44713</v>
      </c>
    </row>
    <row r="621" spans="1:11" x14ac:dyDescent="0.25">
      <c r="A621" s="16">
        <v>44741.041655092595</v>
      </c>
      <c r="B621" t="s">
        <v>14</v>
      </c>
      <c r="C621" t="str">
        <f t="shared" si="9"/>
        <v>Public Transport</v>
      </c>
      <c r="D621" s="3">
        <v>-3.3</v>
      </c>
      <c r="E621" t="s">
        <v>244</v>
      </c>
      <c r="F621" t="s">
        <v>241</v>
      </c>
      <c r="G621" s="5">
        <f>IF(Table1[[#This Row],[Amount]]&lt;0,-Table1[[#This Row],[Amount]],"")</f>
        <v>3.3</v>
      </c>
      <c r="H621" t="str">
        <f>IF(Table1[[#This Row],[Account Type]]="Credit Card",Table1[[#This Row],[Amount]],"")</f>
        <v/>
      </c>
      <c r="I621" s="2" t="str">
        <f>IF(Table1[[#This Row],[Category]]="Loan Repayment",Table1[[#This Row],[Amount]]*-1,"")</f>
        <v/>
      </c>
      <c r="J621" s="20" t="s">
        <v>363</v>
      </c>
      <c r="K621" s="17">
        <v>44713</v>
      </c>
    </row>
    <row r="622" spans="1:11" x14ac:dyDescent="0.25">
      <c r="A622" s="16">
        <v>44741.355451388888</v>
      </c>
      <c r="B622" t="s">
        <v>14</v>
      </c>
      <c r="C622" t="str">
        <f t="shared" si="9"/>
        <v>Public Transport</v>
      </c>
      <c r="D622" s="3">
        <v>-3.3</v>
      </c>
      <c r="E622" t="s">
        <v>244</v>
      </c>
      <c r="F622" t="s">
        <v>241</v>
      </c>
      <c r="G622" s="5">
        <f>IF(Table1[[#This Row],[Amount]]&lt;0,-Table1[[#This Row],[Amount]],"")</f>
        <v>3.3</v>
      </c>
      <c r="H622" t="str">
        <f>IF(Table1[[#This Row],[Account Type]]="Credit Card",Table1[[#This Row],[Amount]],"")</f>
        <v/>
      </c>
      <c r="I622" s="2" t="str">
        <f>IF(Table1[[#This Row],[Category]]="Loan Repayment",Table1[[#This Row],[Amount]]*-1,"")</f>
        <v/>
      </c>
      <c r="J622" s="20" t="s">
        <v>363</v>
      </c>
      <c r="K622" s="17">
        <v>44713</v>
      </c>
    </row>
    <row r="623" spans="1:11" x14ac:dyDescent="0.25">
      <c r="A623" s="16">
        <v>44741.474988425929</v>
      </c>
      <c r="B623" t="s">
        <v>46</v>
      </c>
      <c r="C623" t="str">
        <f t="shared" si="9"/>
        <v>Others</v>
      </c>
      <c r="D623" s="3">
        <v>250</v>
      </c>
      <c r="E623" t="s">
        <v>244</v>
      </c>
      <c r="F623" t="s">
        <v>241</v>
      </c>
      <c r="G623" s="5" t="str">
        <f>IF(Table1[[#This Row],[Amount]]&lt;0,-Table1[[#This Row],[Amount]],"")</f>
        <v/>
      </c>
      <c r="H623" t="str">
        <f>IF(Table1[[#This Row],[Account Type]]="Credit Card",Table1[[#This Row],[Amount]],"")</f>
        <v/>
      </c>
      <c r="I623" s="2" t="str">
        <f>IF(Table1[[#This Row],[Category]]="Loan Repayment",Table1[[#This Row],[Amount]]*-1,"")</f>
        <v/>
      </c>
      <c r="J623" s="20" t="s">
        <v>363</v>
      </c>
      <c r="K623" s="17">
        <v>44713</v>
      </c>
    </row>
    <row r="624" spans="1:11" x14ac:dyDescent="0.25">
      <c r="A624" s="16">
        <v>44741.524953703702</v>
      </c>
      <c r="B624" t="s">
        <v>11</v>
      </c>
      <c r="C624" t="str">
        <f t="shared" si="9"/>
        <v>Others</v>
      </c>
      <c r="D624" s="3">
        <v>-33.99</v>
      </c>
      <c r="E624" t="s">
        <v>244</v>
      </c>
      <c r="F624" t="s">
        <v>241</v>
      </c>
      <c r="G624" s="5">
        <f>IF(Table1[[#This Row],[Amount]]&lt;0,-Table1[[#This Row],[Amount]],"")</f>
        <v>33.99</v>
      </c>
      <c r="H624" t="str">
        <f>IF(Table1[[#This Row],[Account Type]]="Credit Card",Table1[[#This Row],[Amount]],"")</f>
        <v/>
      </c>
      <c r="I624" s="2" t="str">
        <f>IF(Table1[[#This Row],[Category]]="Loan Repayment",Table1[[#This Row],[Amount]]*-1,"")</f>
        <v/>
      </c>
      <c r="J624" s="20" t="s">
        <v>363</v>
      </c>
      <c r="K624" s="17">
        <v>44713</v>
      </c>
    </row>
    <row r="625" spans="1:11" x14ac:dyDescent="0.25">
      <c r="A625" s="17">
        <v>44742</v>
      </c>
      <c r="B625" t="s">
        <v>286</v>
      </c>
      <c r="C625" t="str">
        <f t="shared" si="9"/>
        <v>Others</v>
      </c>
      <c r="D625" s="3">
        <v>-127.4</v>
      </c>
      <c r="E625" t="s">
        <v>285</v>
      </c>
      <c r="F625" t="s">
        <v>241</v>
      </c>
      <c r="G625" s="5">
        <f>IF(Table1[[#This Row],[Amount]]&lt;0,-Table1[[#This Row],[Amount]],"")</f>
        <v>127.4</v>
      </c>
      <c r="H625" t="str">
        <f>IF(Table1[[#This Row],[Account Type]]="Credit Card",Table1[[#This Row],[Amount]],"")</f>
        <v/>
      </c>
      <c r="I625" s="2" t="str">
        <f>IF(Table1[[#This Row],[Category]]="Loan Repayment",Table1[[#This Row],[Amount]]*-1,"")</f>
        <v/>
      </c>
      <c r="J625" s="20" t="s">
        <v>363</v>
      </c>
      <c r="K625" s="17">
        <v>44713</v>
      </c>
    </row>
    <row r="626" spans="1:11" x14ac:dyDescent="0.25">
      <c r="A626" s="17">
        <v>44742</v>
      </c>
      <c r="B626" t="s">
        <v>292</v>
      </c>
      <c r="C626" t="str">
        <f t="shared" si="9"/>
        <v>Others</v>
      </c>
      <c r="D626" s="3">
        <v>-50</v>
      </c>
      <c r="E626" t="s">
        <v>285</v>
      </c>
      <c r="F626" t="s">
        <v>241</v>
      </c>
      <c r="G626" s="5">
        <f>IF(Table1[[#This Row],[Amount]]&lt;0,-Table1[[#This Row],[Amount]],"")</f>
        <v>50</v>
      </c>
      <c r="H626" t="str">
        <f>IF(Table1[[#This Row],[Account Type]]="Credit Card",Table1[[#This Row],[Amount]],"")</f>
        <v/>
      </c>
      <c r="I626" s="2" t="str">
        <f>IF(Table1[[#This Row],[Category]]="Loan Repayment",Table1[[#This Row],[Amount]]*-1,"")</f>
        <v/>
      </c>
      <c r="J626" s="20" t="s">
        <v>363</v>
      </c>
      <c r="K626" s="17">
        <v>44713</v>
      </c>
    </row>
    <row r="627" spans="1:11" x14ac:dyDescent="0.25">
      <c r="A627" s="16">
        <v>44742.041655092595</v>
      </c>
      <c r="B627" t="s">
        <v>14</v>
      </c>
      <c r="C627" t="str">
        <f t="shared" si="9"/>
        <v>Public Transport</v>
      </c>
      <c r="D627" s="3">
        <v>-4.95</v>
      </c>
      <c r="E627" t="s">
        <v>244</v>
      </c>
      <c r="F627" t="s">
        <v>241</v>
      </c>
      <c r="G627" s="5">
        <f>IF(Table1[[#This Row],[Amount]]&lt;0,-Table1[[#This Row],[Amount]],"")</f>
        <v>4.95</v>
      </c>
      <c r="H627" t="str">
        <f>IF(Table1[[#This Row],[Account Type]]="Credit Card",Table1[[#This Row],[Amount]],"")</f>
        <v/>
      </c>
      <c r="I627" s="2" t="str">
        <f>IF(Table1[[#This Row],[Category]]="Loan Repayment",Table1[[#This Row],[Amount]]*-1,"")</f>
        <v/>
      </c>
      <c r="J627" s="20" t="s">
        <v>363</v>
      </c>
      <c r="K627" s="17">
        <v>44713</v>
      </c>
    </row>
    <row r="628" spans="1:11" x14ac:dyDescent="0.25">
      <c r="A628" s="16">
        <v>44742.541458333333</v>
      </c>
      <c r="B628" t="s">
        <v>46</v>
      </c>
      <c r="C628" t="str">
        <f t="shared" si="9"/>
        <v>Others</v>
      </c>
      <c r="D628" s="3">
        <v>50</v>
      </c>
      <c r="E628" t="s">
        <v>244</v>
      </c>
      <c r="F628" t="s">
        <v>241</v>
      </c>
      <c r="G628" s="5" t="str">
        <f>IF(Table1[[#This Row],[Amount]]&lt;0,-Table1[[#This Row],[Amount]],"")</f>
        <v/>
      </c>
      <c r="H628" t="str">
        <f>IF(Table1[[#This Row],[Account Type]]="Credit Card",Table1[[#This Row],[Amount]],"")</f>
        <v/>
      </c>
      <c r="I628" s="2" t="str">
        <f>IF(Table1[[#This Row],[Category]]="Loan Repayment",Table1[[#This Row],[Amount]]*-1,"")</f>
        <v/>
      </c>
      <c r="J628" s="20" t="s">
        <v>363</v>
      </c>
      <c r="K628" s="17">
        <v>44713</v>
      </c>
    </row>
    <row r="629" spans="1:11" x14ac:dyDescent="0.25">
      <c r="A629" s="16">
        <v>44742.570856481485</v>
      </c>
      <c r="B629" t="s">
        <v>67</v>
      </c>
      <c r="C629" t="str">
        <f t="shared" si="9"/>
        <v>Others</v>
      </c>
      <c r="D629" s="3">
        <v>-250</v>
      </c>
      <c r="E629" t="s">
        <v>244</v>
      </c>
      <c r="F629" t="s">
        <v>241</v>
      </c>
      <c r="G629" s="5">
        <f>IF(Table1[[#This Row],[Amount]]&lt;0,-Table1[[#This Row],[Amount]],"")</f>
        <v>250</v>
      </c>
      <c r="H629" t="str">
        <f>IF(Table1[[#This Row],[Account Type]]="Credit Card",Table1[[#This Row],[Amount]],"")</f>
        <v/>
      </c>
      <c r="I629" s="2" t="str">
        <f>IF(Table1[[#This Row],[Category]]="Loan Repayment",Table1[[#This Row],[Amount]]*-1,"")</f>
        <v/>
      </c>
      <c r="J629" s="20" t="s">
        <v>363</v>
      </c>
      <c r="K629" s="17">
        <v>44713</v>
      </c>
    </row>
    <row r="630" spans="1:11" x14ac:dyDescent="0.25">
      <c r="A630" s="17">
        <v>44743</v>
      </c>
      <c r="B630" t="s">
        <v>292</v>
      </c>
      <c r="C630" t="str">
        <f t="shared" si="9"/>
        <v>Others</v>
      </c>
      <c r="D630" s="3">
        <v>-860</v>
      </c>
      <c r="E630" t="s">
        <v>285</v>
      </c>
      <c r="F630" t="s">
        <v>241</v>
      </c>
      <c r="G630" s="5">
        <f>IF(Table1[[#This Row],[Amount]]&lt;0,-Table1[[#This Row],[Amount]],"")</f>
        <v>860</v>
      </c>
      <c r="H630" t="str">
        <f>IF(Table1[[#This Row],[Account Type]]="Credit Card",Table1[[#This Row],[Amount]],"")</f>
        <v/>
      </c>
      <c r="I630" s="2" t="str">
        <f>IF(Table1[[#This Row],[Category]]="Loan Repayment",Table1[[#This Row],[Amount]]*-1,"")</f>
        <v/>
      </c>
      <c r="J630" s="20" t="s">
        <v>364</v>
      </c>
      <c r="K630" s="17">
        <v>44743</v>
      </c>
    </row>
    <row r="631" spans="1:11" x14ac:dyDescent="0.25">
      <c r="A631" s="16">
        <v>44743.041655092595</v>
      </c>
      <c r="B631" t="s">
        <v>14</v>
      </c>
      <c r="C631" t="str">
        <f t="shared" si="9"/>
        <v>Public Transport</v>
      </c>
      <c r="D631" s="3">
        <v>-4.95</v>
      </c>
      <c r="E631" t="s">
        <v>244</v>
      </c>
      <c r="F631" t="s">
        <v>241</v>
      </c>
      <c r="G631" s="5">
        <f>IF(Table1[[#This Row],[Amount]]&lt;0,-Table1[[#This Row],[Amount]],"")</f>
        <v>4.95</v>
      </c>
      <c r="H631" t="str">
        <f>IF(Table1[[#This Row],[Account Type]]="Credit Card",Table1[[#This Row],[Amount]],"")</f>
        <v/>
      </c>
      <c r="I631" s="2" t="str">
        <f>IF(Table1[[#This Row],[Category]]="Loan Repayment",Table1[[#This Row],[Amount]]*-1,"")</f>
        <v/>
      </c>
      <c r="J631" s="20" t="s">
        <v>364</v>
      </c>
      <c r="K631" s="17">
        <v>44743</v>
      </c>
    </row>
    <row r="632" spans="1:11" x14ac:dyDescent="0.25">
      <c r="A632" s="16">
        <v>44743.335451388892</v>
      </c>
      <c r="B632" t="s">
        <v>13</v>
      </c>
      <c r="C632" t="str">
        <f t="shared" si="9"/>
        <v>Others</v>
      </c>
      <c r="D632" s="3">
        <v>-10</v>
      </c>
      <c r="E632" t="s">
        <v>244</v>
      </c>
      <c r="F632" t="s">
        <v>241</v>
      </c>
      <c r="G632" s="5">
        <f>IF(Table1[[#This Row],[Amount]]&lt;0,-Table1[[#This Row],[Amount]],"")</f>
        <v>10</v>
      </c>
      <c r="H632" t="str">
        <f>IF(Table1[[#This Row],[Account Type]]="Credit Card",Table1[[#This Row],[Amount]],"")</f>
        <v/>
      </c>
      <c r="I632" s="2" t="str">
        <f>IF(Table1[[#This Row],[Category]]="Loan Repayment",Table1[[#This Row],[Amount]]*-1,"")</f>
        <v/>
      </c>
      <c r="J632" s="20" t="s">
        <v>364</v>
      </c>
      <c r="K632" s="17">
        <v>44743</v>
      </c>
    </row>
    <row r="633" spans="1:11" x14ac:dyDescent="0.25">
      <c r="A633" s="16">
        <v>44743.459155092591</v>
      </c>
      <c r="B633" t="s">
        <v>46</v>
      </c>
      <c r="C633" t="str">
        <f t="shared" si="9"/>
        <v>Others</v>
      </c>
      <c r="D633" s="3">
        <v>860</v>
      </c>
      <c r="E633" t="s">
        <v>244</v>
      </c>
      <c r="F633" t="s">
        <v>241</v>
      </c>
      <c r="G633" s="5" t="str">
        <f>IF(Table1[[#This Row],[Amount]]&lt;0,-Table1[[#This Row],[Amount]],"")</f>
        <v/>
      </c>
      <c r="H633" t="str">
        <f>IF(Table1[[#This Row],[Account Type]]="Credit Card",Table1[[#This Row],[Amount]],"")</f>
        <v/>
      </c>
      <c r="I633" s="2" t="str">
        <f>IF(Table1[[#This Row],[Category]]="Loan Repayment",Table1[[#This Row],[Amount]]*-1,"")</f>
        <v/>
      </c>
      <c r="J633" s="20" t="s">
        <v>364</v>
      </c>
      <c r="K633" s="17">
        <v>44743</v>
      </c>
    </row>
    <row r="634" spans="1:11" x14ac:dyDescent="0.25">
      <c r="A634" s="16">
        <v>44743.462476851855</v>
      </c>
      <c r="B634" t="s">
        <v>66</v>
      </c>
      <c r="C634" t="str">
        <f t="shared" si="9"/>
        <v>Others</v>
      </c>
      <c r="D634" s="3">
        <v>-850</v>
      </c>
      <c r="E634" t="s">
        <v>244</v>
      </c>
      <c r="F634" t="s">
        <v>241</v>
      </c>
      <c r="G634" s="5">
        <f>IF(Table1[[#This Row],[Amount]]&lt;0,-Table1[[#This Row],[Amount]],"")</f>
        <v>850</v>
      </c>
      <c r="H634" t="str">
        <f>IF(Table1[[#This Row],[Account Type]]="Credit Card",Table1[[#This Row],[Amount]],"")</f>
        <v/>
      </c>
      <c r="I634" s="2" t="str">
        <f>IF(Table1[[#This Row],[Category]]="Loan Repayment",Table1[[#This Row],[Amount]]*-1,"")</f>
        <v/>
      </c>
      <c r="J634" s="20" t="s">
        <v>364</v>
      </c>
      <c r="K634" s="17">
        <v>44743</v>
      </c>
    </row>
    <row r="635" spans="1:11" x14ac:dyDescent="0.25">
      <c r="A635" s="16">
        <v>44743.626574074071</v>
      </c>
      <c r="B635" t="s">
        <v>10</v>
      </c>
      <c r="C635" t="str">
        <f t="shared" si="9"/>
        <v>Groceries</v>
      </c>
      <c r="D635" s="3">
        <v>-2.9</v>
      </c>
      <c r="E635" t="s">
        <v>244</v>
      </c>
      <c r="F635" t="s">
        <v>241</v>
      </c>
      <c r="G635" s="5">
        <f>IF(Table1[[#This Row],[Amount]]&lt;0,-Table1[[#This Row],[Amount]],"")</f>
        <v>2.9</v>
      </c>
      <c r="H635" t="str">
        <f>IF(Table1[[#This Row],[Account Type]]="Credit Card",Table1[[#This Row],[Amount]],"")</f>
        <v/>
      </c>
      <c r="I635" s="2" t="str">
        <f>IF(Table1[[#This Row],[Category]]="Loan Repayment",Table1[[#This Row],[Amount]]*-1,"")</f>
        <v/>
      </c>
      <c r="J635" s="20" t="s">
        <v>364</v>
      </c>
      <c r="K635" s="17">
        <v>44743</v>
      </c>
    </row>
    <row r="636" spans="1:11" x14ac:dyDescent="0.25">
      <c r="A636" s="17">
        <v>44744</v>
      </c>
      <c r="B636" t="s">
        <v>287</v>
      </c>
      <c r="C636" t="str">
        <f t="shared" si="9"/>
        <v>Others</v>
      </c>
      <c r="D636" s="3">
        <v>-400</v>
      </c>
      <c r="E636" t="s">
        <v>285</v>
      </c>
      <c r="F636" t="s">
        <v>241</v>
      </c>
      <c r="G636" s="5">
        <f>IF(Table1[[#This Row],[Amount]]&lt;0,-Table1[[#This Row],[Amount]],"")</f>
        <v>400</v>
      </c>
      <c r="H636" t="str">
        <f>IF(Table1[[#This Row],[Account Type]]="Credit Card",Table1[[#This Row],[Amount]],"")</f>
        <v/>
      </c>
      <c r="I636" s="2" t="str">
        <f>IF(Table1[[#This Row],[Category]]="Loan Repayment",Table1[[#This Row],[Amount]]*-1,"")</f>
        <v/>
      </c>
      <c r="J636" s="20" t="s">
        <v>364</v>
      </c>
      <c r="K636" s="17">
        <v>44743</v>
      </c>
    </row>
    <row r="637" spans="1:11" x14ac:dyDescent="0.25">
      <c r="A637" s="16">
        <v>44744.071203703701</v>
      </c>
      <c r="B637" t="s">
        <v>14</v>
      </c>
      <c r="C637" t="str">
        <f t="shared" si="9"/>
        <v>Public Transport</v>
      </c>
      <c r="D637" s="3">
        <v>-4.95</v>
      </c>
      <c r="E637" t="s">
        <v>244</v>
      </c>
      <c r="F637" t="s">
        <v>241</v>
      </c>
      <c r="G637" s="5">
        <f>IF(Table1[[#This Row],[Amount]]&lt;0,-Table1[[#This Row],[Amount]],"")</f>
        <v>4.95</v>
      </c>
      <c r="H637" t="str">
        <f>IF(Table1[[#This Row],[Account Type]]="Credit Card",Table1[[#This Row],[Amount]],"")</f>
        <v/>
      </c>
      <c r="I637" s="2" t="str">
        <f>IF(Table1[[#This Row],[Category]]="Loan Repayment",Table1[[#This Row],[Amount]]*-1,"")</f>
        <v/>
      </c>
      <c r="J637" s="20" t="s">
        <v>364</v>
      </c>
      <c r="K637" s="17">
        <v>44743</v>
      </c>
    </row>
    <row r="638" spans="1:11" x14ac:dyDescent="0.25">
      <c r="A638" s="17">
        <v>44745</v>
      </c>
      <c r="B638" t="s">
        <v>292</v>
      </c>
      <c r="C638" t="str">
        <f t="shared" si="9"/>
        <v>Others</v>
      </c>
      <c r="D638" s="3">
        <v>-180</v>
      </c>
      <c r="E638" t="s">
        <v>285</v>
      </c>
      <c r="F638" t="s">
        <v>241</v>
      </c>
      <c r="G638" s="5">
        <f>IF(Table1[[#This Row],[Amount]]&lt;0,-Table1[[#This Row],[Amount]],"")</f>
        <v>180</v>
      </c>
      <c r="H638" t="str">
        <f>IF(Table1[[#This Row],[Account Type]]="Credit Card",Table1[[#This Row],[Amount]],"")</f>
        <v/>
      </c>
      <c r="I638" s="2" t="str">
        <f>IF(Table1[[#This Row],[Category]]="Loan Repayment",Table1[[#This Row],[Amount]]*-1,"")</f>
        <v/>
      </c>
      <c r="J638" s="20" t="s">
        <v>364</v>
      </c>
      <c r="K638" s="17">
        <v>44743</v>
      </c>
    </row>
    <row r="639" spans="1:11" x14ac:dyDescent="0.25">
      <c r="A639" s="16">
        <v>44745.041655092595</v>
      </c>
      <c r="B639" t="s">
        <v>14</v>
      </c>
      <c r="C639" t="str">
        <f t="shared" si="9"/>
        <v>Public Transport</v>
      </c>
      <c r="D639" s="3">
        <v>-3.3</v>
      </c>
      <c r="E639" t="s">
        <v>244</v>
      </c>
      <c r="F639" t="s">
        <v>241</v>
      </c>
      <c r="G639" s="5">
        <f>IF(Table1[[#This Row],[Amount]]&lt;0,-Table1[[#This Row],[Amount]],"")</f>
        <v>3.3</v>
      </c>
      <c r="H639" t="str">
        <f>IF(Table1[[#This Row],[Account Type]]="Credit Card",Table1[[#This Row],[Amount]],"")</f>
        <v/>
      </c>
      <c r="I639" s="2" t="str">
        <f>IF(Table1[[#This Row],[Category]]="Loan Repayment",Table1[[#This Row],[Amount]]*-1,"")</f>
        <v/>
      </c>
      <c r="J639" s="20" t="s">
        <v>364</v>
      </c>
      <c r="K639" s="17">
        <v>44743</v>
      </c>
    </row>
    <row r="640" spans="1:11" x14ac:dyDescent="0.25">
      <c r="A640" s="16">
        <v>44745.479479166665</v>
      </c>
      <c r="B640" t="s">
        <v>46</v>
      </c>
      <c r="C640" t="str">
        <f t="shared" si="9"/>
        <v>Others</v>
      </c>
      <c r="D640" s="3">
        <v>180</v>
      </c>
      <c r="E640" t="s">
        <v>244</v>
      </c>
      <c r="F640" t="s">
        <v>241</v>
      </c>
      <c r="G640" s="5" t="str">
        <f>IF(Table1[[#This Row],[Amount]]&lt;0,-Table1[[#This Row],[Amount]],"")</f>
        <v/>
      </c>
      <c r="H640" t="str">
        <f>IF(Table1[[#This Row],[Account Type]]="Credit Card",Table1[[#This Row],[Amount]],"")</f>
        <v/>
      </c>
      <c r="I640" s="2" t="str">
        <f>IF(Table1[[#This Row],[Category]]="Loan Repayment",Table1[[#This Row],[Amount]]*-1,"")</f>
        <v/>
      </c>
      <c r="J640" s="20" t="s">
        <v>364</v>
      </c>
      <c r="K640" s="17">
        <v>44743</v>
      </c>
    </row>
    <row r="641" spans="1:11" x14ac:dyDescent="0.25">
      <c r="A641" s="16">
        <v>44745.480046296296</v>
      </c>
      <c r="B641" t="s">
        <v>39</v>
      </c>
      <c r="C641" t="str">
        <f t="shared" si="9"/>
        <v>Church</v>
      </c>
      <c r="D641" s="3">
        <v>-177</v>
      </c>
      <c r="E641" t="s">
        <v>244</v>
      </c>
      <c r="F641" t="s">
        <v>241</v>
      </c>
      <c r="G641" s="5">
        <f>IF(Table1[[#This Row],[Amount]]&lt;0,-Table1[[#This Row],[Amount]],"")</f>
        <v>177</v>
      </c>
      <c r="H641" t="str">
        <f>IF(Table1[[#This Row],[Account Type]]="Credit Card",Table1[[#This Row],[Amount]],"")</f>
        <v/>
      </c>
      <c r="I641" s="2" t="str">
        <f>IF(Table1[[#This Row],[Category]]="Loan Repayment",Table1[[#This Row],[Amount]]*-1,"")</f>
        <v/>
      </c>
      <c r="J641" s="20" t="s">
        <v>364</v>
      </c>
      <c r="K641" s="17">
        <v>44743</v>
      </c>
    </row>
    <row r="642" spans="1:11" x14ac:dyDescent="0.25">
      <c r="A642" s="17">
        <v>44746</v>
      </c>
      <c r="B642" t="s">
        <v>292</v>
      </c>
      <c r="C642" t="str">
        <f t="shared" ref="C642:C705" si="10">IF(OR(B642="Lidl",B642="Asda",B642="Best Asia Supermarket",B642="Wallington Food Centre",B642="Sainsbury's",B642="Tesco"),"Groceries",IF(OR(B642="Boots",B642="Manor Pharmacy",B642="Specsavers",B642="Noahs Health Food Stor"),"Health",IF(OR(B642="Amazon",B642="Ebay"),"Online Shopping",IF(OR(B642="Transport For London",B642="South Western Railway"),"Public Transport",IF(OR(B642="Primark",B642="TK Maxx",B642="Marks &amp; Spencer"),"Clothing",IF(OR(B642="Udemy",B642="Wise",B642="Telusko",B642="Oasis Christian Centre"),"Self Development",IF(OR(B642="Price Busters",B642="Argos",B642="Poundland",B642="Kings Corner"),"Household Items",IF(OR(B642="To RCCG GLORIOUS HIGH THRONE",B642="To Eagle City Church"),"Church",IF(OR(B642="Skillz UK",B642="Tynker",B642="To Gocardless",B642="We Make Footballers Cc",B642="GLL BETTER",B642="VIS WWW.BETTER.ORG.UK/",B642="IXL Learning"),"Kids Extracurricular",IF(OR(B642="To GBP Savings",B642="Trading 212"),"Savings",IF(B642="To Aqua","Loan Repayment",IF(B642="To Kaneh Amin","Haircut",IF(B642="Wall/Rent/63canon","Rent",IF(OR(B642="Bolt","Uber"),"Cab",IF(B642="Dulwich College","Salary","Others")))))))))))))))</f>
        <v>Others</v>
      </c>
      <c r="D642" s="3">
        <v>-20</v>
      </c>
      <c r="E642" t="s">
        <v>285</v>
      </c>
      <c r="F642" t="s">
        <v>241</v>
      </c>
      <c r="G642" s="5">
        <f>IF(Table1[[#This Row],[Amount]]&lt;0,-Table1[[#This Row],[Amount]],"")</f>
        <v>20</v>
      </c>
      <c r="H642" t="str">
        <f>IF(Table1[[#This Row],[Account Type]]="Credit Card",Table1[[#This Row],[Amount]],"")</f>
        <v/>
      </c>
      <c r="I642" s="2" t="str">
        <f>IF(Table1[[#This Row],[Category]]="Loan Repayment",Table1[[#This Row],[Amount]]*-1,"")</f>
        <v/>
      </c>
      <c r="J642" s="20" t="s">
        <v>364</v>
      </c>
      <c r="K642" s="17">
        <v>44743</v>
      </c>
    </row>
    <row r="643" spans="1:11" x14ac:dyDescent="0.25">
      <c r="A643" s="16">
        <v>44746.041655092595</v>
      </c>
      <c r="B643" t="s">
        <v>14</v>
      </c>
      <c r="C643" t="str">
        <f t="shared" si="10"/>
        <v>Public Transport</v>
      </c>
      <c r="D643" s="3">
        <v>-0.2</v>
      </c>
      <c r="E643" t="s">
        <v>244</v>
      </c>
      <c r="F643" t="s">
        <v>241</v>
      </c>
      <c r="G643" s="5">
        <f>IF(Table1[[#This Row],[Amount]]&lt;0,-Table1[[#This Row],[Amount]],"")</f>
        <v>0.2</v>
      </c>
      <c r="H643" t="str">
        <f>IF(Table1[[#This Row],[Account Type]]="Credit Card",Table1[[#This Row],[Amount]],"")</f>
        <v/>
      </c>
      <c r="I643" s="2" t="str">
        <f>IF(Table1[[#This Row],[Category]]="Loan Repayment",Table1[[#This Row],[Amount]]*-1,"")</f>
        <v/>
      </c>
      <c r="J643" s="20" t="s">
        <v>364</v>
      </c>
      <c r="K643" s="17">
        <v>44743</v>
      </c>
    </row>
    <row r="644" spans="1:11" x14ac:dyDescent="0.25">
      <c r="A644" s="16">
        <v>44746.250277777777</v>
      </c>
      <c r="B644" t="s">
        <v>46</v>
      </c>
      <c r="C644" t="str">
        <f t="shared" si="10"/>
        <v>Others</v>
      </c>
      <c r="D644" s="3">
        <v>20</v>
      </c>
      <c r="E644" t="s">
        <v>244</v>
      </c>
      <c r="F644" t="s">
        <v>241</v>
      </c>
      <c r="G644" s="5" t="str">
        <f>IF(Table1[[#This Row],[Amount]]&lt;0,-Table1[[#This Row],[Amount]],"")</f>
        <v/>
      </c>
      <c r="H644" t="str">
        <f>IF(Table1[[#This Row],[Account Type]]="Credit Card",Table1[[#This Row],[Amount]],"")</f>
        <v/>
      </c>
      <c r="I644" s="2" t="str">
        <f>IF(Table1[[#This Row],[Category]]="Loan Repayment",Table1[[#This Row],[Amount]]*-1,"")</f>
        <v/>
      </c>
      <c r="J644" s="20" t="s">
        <v>364</v>
      </c>
      <c r="K644" s="17">
        <v>44743</v>
      </c>
    </row>
    <row r="645" spans="1:11" x14ac:dyDescent="0.25">
      <c r="A645" s="16">
        <v>44747.041655092595</v>
      </c>
      <c r="B645" t="s">
        <v>14</v>
      </c>
      <c r="C645" t="str">
        <f t="shared" si="10"/>
        <v>Public Transport</v>
      </c>
      <c r="D645" s="3">
        <v>-1.65</v>
      </c>
      <c r="E645" t="s">
        <v>244</v>
      </c>
      <c r="F645" t="s">
        <v>241</v>
      </c>
      <c r="G645" s="5">
        <f>IF(Table1[[#This Row],[Amount]]&lt;0,-Table1[[#This Row],[Amount]],"")</f>
        <v>1.65</v>
      </c>
      <c r="H645" t="str">
        <f>IF(Table1[[#This Row],[Account Type]]="Credit Card",Table1[[#This Row],[Amount]],"")</f>
        <v/>
      </c>
      <c r="I645" s="2" t="str">
        <f>IF(Table1[[#This Row],[Category]]="Loan Repayment",Table1[[#This Row],[Amount]]*-1,"")</f>
        <v/>
      </c>
      <c r="J645" s="20" t="s">
        <v>364</v>
      </c>
      <c r="K645" s="17">
        <v>44743</v>
      </c>
    </row>
    <row r="646" spans="1:11" x14ac:dyDescent="0.25">
      <c r="A646" s="16">
        <v>44747.041655092595</v>
      </c>
      <c r="B646" t="s">
        <v>14</v>
      </c>
      <c r="C646" t="str">
        <f t="shared" si="10"/>
        <v>Public Transport</v>
      </c>
      <c r="D646" s="3">
        <v>-3.3</v>
      </c>
      <c r="E646" t="s">
        <v>244</v>
      </c>
      <c r="F646" t="s">
        <v>241</v>
      </c>
      <c r="G646" s="5">
        <f>IF(Table1[[#This Row],[Amount]]&lt;0,-Table1[[#This Row],[Amount]],"")</f>
        <v>3.3</v>
      </c>
      <c r="H646" t="str">
        <f>IF(Table1[[#This Row],[Account Type]]="Credit Card",Table1[[#This Row],[Amount]],"")</f>
        <v/>
      </c>
      <c r="I646" s="2" t="str">
        <f>IF(Table1[[#This Row],[Category]]="Loan Repayment",Table1[[#This Row],[Amount]]*-1,"")</f>
        <v/>
      </c>
      <c r="J646" s="20" t="s">
        <v>364</v>
      </c>
      <c r="K646" s="17">
        <v>44743</v>
      </c>
    </row>
    <row r="647" spans="1:11" x14ac:dyDescent="0.25">
      <c r="A647" s="16">
        <v>44748.041655092595</v>
      </c>
      <c r="B647" t="s">
        <v>14</v>
      </c>
      <c r="C647" t="str">
        <f t="shared" si="10"/>
        <v>Public Transport</v>
      </c>
      <c r="D647" s="3">
        <v>-3.3</v>
      </c>
      <c r="E647" t="s">
        <v>244</v>
      </c>
      <c r="F647" t="s">
        <v>241</v>
      </c>
      <c r="G647" s="5">
        <f>IF(Table1[[#This Row],[Amount]]&lt;0,-Table1[[#This Row],[Amount]],"")</f>
        <v>3.3</v>
      </c>
      <c r="H647" t="str">
        <f>IF(Table1[[#This Row],[Account Type]]="Credit Card",Table1[[#This Row],[Amount]],"")</f>
        <v/>
      </c>
      <c r="I647" s="2" t="str">
        <f>IF(Table1[[#This Row],[Category]]="Loan Repayment",Table1[[#This Row],[Amount]]*-1,"")</f>
        <v/>
      </c>
      <c r="J647" s="20" t="s">
        <v>364</v>
      </c>
      <c r="K647" s="17">
        <v>44743</v>
      </c>
    </row>
    <row r="648" spans="1:11" x14ac:dyDescent="0.25">
      <c r="A648" s="16">
        <v>44748.311400462961</v>
      </c>
      <c r="B648" t="s">
        <v>10</v>
      </c>
      <c r="C648" t="str">
        <f t="shared" si="10"/>
        <v>Groceries</v>
      </c>
      <c r="D648" s="3">
        <v>-5.35</v>
      </c>
      <c r="E648" t="s">
        <v>244</v>
      </c>
      <c r="F648" t="s">
        <v>241</v>
      </c>
      <c r="G648" s="5">
        <f>IF(Table1[[#This Row],[Amount]]&lt;0,-Table1[[#This Row],[Amount]],"")</f>
        <v>5.35</v>
      </c>
      <c r="H648" t="str">
        <f>IF(Table1[[#This Row],[Account Type]]="Credit Card",Table1[[#This Row],[Amount]],"")</f>
        <v/>
      </c>
      <c r="I648" s="2" t="str">
        <f>IF(Table1[[#This Row],[Category]]="Loan Repayment",Table1[[#This Row],[Amount]]*-1,"")</f>
        <v/>
      </c>
      <c r="J648" s="20" t="s">
        <v>364</v>
      </c>
      <c r="K648" s="17">
        <v>44743</v>
      </c>
    </row>
    <row r="649" spans="1:11" x14ac:dyDescent="0.25">
      <c r="A649" s="16">
        <v>44749.041655092595</v>
      </c>
      <c r="B649" t="s">
        <v>14</v>
      </c>
      <c r="C649" t="str">
        <f t="shared" si="10"/>
        <v>Public Transport</v>
      </c>
      <c r="D649" s="3">
        <v>-3.3</v>
      </c>
      <c r="E649" t="s">
        <v>244</v>
      </c>
      <c r="F649" t="s">
        <v>241</v>
      </c>
      <c r="G649" s="5">
        <f>IF(Table1[[#This Row],[Amount]]&lt;0,-Table1[[#This Row],[Amount]],"")</f>
        <v>3.3</v>
      </c>
      <c r="H649" t="str">
        <f>IF(Table1[[#This Row],[Account Type]]="Credit Card",Table1[[#This Row],[Amount]],"")</f>
        <v/>
      </c>
      <c r="I649" s="2" t="str">
        <f>IF(Table1[[#This Row],[Category]]="Loan Repayment",Table1[[#This Row],[Amount]]*-1,"")</f>
        <v/>
      </c>
      <c r="J649" s="20" t="s">
        <v>364</v>
      </c>
      <c r="K649" s="17">
        <v>44743</v>
      </c>
    </row>
    <row r="650" spans="1:11" x14ac:dyDescent="0.25">
      <c r="A650" s="16">
        <v>44749.041655092595</v>
      </c>
      <c r="B650" t="s">
        <v>14</v>
      </c>
      <c r="C650" t="str">
        <f t="shared" si="10"/>
        <v>Public Transport</v>
      </c>
      <c r="D650" s="3">
        <v>-1.65</v>
      </c>
      <c r="E650" t="s">
        <v>244</v>
      </c>
      <c r="F650" t="s">
        <v>241</v>
      </c>
      <c r="G650" s="5">
        <f>IF(Table1[[#This Row],[Amount]]&lt;0,-Table1[[#This Row],[Amount]],"")</f>
        <v>1.65</v>
      </c>
      <c r="H650" t="str">
        <f>IF(Table1[[#This Row],[Account Type]]="Credit Card",Table1[[#This Row],[Amount]],"")</f>
        <v/>
      </c>
      <c r="I650" s="2" t="str">
        <f>IF(Table1[[#This Row],[Category]]="Loan Repayment",Table1[[#This Row],[Amount]]*-1,"")</f>
        <v/>
      </c>
      <c r="J650" s="20" t="s">
        <v>364</v>
      </c>
      <c r="K650" s="17">
        <v>44743</v>
      </c>
    </row>
    <row r="651" spans="1:11" x14ac:dyDescent="0.25">
      <c r="A651" s="17">
        <v>44750</v>
      </c>
      <c r="B651" t="s">
        <v>292</v>
      </c>
      <c r="C651" t="str">
        <f t="shared" si="10"/>
        <v>Others</v>
      </c>
      <c r="D651" s="3">
        <v>-19</v>
      </c>
      <c r="E651" t="s">
        <v>285</v>
      </c>
      <c r="F651" t="s">
        <v>241</v>
      </c>
      <c r="G651" s="5">
        <f>IF(Table1[[#This Row],[Amount]]&lt;0,-Table1[[#This Row],[Amount]],"")</f>
        <v>19</v>
      </c>
      <c r="H651" t="str">
        <f>IF(Table1[[#This Row],[Account Type]]="Credit Card",Table1[[#This Row],[Amount]],"")</f>
        <v/>
      </c>
      <c r="I651" s="2" t="str">
        <f>IF(Table1[[#This Row],[Category]]="Loan Repayment",Table1[[#This Row],[Amount]]*-1,"")</f>
        <v/>
      </c>
      <c r="J651" s="20" t="s">
        <v>364</v>
      </c>
      <c r="K651" s="17">
        <v>44743</v>
      </c>
    </row>
    <row r="652" spans="1:11" x14ac:dyDescent="0.25">
      <c r="A652" s="17">
        <v>44750</v>
      </c>
      <c r="B652" t="s">
        <v>292</v>
      </c>
      <c r="C652" t="str">
        <f t="shared" si="10"/>
        <v>Others</v>
      </c>
      <c r="D652" s="3">
        <v>-20</v>
      </c>
      <c r="E652" t="s">
        <v>285</v>
      </c>
      <c r="F652" t="s">
        <v>241</v>
      </c>
      <c r="G652" s="5">
        <f>IF(Table1[[#This Row],[Amount]]&lt;0,-Table1[[#This Row],[Amount]],"")</f>
        <v>20</v>
      </c>
      <c r="H652" t="str">
        <f>IF(Table1[[#This Row],[Account Type]]="Credit Card",Table1[[#This Row],[Amount]],"")</f>
        <v/>
      </c>
      <c r="I652" s="2" t="str">
        <f>IF(Table1[[#This Row],[Category]]="Loan Repayment",Table1[[#This Row],[Amount]]*-1,"")</f>
        <v/>
      </c>
      <c r="J652" s="20" t="s">
        <v>364</v>
      </c>
      <c r="K652" s="17">
        <v>44743</v>
      </c>
    </row>
    <row r="653" spans="1:11" x14ac:dyDescent="0.25">
      <c r="A653" s="16">
        <v>44750.041655092595</v>
      </c>
      <c r="B653" t="s">
        <v>14</v>
      </c>
      <c r="C653" t="str">
        <f t="shared" si="10"/>
        <v>Public Transport</v>
      </c>
      <c r="D653" s="3">
        <v>-4.95</v>
      </c>
      <c r="E653" t="s">
        <v>244</v>
      </c>
      <c r="F653" t="s">
        <v>241</v>
      </c>
      <c r="G653" s="5">
        <f>IF(Table1[[#This Row],[Amount]]&lt;0,-Table1[[#This Row],[Amount]],"")</f>
        <v>4.95</v>
      </c>
      <c r="H653" t="str">
        <f>IF(Table1[[#This Row],[Account Type]]="Credit Card",Table1[[#This Row],[Amount]],"")</f>
        <v/>
      </c>
      <c r="I653" s="2" t="str">
        <f>IF(Table1[[#This Row],[Category]]="Loan Repayment",Table1[[#This Row],[Amount]]*-1,"")</f>
        <v/>
      </c>
      <c r="J653" s="20" t="s">
        <v>364</v>
      </c>
      <c r="K653" s="17">
        <v>44743</v>
      </c>
    </row>
    <row r="654" spans="1:11" x14ac:dyDescent="0.25">
      <c r="A654" s="16">
        <v>44750.270451388889</v>
      </c>
      <c r="B654" t="s">
        <v>14</v>
      </c>
      <c r="C654" t="str">
        <f t="shared" si="10"/>
        <v>Public Transport</v>
      </c>
      <c r="D654" s="3">
        <v>-0.1</v>
      </c>
      <c r="E654" t="s">
        <v>244</v>
      </c>
      <c r="F654" t="s">
        <v>241</v>
      </c>
      <c r="G654" s="5">
        <f>IF(Table1[[#This Row],[Amount]]&lt;0,-Table1[[#This Row],[Amount]],"")</f>
        <v>0.1</v>
      </c>
      <c r="H654" t="str">
        <f>IF(Table1[[#This Row],[Account Type]]="Credit Card",Table1[[#This Row],[Amount]],"")</f>
        <v/>
      </c>
      <c r="I654" s="2" t="str">
        <f>IF(Table1[[#This Row],[Category]]="Loan Repayment",Table1[[#This Row],[Amount]]*-1,"")</f>
        <v/>
      </c>
      <c r="J654" s="20" t="s">
        <v>364</v>
      </c>
      <c r="K654" s="17">
        <v>44743</v>
      </c>
    </row>
    <row r="655" spans="1:11" x14ac:dyDescent="0.25">
      <c r="A655" s="16">
        <v>44750.34065972222</v>
      </c>
      <c r="B655" t="s">
        <v>46</v>
      </c>
      <c r="C655" t="str">
        <f t="shared" si="10"/>
        <v>Others</v>
      </c>
      <c r="D655" s="3">
        <v>19</v>
      </c>
      <c r="E655" t="s">
        <v>244</v>
      </c>
      <c r="F655" t="s">
        <v>241</v>
      </c>
      <c r="G655" s="5" t="str">
        <f>IF(Table1[[#This Row],[Amount]]&lt;0,-Table1[[#This Row],[Amount]],"")</f>
        <v/>
      </c>
      <c r="H655" t="str">
        <f>IF(Table1[[#This Row],[Account Type]]="Credit Card",Table1[[#This Row],[Amount]],"")</f>
        <v/>
      </c>
      <c r="I655" s="2" t="str">
        <f>IF(Table1[[#This Row],[Category]]="Loan Repayment",Table1[[#This Row],[Amount]]*-1,"")</f>
        <v/>
      </c>
      <c r="J655" s="20" t="s">
        <v>364</v>
      </c>
      <c r="K655" s="17">
        <v>44743</v>
      </c>
    </row>
    <row r="656" spans="1:11" x14ac:dyDescent="0.25">
      <c r="A656" s="16">
        <v>44750.352106481485</v>
      </c>
      <c r="B656" t="s">
        <v>14</v>
      </c>
      <c r="C656" t="str">
        <f t="shared" si="10"/>
        <v>Public Transport</v>
      </c>
      <c r="D656" s="3">
        <v>-3.3</v>
      </c>
      <c r="E656" t="s">
        <v>244</v>
      </c>
      <c r="F656" t="s">
        <v>241</v>
      </c>
      <c r="G656" s="5">
        <f>IF(Table1[[#This Row],[Amount]]&lt;0,-Table1[[#This Row],[Amount]],"")</f>
        <v>3.3</v>
      </c>
      <c r="H656" t="str">
        <f>IF(Table1[[#This Row],[Account Type]]="Credit Card",Table1[[#This Row],[Amount]],"")</f>
        <v/>
      </c>
      <c r="I656" s="2" t="str">
        <f>IF(Table1[[#This Row],[Category]]="Loan Repayment",Table1[[#This Row],[Amount]]*-1,"")</f>
        <v/>
      </c>
      <c r="J656" s="20" t="s">
        <v>364</v>
      </c>
      <c r="K656" s="17">
        <v>44743</v>
      </c>
    </row>
    <row r="657" spans="1:11" x14ac:dyDescent="0.25">
      <c r="A657" s="16">
        <v>44750.371863425928</v>
      </c>
      <c r="B657" t="s">
        <v>10</v>
      </c>
      <c r="C657" t="str">
        <f t="shared" si="10"/>
        <v>Groceries</v>
      </c>
      <c r="D657" s="3">
        <v>-0.8</v>
      </c>
      <c r="E657" t="s">
        <v>244</v>
      </c>
      <c r="F657" t="s">
        <v>241</v>
      </c>
      <c r="G657" s="5">
        <f>IF(Table1[[#This Row],[Amount]]&lt;0,-Table1[[#This Row],[Amount]],"")</f>
        <v>0.8</v>
      </c>
      <c r="H657" t="str">
        <f>IF(Table1[[#This Row],[Account Type]]="Credit Card",Table1[[#This Row],[Amount]],"")</f>
        <v/>
      </c>
      <c r="I657" s="2" t="str">
        <f>IF(Table1[[#This Row],[Category]]="Loan Repayment",Table1[[#This Row],[Amount]]*-1,"")</f>
        <v/>
      </c>
      <c r="J657" s="20" t="s">
        <v>364</v>
      </c>
      <c r="K657" s="17">
        <v>44743</v>
      </c>
    </row>
    <row r="658" spans="1:11" x14ac:dyDescent="0.25">
      <c r="A658" s="16">
        <v>44750.607569444444</v>
      </c>
      <c r="B658" t="s">
        <v>46</v>
      </c>
      <c r="C658" t="str">
        <f t="shared" si="10"/>
        <v>Others</v>
      </c>
      <c r="D658" s="3">
        <v>20</v>
      </c>
      <c r="E658" t="s">
        <v>244</v>
      </c>
      <c r="F658" t="s">
        <v>241</v>
      </c>
      <c r="G658" s="5" t="str">
        <f>IF(Table1[[#This Row],[Amount]]&lt;0,-Table1[[#This Row],[Amount]],"")</f>
        <v/>
      </c>
      <c r="H658" t="str">
        <f>IF(Table1[[#This Row],[Account Type]]="Credit Card",Table1[[#This Row],[Amount]],"")</f>
        <v/>
      </c>
      <c r="I658" s="2" t="str">
        <f>IF(Table1[[#This Row],[Category]]="Loan Repayment",Table1[[#This Row],[Amount]]*-1,"")</f>
        <v/>
      </c>
      <c r="J658" s="20" t="s">
        <v>364</v>
      </c>
      <c r="K658" s="17">
        <v>44743</v>
      </c>
    </row>
    <row r="659" spans="1:11" x14ac:dyDescent="0.25">
      <c r="A659" s="16">
        <v>44750.61614583333</v>
      </c>
      <c r="B659" t="s">
        <v>59</v>
      </c>
      <c r="C659" t="str">
        <f t="shared" si="10"/>
        <v>Others</v>
      </c>
      <c r="D659" s="3">
        <v>-25</v>
      </c>
      <c r="E659" t="s">
        <v>244</v>
      </c>
      <c r="F659" t="s">
        <v>241</v>
      </c>
      <c r="G659" s="5">
        <f>IF(Table1[[#This Row],[Amount]]&lt;0,-Table1[[#This Row],[Amount]],"")</f>
        <v>25</v>
      </c>
      <c r="H659" t="str">
        <f>IF(Table1[[#This Row],[Account Type]]="Credit Card",Table1[[#This Row],[Amount]],"")</f>
        <v/>
      </c>
      <c r="I659" s="2" t="str">
        <f>IF(Table1[[#This Row],[Category]]="Loan Repayment",Table1[[#This Row],[Amount]]*-1,"")</f>
        <v/>
      </c>
      <c r="J659" s="20" t="s">
        <v>364</v>
      </c>
      <c r="K659" s="17">
        <v>44743</v>
      </c>
    </row>
    <row r="660" spans="1:11" x14ac:dyDescent="0.25">
      <c r="A660" s="16">
        <v>44751.041655092595</v>
      </c>
      <c r="B660" t="s">
        <v>14</v>
      </c>
      <c r="C660" t="str">
        <f t="shared" si="10"/>
        <v>Public Transport</v>
      </c>
      <c r="D660" s="3">
        <v>-1.65</v>
      </c>
      <c r="E660" t="s">
        <v>244</v>
      </c>
      <c r="F660" t="s">
        <v>241</v>
      </c>
      <c r="G660" s="5">
        <f>IF(Table1[[#This Row],[Amount]]&lt;0,-Table1[[#This Row],[Amount]],"")</f>
        <v>1.65</v>
      </c>
      <c r="H660" t="str">
        <f>IF(Table1[[#This Row],[Account Type]]="Credit Card",Table1[[#This Row],[Amount]],"")</f>
        <v/>
      </c>
      <c r="I660" s="2" t="str">
        <f>IF(Table1[[#This Row],[Category]]="Loan Repayment",Table1[[#This Row],[Amount]]*-1,"")</f>
        <v/>
      </c>
      <c r="J660" s="20" t="s">
        <v>364</v>
      </c>
      <c r="K660" s="17">
        <v>44743</v>
      </c>
    </row>
    <row r="661" spans="1:11" x14ac:dyDescent="0.25">
      <c r="A661" s="16">
        <v>44752.041655092595</v>
      </c>
      <c r="B661" t="s">
        <v>14</v>
      </c>
      <c r="C661" t="str">
        <f t="shared" si="10"/>
        <v>Public Transport</v>
      </c>
      <c r="D661" s="3">
        <v>-3.3</v>
      </c>
      <c r="E661" t="s">
        <v>244</v>
      </c>
      <c r="F661" t="s">
        <v>241</v>
      </c>
      <c r="G661" s="5">
        <f>IF(Table1[[#This Row],[Amount]]&lt;0,-Table1[[#This Row],[Amount]],"")</f>
        <v>3.3</v>
      </c>
      <c r="H661" t="str">
        <f>IF(Table1[[#This Row],[Account Type]]="Credit Card",Table1[[#This Row],[Amount]],"")</f>
        <v/>
      </c>
      <c r="I661" s="2" t="str">
        <f>IF(Table1[[#This Row],[Category]]="Loan Repayment",Table1[[#This Row],[Amount]]*-1,"")</f>
        <v/>
      </c>
      <c r="J661" s="20" t="s">
        <v>364</v>
      </c>
      <c r="K661" s="17">
        <v>44743</v>
      </c>
    </row>
    <row r="662" spans="1:11" x14ac:dyDescent="0.25">
      <c r="A662" s="16">
        <v>44752.610543981478</v>
      </c>
      <c r="B662" t="s">
        <v>10</v>
      </c>
      <c r="C662" t="str">
        <f t="shared" si="10"/>
        <v>Groceries</v>
      </c>
      <c r="D662" s="3">
        <v>-1.7</v>
      </c>
      <c r="E662" t="s">
        <v>244</v>
      </c>
      <c r="F662" t="s">
        <v>241</v>
      </c>
      <c r="G662" s="5">
        <f>IF(Table1[[#This Row],[Amount]]&lt;0,-Table1[[#This Row],[Amount]],"")</f>
        <v>1.7</v>
      </c>
      <c r="H662" t="str">
        <f>IF(Table1[[#This Row],[Account Type]]="Credit Card",Table1[[#This Row],[Amount]],"")</f>
        <v/>
      </c>
      <c r="I662" s="2" t="str">
        <f>IF(Table1[[#This Row],[Category]]="Loan Repayment",Table1[[#This Row],[Amount]]*-1,"")</f>
        <v/>
      </c>
      <c r="J662" s="20" t="s">
        <v>364</v>
      </c>
      <c r="K662" s="17">
        <v>44743</v>
      </c>
    </row>
    <row r="663" spans="1:11" x14ac:dyDescent="0.25">
      <c r="A663" s="16">
        <v>44753.041655092595</v>
      </c>
      <c r="B663" t="s">
        <v>14</v>
      </c>
      <c r="C663" t="str">
        <f t="shared" si="10"/>
        <v>Public Transport</v>
      </c>
      <c r="D663" s="3">
        <v>-1.85</v>
      </c>
      <c r="E663" t="s">
        <v>244</v>
      </c>
      <c r="F663" t="s">
        <v>241</v>
      </c>
      <c r="G663" s="5">
        <f>IF(Table1[[#This Row],[Amount]]&lt;0,-Table1[[#This Row],[Amount]],"")</f>
        <v>1.85</v>
      </c>
      <c r="H663" t="str">
        <f>IF(Table1[[#This Row],[Account Type]]="Credit Card",Table1[[#This Row],[Amount]],"")</f>
        <v/>
      </c>
      <c r="I663" s="2" t="str">
        <f>IF(Table1[[#This Row],[Category]]="Loan Repayment",Table1[[#This Row],[Amount]]*-1,"")</f>
        <v/>
      </c>
      <c r="J663" s="20" t="s">
        <v>364</v>
      </c>
      <c r="K663" s="17">
        <v>44743</v>
      </c>
    </row>
    <row r="664" spans="1:11" x14ac:dyDescent="0.25">
      <c r="A664" s="16">
        <v>44753.222418981481</v>
      </c>
      <c r="B664" t="s">
        <v>46</v>
      </c>
      <c r="C664" t="str">
        <f t="shared" si="10"/>
        <v>Others</v>
      </c>
      <c r="D664" s="3">
        <v>30</v>
      </c>
      <c r="E664" t="s">
        <v>244</v>
      </c>
      <c r="F664" t="s">
        <v>241</v>
      </c>
      <c r="G664" s="5" t="str">
        <f>IF(Table1[[#This Row],[Amount]]&lt;0,-Table1[[#This Row],[Amount]],"")</f>
        <v/>
      </c>
      <c r="H664" t="str">
        <f>IF(Table1[[#This Row],[Account Type]]="Credit Card",Table1[[#This Row],[Amount]],"")</f>
        <v/>
      </c>
      <c r="I664" s="2" t="str">
        <f>IF(Table1[[#This Row],[Category]]="Loan Repayment",Table1[[#This Row],[Amount]]*-1,"")</f>
        <v/>
      </c>
      <c r="J664" s="20" t="s">
        <v>364</v>
      </c>
      <c r="K664" s="17">
        <v>44743</v>
      </c>
    </row>
    <row r="665" spans="1:11" x14ac:dyDescent="0.25">
      <c r="A665" s="16">
        <v>44753.706516203703</v>
      </c>
      <c r="B665" t="s">
        <v>10</v>
      </c>
      <c r="C665" t="str">
        <f t="shared" si="10"/>
        <v>Groceries</v>
      </c>
      <c r="D665" s="3">
        <v>-1.2</v>
      </c>
      <c r="E665" t="s">
        <v>244</v>
      </c>
      <c r="F665" t="s">
        <v>241</v>
      </c>
      <c r="G665" s="5">
        <f>IF(Table1[[#This Row],[Amount]]&lt;0,-Table1[[#This Row],[Amount]],"")</f>
        <v>1.2</v>
      </c>
      <c r="H665" t="str">
        <f>IF(Table1[[#This Row],[Account Type]]="Credit Card",Table1[[#This Row],[Amount]],"")</f>
        <v/>
      </c>
      <c r="I665" s="2" t="str">
        <f>IF(Table1[[#This Row],[Category]]="Loan Repayment",Table1[[#This Row],[Amount]]*-1,"")</f>
        <v/>
      </c>
      <c r="J665" s="20" t="s">
        <v>364</v>
      </c>
      <c r="K665" s="17">
        <v>44743</v>
      </c>
    </row>
    <row r="666" spans="1:11" x14ac:dyDescent="0.25">
      <c r="A666" s="16">
        <v>44753.850092592591</v>
      </c>
      <c r="B666" t="s">
        <v>53</v>
      </c>
      <c r="C666" t="str">
        <f t="shared" si="10"/>
        <v>Others</v>
      </c>
      <c r="D666" s="3">
        <v>83.32</v>
      </c>
      <c r="E666" t="s">
        <v>244</v>
      </c>
      <c r="F666" t="s">
        <v>241</v>
      </c>
      <c r="G666" s="5" t="str">
        <f>IF(Table1[[#This Row],[Amount]]&lt;0,-Table1[[#This Row],[Amount]],"")</f>
        <v/>
      </c>
      <c r="H666" t="str">
        <f>IF(Table1[[#This Row],[Account Type]]="Credit Card",Table1[[#This Row],[Amount]],"")</f>
        <v/>
      </c>
      <c r="I666" s="2" t="str">
        <f>IF(Table1[[#This Row],[Category]]="Loan Repayment",Table1[[#This Row],[Amount]]*-1,"")</f>
        <v/>
      </c>
      <c r="J666" s="20" t="s">
        <v>364</v>
      </c>
      <c r="K666" s="17">
        <v>44743</v>
      </c>
    </row>
    <row r="667" spans="1:11" x14ac:dyDescent="0.25">
      <c r="A667" s="16">
        <v>44754.072233796294</v>
      </c>
      <c r="B667" t="s">
        <v>14</v>
      </c>
      <c r="C667" t="str">
        <f t="shared" si="10"/>
        <v>Public Transport</v>
      </c>
      <c r="D667" s="3">
        <v>-10.9</v>
      </c>
      <c r="E667" t="s">
        <v>244</v>
      </c>
      <c r="F667" t="s">
        <v>241</v>
      </c>
      <c r="G667" s="5">
        <f>IF(Table1[[#This Row],[Amount]]&lt;0,-Table1[[#This Row],[Amount]],"")</f>
        <v>10.9</v>
      </c>
      <c r="H667" t="str">
        <f>IF(Table1[[#This Row],[Account Type]]="Credit Card",Table1[[#This Row],[Amount]],"")</f>
        <v/>
      </c>
      <c r="I667" s="2" t="str">
        <f>IF(Table1[[#This Row],[Category]]="Loan Repayment",Table1[[#This Row],[Amount]]*-1,"")</f>
        <v/>
      </c>
      <c r="J667" s="20" t="s">
        <v>364</v>
      </c>
      <c r="K667" s="17">
        <v>44743</v>
      </c>
    </row>
    <row r="668" spans="1:11" x14ac:dyDescent="0.25">
      <c r="A668" s="16">
        <v>44755.041655092595</v>
      </c>
      <c r="B668" t="s">
        <v>14</v>
      </c>
      <c r="C668" t="str">
        <f t="shared" si="10"/>
        <v>Public Transport</v>
      </c>
      <c r="D668" s="3">
        <v>-4.95</v>
      </c>
      <c r="E668" t="s">
        <v>244</v>
      </c>
      <c r="F668" t="s">
        <v>241</v>
      </c>
      <c r="G668" s="5">
        <f>IF(Table1[[#This Row],[Amount]]&lt;0,-Table1[[#This Row],[Amount]],"")</f>
        <v>4.95</v>
      </c>
      <c r="H668" t="str">
        <f>IF(Table1[[#This Row],[Account Type]]="Credit Card",Table1[[#This Row],[Amount]],"")</f>
        <v/>
      </c>
      <c r="I668" s="2" t="str">
        <f>IF(Table1[[#This Row],[Category]]="Loan Repayment",Table1[[#This Row],[Amount]]*-1,"")</f>
        <v/>
      </c>
      <c r="J668" s="20" t="s">
        <v>364</v>
      </c>
      <c r="K668" s="17">
        <v>44743</v>
      </c>
    </row>
    <row r="669" spans="1:11" x14ac:dyDescent="0.25">
      <c r="A669" s="16">
        <v>44755.367905092593</v>
      </c>
      <c r="B669" t="s">
        <v>10</v>
      </c>
      <c r="C669" t="str">
        <f t="shared" si="10"/>
        <v>Groceries</v>
      </c>
      <c r="D669" s="3">
        <v>-1.6</v>
      </c>
      <c r="E669" t="s">
        <v>244</v>
      </c>
      <c r="F669" t="s">
        <v>241</v>
      </c>
      <c r="G669" s="5">
        <f>IF(Table1[[#This Row],[Amount]]&lt;0,-Table1[[#This Row],[Amount]],"")</f>
        <v>1.6</v>
      </c>
      <c r="H669" t="str">
        <f>IF(Table1[[#This Row],[Account Type]]="Credit Card",Table1[[#This Row],[Amount]],"")</f>
        <v/>
      </c>
      <c r="I669" s="2" t="str">
        <f>IF(Table1[[#This Row],[Category]]="Loan Repayment",Table1[[#This Row],[Amount]]*-1,"")</f>
        <v/>
      </c>
      <c r="J669" s="20" t="s">
        <v>364</v>
      </c>
      <c r="K669" s="17">
        <v>44743</v>
      </c>
    </row>
    <row r="670" spans="1:11" x14ac:dyDescent="0.25">
      <c r="A670" s="16">
        <v>44755.631238425929</v>
      </c>
      <c r="B670" t="s">
        <v>68</v>
      </c>
      <c r="C670" t="str">
        <f t="shared" si="10"/>
        <v>Others</v>
      </c>
      <c r="D670" s="3">
        <v>-1.5</v>
      </c>
      <c r="E670" t="s">
        <v>244</v>
      </c>
      <c r="F670" t="s">
        <v>241</v>
      </c>
      <c r="G670" s="5">
        <f>IF(Table1[[#This Row],[Amount]]&lt;0,-Table1[[#This Row],[Amount]],"")</f>
        <v>1.5</v>
      </c>
      <c r="H670" t="str">
        <f>IF(Table1[[#This Row],[Account Type]]="Credit Card",Table1[[#This Row],[Amount]],"")</f>
        <v/>
      </c>
      <c r="I670" s="2" t="str">
        <f>IF(Table1[[#This Row],[Category]]="Loan Repayment",Table1[[#This Row],[Amount]]*-1,"")</f>
        <v/>
      </c>
      <c r="J670" s="20" t="s">
        <v>364</v>
      </c>
      <c r="K670" s="17">
        <v>44743</v>
      </c>
    </row>
    <row r="671" spans="1:11" x14ac:dyDescent="0.25">
      <c r="A671" s="16">
        <v>44755.632905092592</v>
      </c>
      <c r="B671" t="s">
        <v>14</v>
      </c>
      <c r="C671" t="str">
        <f t="shared" si="10"/>
        <v>Public Transport</v>
      </c>
      <c r="D671" s="3">
        <v>-1.65</v>
      </c>
      <c r="E671" t="s">
        <v>244</v>
      </c>
      <c r="F671" t="s">
        <v>241</v>
      </c>
      <c r="G671" s="5">
        <f>IF(Table1[[#This Row],[Amount]]&lt;0,-Table1[[#This Row],[Amount]],"")</f>
        <v>1.65</v>
      </c>
      <c r="H671" t="str">
        <f>IF(Table1[[#This Row],[Account Type]]="Credit Card",Table1[[#This Row],[Amount]],"")</f>
        <v/>
      </c>
      <c r="I671" s="2" t="str">
        <f>IF(Table1[[#This Row],[Category]]="Loan Repayment",Table1[[#This Row],[Amount]]*-1,"")</f>
        <v/>
      </c>
      <c r="J671" s="20" t="s">
        <v>364</v>
      </c>
      <c r="K671" s="17">
        <v>44743</v>
      </c>
    </row>
    <row r="672" spans="1:11" x14ac:dyDescent="0.25">
      <c r="A672" s="16">
        <v>44756.041655092595</v>
      </c>
      <c r="B672" t="s">
        <v>14</v>
      </c>
      <c r="C672" t="str">
        <f t="shared" si="10"/>
        <v>Public Transport</v>
      </c>
      <c r="D672" s="3">
        <v>-6</v>
      </c>
      <c r="E672" t="s">
        <v>244</v>
      </c>
      <c r="F672" t="s">
        <v>241</v>
      </c>
      <c r="G672" s="5">
        <f>IF(Table1[[#This Row],[Amount]]&lt;0,-Table1[[#This Row],[Amount]],"")</f>
        <v>6</v>
      </c>
      <c r="H672" t="str">
        <f>IF(Table1[[#This Row],[Account Type]]="Credit Card",Table1[[#This Row],[Amount]],"")</f>
        <v/>
      </c>
      <c r="I672" s="2" t="str">
        <f>IF(Table1[[#This Row],[Category]]="Loan Repayment",Table1[[#This Row],[Amount]]*-1,"")</f>
        <v/>
      </c>
      <c r="J672" s="20" t="s">
        <v>364</v>
      </c>
      <c r="K672" s="17">
        <v>44743</v>
      </c>
    </row>
    <row r="673" spans="1:11" x14ac:dyDescent="0.25">
      <c r="A673" s="16">
        <v>44756.041655092595</v>
      </c>
      <c r="B673" t="s">
        <v>14</v>
      </c>
      <c r="C673" t="str">
        <f t="shared" si="10"/>
        <v>Public Transport</v>
      </c>
      <c r="D673" s="3">
        <v>-19.3</v>
      </c>
      <c r="E673" t="s">
        <v>244</v>
      </c>
      <c r="F673" t="s">
        <v>241</v>
      </c>
      <c r="G673" s="5">
        <f>IF(Table1[[#This Row],[Amount]]&lt;0,-Table1[[#This Row],[Amount]],"")</f>
        <v>19.3</v>
      </c>
      <c r="H673" t="str">
        <f>IF(Table1[[#This Row],[Account Type]]="Credit Card",Table1[[#This Row],[Amount]],"")</f>
        <v/>
      </c>
      <c r="I673" s="2" t="str">
        <f>IF(Table1[[#This Row],[Category]]="Loan Repayment",Table1[[#This Row],[Amount]]*-1,"")</f>
        <v/>
      </c>
      <c r="J673" s="20" t="s">
        <v>364</v>
      </c>
      <c r="K673" s="17">
        <v>44743</v>
      </c>
    </row>
    <row r="674" spans="1:11" x14ac:dyDescent="0.25">
      <c r="A674" s="16">
        <v>44756.073912037034</v>
      </c>
      <c r="B674" t="s">
        <v>14</v>
      </c>
      <c r="C674" t="str">
        <f t="shared" si="10"/>
        <v>Public Transport</v>
      </c>
      <c r="D674" s="3">
        <v>-4.95</v>
      </c>
      <c r="E674" t="s">
        <v>244</v>
      </c>
      <c r="F674" t="s">
        <v>241</v>
      </c>
      <c r="G674" s="5">
        <f>IF(Table1[[#This Row],[Amount]]&lt;0,-Table1[[#This Row],[Amount]],"")</f>
        <v>4.95</v>
      </c>
      <c r="H674" t="str">
        <f>IF(Table1[[#This Row],[Account Type]]="Credit Card",Table1[[#This Row],[Amount]],"")</f>
        <v/>
      </c>
      <c r="I674" s="2" t="str">
        <f>IF(Table1[[#This Row],[Category]]="Loan Repayment",Table1[[#This Row],[Amount]]*-1,"")</f>
        <v/>
      </c>
      <c r="J674" s="20" t="s">
        <v>364</v>
      </c>
      <c r="K674" s="17">
        <v>44743</v>
      </c>
    </row>
    <row r="675" spans="1:11" x14ac:dyDescent="0.25">
      <c r="A675" s="16">
        <v>44758.041655092595</v>
      </c>
      <c r="B675" t="s">
        <v>14</v>
      </c>
      <c r="C675" t="str">
        <f t="shared" si="10"/>
        <v>Public Transport</v>
      </c>
      <c r="D675" s="3">
        <v>-1.65</v>
      </c>
      <c r="E675" t="s">
        <v>244</v>
      </c>
      <c r="F675" t="s">
        <v>241</v>
      </c>
      <c r="G675" s="5">
        <f>IF(Table1[[#This Row],[Amount]]&lt;0,-Table1[[#This Row],[Amount]],"")</f>
        <v>1.65</v>
      </c>
      <c r="H675" t="str">
        <f>IF(Table1[[#This Row],[Account Type]]="Credit Card",Table1[[#This Row],[Amount]],"")</f>
        <v/>
      </c>
      <c r="I675" s="2" t="str">
        <f>IF(Table1[[#This Row],[Category]]="Loan Repayment",Table1[[#This Row],[Amount]]*-1,"")</f>
        <v/>
      </c>
      <c r="J675" s="20" t="s">
        <v>364</v>
      </c>
      <c r="K675" s="17">
        <v>44743</v>
      </c>
    </row>
    <row r="676" spans="1:11" x14ac:dyDescent="0.25">
      <c r="A676" s="16">
        <v>44758.041655092595</v>
      </c>
      <c r="B676" t="s">
        <v>14</v>
      </c>
      <c r="C676" t="str">
        <f t="shared" si="10"/>
        <v>Public Transport</v>
      </c>
      <c r="D676" s="3">
        <v>-3.3</v>
      </c>
      <c r="E676" t="s">
        <v>244</v>
      </c>
      <c r="F676" t="s">
        <v>241</v>
      </c>
      <c r="G676" s="5">
        <f>IF(Table1[[#This Row],[Amount]]&lt;0,-Table1[[#This Row],[Amount]],"")</f>
        <v>3.3</v>
      </c>
      <c r="H676" t="str">
        <f>IF(Table1[[#This Row],[Account Type]]="Credit Card",Table1[[#This Row],[Amount]],"")</f>
        <v/>
      </c>
      <c r="I676" s="2" t="str">
        <f>IF(Table1[[#This Row],[Category]]="Loan Repayment",Table1[[#This Row],[Amount]]*-1,"")</f>
        <v/>
      </c>
      <c r="J676" s="20" t="s">
        <v>364</v>
      </c>
      <c r="K676" s="17">
        <v>44743</v>
      </c>
    </row>
    <row r="677" spans="1:11" x14ac:dyDescent="0.25">
      <c r="A677" s="16">
        <v>44758.702314814815</v>
      </c>
      <c r="B677" t="s">
        <v>70</v>
      </c>
      <c r="C677" t="str">
        <f t="shared" si="10"/>
        <v>Others</v>
      </c>
      <c r="D677" s="3">
        <v>-8.1</v>
      </c>
      <c r="E677" t="s">
        <v>244</v>
      </c>
      <c r="F677" t="s">
        <v>241</v>
      </c>
      <c r="G677" s="5">
        <f>IF(Table1[[#This Row],[Amount]]&lt;0,-Table1[[#This Row],[Amount]],"")</f>
        <v>8.1</v>
      </c>
      <c r="H677" t="str">
        <f>IF(Table1[[#This Row],[Account Type]]="Credit Card",Table1[[#This Row],[Amount]],"")</f>
        <v/>
      </c>
      <c r="I677" s="2" t="str">
        <f>IF(Table1[[#This Row],[Category]]="Loan Repayment",Table1[[#This Row],[Amount]]*-1,"")</f>
        <v/>
      </c>
      <c r="J677" s="20" t="s">
        <v>364</v>
      </c>
      <c r="K677" s="17">
        <v>44743</v>
      </c>
    </row>
    <row r="678" spans="1:11" x14ac:dyDescent="0.25">
      <c r="A678" s="16">
        <v>44759.041655092595</v>
      </c>
      <c r="B678" t="s">
        <v>14</v>
      </c>
      <c r="C678" t="str">
        <f t="shared" si="10"/>
        <v>Public Transport</v>
      </c>
      <c r="D678" s="3">
        <v>-3.3</v>
      </c>
      <c r="E678" t="s">
        <v>244</v>
      </c>
      <c r="F678" t="s">
        <v>241</v>
      </c>
      <c r="G678" s="5">
        <f>IF(Table1[[#This Row],[Amount]]&lt;0,-Table1[[#This Row],[Amount]],"")</f>
        <v>3.3</v>
      </c>
      <c r="H678" t="str">
        <f>IF(Table1[[#This Row],[Account Type]]="Credit Card",Table1[[#This Row],[Amount]],"")</f>
        <v/>
      </c>
      <c r="I678" s="2" t="str">
        <f>IF(Table1[[#This Row],[Category]]="Loan Repayment",Table1[[#This Row],[Amount]]*-1,"")</f>
        <v/>
      </c>
      <c r="J678" s="20" t="s">
        <v>364</v>
      </c>
      <c r="K678" s="17">
        <v>44743</v>
      </c>
    </row>
    <row r="679" spans="1:11" x14ac:dyDescent="0.25">
      <c r="A679" s="16">
        <v>44759.234988425924</v>
      </c>
      <c r="B679" t="s">
        <v>69</v>
      </c>
      <c r="C679" t="str">
        <f t="shared" si="10"/>
        <v>Others</v>
      </c>
      <c r="D679" s="3">
        <v>-28</v>
      </c>
      <c r="E679" t="s">
        <v>244</v>
      </c>
      <c r="F679" t="s">
        <v>241</v>
      </c>
      <c r="G679" s="5">
        <f>IF(Table1[[#This Row],[Amount]]&lt;0,-Table1[[#This Row],[Amount]],"")</f>
        <v>28</v>
      </c>
      <c r="H679" t="str">
        <f>IF(Table1[[#This Row],[Account Type]]="Credit Card",Table1[[#This Row],[Amount]],"")</f>
        <v/>
      </c>
      <c r="I679" s="2" t="str">
        <f>IF(Table1[[#This Row],[Category]]="Loan Repayment",Table1[[#This Row],[Amount]]*-1,"")</f>
        <v/>
      </c>
      <c r="J679" s="20" t="s">
        <v>364</v>
      </c>
      <c r="K679" s="17">
        <v>44743</v>
      </c>
    </row>
    <row r="680" spans="1:11" x14ac:dyDescent="0.25">
      <c r="A680" s="16">
        <v>44759.502384259256</v>
      </c>
      <c r="B680" t="s">
        <v>39</v>
      </c>
      <c r="C680" t="str">
        <f t="shared" si="10"/>
        <v>Church</v>
      </c>
      <c r="D680" s="3">
        <v>-5</v>
      </c>
      <c r="E680" t="s">
        <v>244</v>
      </c>
      <c r="F680" t="s">
        <v>241</v>
      </c>
      <c r="G680" s="5">
        <f>IF(Table1[[#This Row],[Amount]]&lt;0,-Table1[[#This Row],[Amount]],"")</f>
        <v>5</v>
      </c>
      <c r="H680" t="str">
        <f>IF(Table1[[#This Row],[Account Type]]="Credit Card",Table1[[#This Row],[Amount]],"")</f>
        <v/>
      </c>
      <c r="I680" s="2" t="str">
        <f>IF(Table1[[#This Row],[Category]]="Loan Repayment",Table1[[#This Row],[Amount]]*-1,"")</f>
        <v/>
      </c>
      <c r="J680" s="20" t="s">
        <v>364</v>
      </c>
      <c r="K680" s="17">
        <v>44743</v>
      </c>
    </row>
    <row r="681" spans="1:11" x14ac:dyDescent="0.25">
      <c r="A681" s="16">
        <v>44760.041655092595</v>
      </c>
      <c r="B681" t="s">
        <v>14</v>
      </c>
      <c r="C681" t="str">
        <f t="shared" si="10"/>
        <v>Public Transport</v>
      </c>
      <c r="D681" s="3">
        <v>-0.2</v>
      </c>
      <c r="E681" t="s">
        <v>244</v>
      </c>
      <c r="F681" t="s">
        <v>241</v>
      </c>
      <c r="G681" s="5">
        <f>IF(Table1[[#This Row],[Amount]]&lt;0,-Table1[[#This Row],[Amount]],"")</f>
        <v>0.2</v>
      </c>
      <c r="H681" t="str">
        <f>IF(Table1[[#This Row],[Account Type]]="Credit Card",Table1[[#This Row],[Amount]],"")</f>
        <v/>
      </c>
      <c r="I681" s="2" t="str">
        <f>IF(Table1[[#This Row],[Category]]="Loan Repayment",Table1[[#This Row],[Amount]]*-1,"")</f>
        <v/>
      </c>
      <c r="J681" s="20" t="s">
        <v>364</v>
      </c>
      <c r="K681" s="17">
        <v>44743</v>
      </c>
    </row>
    <row r="682" spans="1:11" x14ac:dyDescent="0.25">
      <c r="A682" s="16">
        <v>44760.646817129629</v>
      </c>
      <c r="B682" t="s">
        <v>37</v>
      </c>
      <c r="C682" t="str">
        <f t="shared" si="10"/>
        <v>Others</v>
      </c>
      <c r="D682" s="3">
        <v>-0.69</v>
      </c>
      <c r="E682" t="s">
        <v>244</v>
      </c>
      <c r="F682" t="s">
        <v>241</v>
      </c>
      <c r="G682" s="5">
        <f>IF(Table1[[#This Row],[Amount]]&lt;0,-Table1[[#This Row],[Amount]],"")</f>
        <v>0.69</v>
      </c>
      <c r="H682" t="str">
        <f>IF(Table1[[#This Row],[Account Type]]="Credit Card",Table1[[#This Row],[Amount]],"")</f>
        <v/>
      </c>
      <c r="I682" s="2" t="str">
        <f>IF(Table1[[#This Row],[Category]]="Loan Repayment",Table1[[#This Row],[Amount]]*-1,"")</f>
        <v/>
      </c>
      <c r="J682" s="20" t="s">
        <v>364</v>
      </c>
      <c r="K682" s="17">
        <v>44743</v>
      </c>
    </row>
    <row r="683" spans="1:11" x14ac:dyDescent="0.25">
      <c r="A683" s="16">
        <v>44760.780636574076</v>
      </c>
      <c r="B683" t="s">
        <v>46</v>
      </c>
      <c r="C683" t="str">
        <f t="shared" si="10"/>
        <v>Others</v>
      </c>
      <c r="D683" s="3">
        <v>20</v>
      </c>
      <c r="E683" t="s">
        <v>244</v>
      </c>
      <c r="F683" t="s">
        <v>241</v>
      </c>
      <c r="G683" s="5" t="str">
        <f>IF(Table1[[#This Row],[Amount]]&lt;0,-Table1[[#This Row],[Amount]],"")</f>
        <v/>
      </c>
      <c r="H683" t="str">
        <f>IF(Table1[[#This Row],[Account Type]]="Credit Card",Table1[[#This Row],[Amount]],"")</f>
        <v/>
      </c>
      <c r="I683" s="2" t="str">
        <f>IF(Table1[[#This Row],[Category]]="Loan Repayment",Table1[[#This Row],[Amount]]*-1,"")</f>
        <v/>
      </c>
      <c r="J683" s="20" t="s">
        <v>364</v>
      </c>
      <c r="K683" s="17">
        <v>44743</v>
      </c>
    </row>
    <row r="684" spans="1:11" x14ac:dyDescent="0.25">
      <c r="A684" s="16">
        <v>44760.782939814817</v>
      </c>
      <c r="B684" t="s">
        <v>10</v>
      </c>
      <c r="C684" t="str">
        <f t="shared" si="10"/>
        <v>Groceries</v>
      </c>
      <c r="D684" s="3">
        <v>-13.65</v>
      </c>
      <c r="E684" t="s">
        <v>244</v>
      </c>
      <c r="F684" t="s">
        <v>241</v>
      </c>
      <c r="G684" s="5">
        <f>IF(Table1[[#This Row],[Amount]]&lt;0,-Table1[[#This Row],[Amount]],"")</f>
        <v>13.65</v>
      </c>
      <c r="H684" t="str">
        <f>IF(Table1[[#This Row],[Account Type]]="Credit Card",Table1[[#This Row],[Amount]],"")</f>
        <v/>
      </c>
      <c r="I684" s="2" t="str">
        <f>IF(Table1[[#This Row],[Category]]="Loan Repayment",Table1[[#This Row],[Amount]]*-1,"")</f>
        <v/>
      </c>
      <c r="J684" s="20" t="s">
        <v>364</v>
      </c>
      <c r="K684" s="17">
        <v>44743</v>
      </c>
    </row>
    <row r="685" spans="1:11" x14ac:dyDescent="0.25">
      <c r="A685" s="16">
        <v>44761.058171296296</v>
      </c>
      <c r="B685" t="s">
        <v>14</v>
      </c>
      <c r="C685" t="str">
        <f t="shared" si="10"/>
        <v>Public Transport</v>
      </c>
      <c r="D685" s="3">
        <v>-4.95</v>
      </c>
      <c r="E685" t="s">
        <v>244</v>
      </c>
      <c r="F685" t="s">
        <v>241</v>
      </c>
      <c r="G685" s="5">
        <f>IF(Table1[[#This Row],[Amount]]&lt;0,-Table1[[#This Row],[Amount]],"")</f>
        <v>4.95</v>
      </c>
      <c r="H685" t="str">
        <f>IF(Table1[[#This Row],[Account Type]]="Credit Card",Table1[[#This Row],[Amount]],"")</f>
        <v/>
      </c>
      <c r="I685" s="2" t="str">
        <f>IF(Table1[[#This Row],[Category]]="Loan Repayment",Table1[[#This Row],[Amount]]*-1,"")</f>
        <v/>
      </c>
      <c r="J685" s="20" t="s">
        <v>364</v>
      </c>
      <c r="K685" s="17">
        <v>44743</v>
      </c>
    </row>
    <row r="686" spans="1:11" x14ac:dyDescent="0.25">
      <c r="A686" s="16">
        <v>44762.041655092595</v>
      </c>
      <c r="B686" t="s">
        <v>14</v>
      </c>
      <c r="C686" t="str">
        <f t="shared" si="10"/>
        <v>Public Transport</v>
      </c>
      <c r="D686" s="3">
        <v>-4.95</v>
      </c>
      <c r="E686" t="s">
        <v>244</v>
      </c>
      <c r="F686" t="s">
        <v>241</v>
      </c>
      <c r="G686" s="5">
        <f>IF(Table1[[#This Row],[Amount]]&lt;0,-Table1[[#This Row],[Amount]],"")</f>
        <v>4.95</v>
      </c>
      <c r="H686" t="str">
        <f>IF(Table1[[#This Row],[Account Type]]="Credit Card",Table1[[#This Row],[Amount]],"")</f>
        <v/>
      </c>
      <c r="I686" s="2" t="str">
        <f>IF(Table1[[#This Row],[Category]]="Loan Repayment",Table1[[#This Row],[Amount]]*-1,"")</f>
        <v/>
      </c>
      <c r="J686" s="20" t="s">
        <v>364</v>
      </c>
      <c r="K686" s="17">
        <v>44743</v>
      </c>
    </row>
    <row r="687" spans="1:11" x14ac:dyDescent="0.25">
      <c r="A687" s="16">
        <v>44763.041655092595</v>
      </c>
      <c r="B687" t="s">
        <v>14</v>
      </c>
      <c r="C687" t="str">
        <f t="shared" si="10"/>
        <v>Public Transport</v>
      </c>
      <c r="D687" s="3">
        <v>-4.95</v>
      </c>
      <c r="E687" t="s">
        <v>244</v>
      </c>
      <c r="F687" t="s">
        <v>241</v>
      </c>
      <c r="G687" s="5">
        <f>IF(Table1[[#This Row],[Amount]]&lt;0,-Table1[[#This Row],[Amount]],"")</f>
        <v>4.95</v>
      </c>
      <c r="H687" t="str">
        <f>IF(Table1[[#This Row],[Account Type]]="Credit Card",Table1[[#This Row],[Amount]],"")</f>
        <v/>
      </c>
      <c r="I687" s="2" t="str">
        <f>IF(Table1[[#This Row],[Category]]="Loan Repayment",Table1[[#This Row],[Amount]]*-1,"")</f>
        <v/>
      </c>
      <c r="J687" s="20" t="s">
        <v>364</v>
      </c>
      <c r="K687" s="17">
        <v>44743</v>
      </c>
    </row>
    <row r="688" spans="1:11" x14ac:dyDescent="0.25">
      <c r="A688" s="16">
        <v>44764.041655092595</v>
      </c>
      <c r="B688" t="s">
        <v>14</v>
      </c>
      <c r="C688" t="str">
        <f t="shared" si="10"/>
        <v>Public Transport</v>
      </c>
      <c r="D688" s="3">
        <v>-4.95</v>
      </c>
      <c r="E688" t="s">
        <v>244</v>
      </c>
      <c r="F688" t="s">
        <v>241</v>
      </c>
      <c r="G688" s="5">
        <f>IF(Table1[[#This Row],[Amount]]&lt;0,-Table1[[#This Row],[Amount]],"")</f>
        <v>4.95</v>
      </c>
      <c r="H688" t="str">
        <f>IF(Table1[[#This Row],[Account Type]]="Credit Card",Table1[[#This Row],[Amount]],"")</f>
        <v/>
      </c>
      <c r="I688" s="2" t="str">
        <f>IF(Table1[[#This Row],[Category]]="Loan Repayment",Table1[[#This Row],[Amount]]*-1,"")</f>
        <v/>
      </c>
      <c r="J688" s="20" t="s">
        <v>364</v>
      </c>
      <c r="K688" s="17">
        <v>44743</v>
      </c>
    </row>
    <row r="689" spans="1:11" x14ac:dyDescent="0.25">
      <c r="A689" s="16">
        <v>44764.041655092595</v>
      </c>
      <c r="B689" t="s">
        <v>14</v>
      </c>
      <c r="C689" t="str">
        <f t="shared" si="10"/>
        <v>Public Transport</v>
      </c>
      <c r="D689" s="3">
        <v>-3.3</v>
      </c>
      <c r="E689" t="s">
        <v>244</v>
      </c>
      <c r="F689" t="s">
        <v>241</v>
      </c>
      <c r="G689" s="5">
        <f>IF(Table1[[#This Row],[Amount]]&lt;0,-Table1[[#This Row],[Amount]],"")</f>
        <v>3.3</v>
      </c>
      <c r="H689" t="str">
        <f>IF(Table1[[#This Row],[Account Type]]="Credit Card",Table1[[#This Row],[Amount]],"")</f>
        <v/>
      </c>
      <c r="I689" s="2" t="str">
        <f>IF(Table1[[#This Row],[Category]]="Loan Repayment",Table1[[#This Row],[Amount]]*-1,"")</f>
        <v/>
      </c>
      <c r="J689" s="20" t="s">
        <v>364</v>
      </c>
      <c r="K689" s="17">
        <v>44743</v>
      </c>
    </row>
    <row r="690" spans="1:11" x14ac:dyDescent="0.25">
      <c r="A690" s="16">
        <v>44764.593738425923</v>
      </c>
      <c r="B690" t="s">
        <v>46</v>
      </c>
      <c r="C690" t="str">
        <f t="shared" si="10"/>
        <v>Others</v>
      </c>
      <c r="D690" s="3">
        <v>30</v>
      </c>
      <c r="E690" t="s">
        <v>244</v>
      </c>
      <c r="F690" t="s">
        <v>241</v>
      </c>
      <c r="G690" s="5" t="str">
        <f>IF(Table1[[#This Row],[Amount]]&lt;0,-Table1[[#This Row],[Amount]],"")</f>
        <v/>
      </c>
      <c r="H690" t="str">
        <f>IF(Table1[[#This Row],[Account Type]]="Credit Card",Table1[[#This Row],[Amount]],"")</f>
        <v/>
      </c>
      <c r="I690" s="2" t="str">
        <f>IF(Table1[[#This Row],[Category]]="Loan Repayment",Table1[[#This Row],[Amount]]*-1,"")</f>
        <v/>
      </c>
      <c r="J690" s="20" t="s">
        <v>364</v>
      </c>
      <c r="K690" s="17">
        <v>44743</v>
      </c>
    </row>
    <row r="691" spans="1:11" x14ac:dyDescent="0.25">
      <c r="A691" s="16">
        <v>44764.602997685186</v>
      </c>
      <c r="B691" t="s">
        <v>20</v>
      </c>
      <c r="C691" t="str">
        <f t="shared" si="10"/>
        <v>Others</v>
      </c>
      <c r="D691" s="3">
        <v>-10</v>
      </c>
      <c r="E691" t="s">
        <v>244</v>
      </c>
      <c r="F691" t="s">
        <v>241</v>
      </c>
      <c r="G691" s="5">
        <f>IF(Table1[[#This Row],[Amount]]&lt;0,-Table1[[#This Row],[Amount]],"")</f>
        <v>10</v>
      </c>
      <c r="H691" t="str">
        <f>IF(Table1[[#This Row],[Account Type]]="Credit Card",Table1[[#This Row],[Amount]],"")</f>
        <v/>
      </c>
      <c r="I691" s="2" t="str">
        <f>IF(Table1[[#This Row],[Category]]="Loan Repayment",Table1[[#This Row],[Amount]]*-1,"")</f>
        <v/>
      </c>
      <c r="J691" s="20" t="s">
        <v>364</v>
      </c>
      <c r="K691" s="17">
        <v>44743</v>
      </c>
    </row>
    <row r="692" spans="1:11" x14ac:dyDescent="0.25">
      <c r="A692" s="16">
        <v>44765.041655092595</v>
      </c>
      <c r="B692" t="s">
        <v>14</v>
      </c>
      <c r="C692" t="str">
        <f t="shared" si="10"/>
        <v>Public Transport</v>
      </c>
      <c r="D692" s="3">
        <v>-1.65</v>
      </c>
      <c r="E692" t="s">
        <v>244</v>
      </c>
      <c r="F692" t="s">
        <v>241</v>
      </c>
      <c r="G692" s="5">
        <f>IF(Table1[[#This Row],[Amount]]&lt;0,-Table1[[#This Row],[Amount]],"")</f>
        <v>1.65</v>
      </c>
      <c r="H692" t="str">
        <f>IF(Table1[[#This Row],[Account Type]]="Credit Card",Table1[[#This Row],[Amount]],"")</f>
        <v/>
      </c>
      <c r="I692" s="2" t="str">
        <f>IF(Table1[[#This Row],[Category]]="Loan Repayment",Table1[[#This Row],[Amount]]*-1,"")</f>
        <v/>
      </c>
      <c r="J692" s="20" t="s">
        <v>364</v>
      </c>
      <c r="K692" s="17">
        <v>44743</v>
      </c>
    </row>
    <row r="693" spans="1:11" x14ac:dyDescent="0.25">
      <c r="A693" s="16">
        <v>44765.067662037036</v>
      </c>
      <c r="B693" t="s">
        <v>14</v>
      </c>
      <c r="C693" t="str">
        <f t="shared" si="10"/>
        <v>Public Transport</v>
      </c>
      <c r="D693" s="3">
        <v>-1.65</v>
      </c>
      <c r="E693" t="s">
        <v>244</v>
      </c>
      <c r="F693" t="s">
        <v>241</v>
      </c>
      <c r="G693" s="5">
        <f>IF(Table1[[#This Row],[Amount]]&lt;0,-Table1[[#This Row],[Amount]],"")</f>
        <v>1.65</v>
      </c>
      <c r="H693" t="str">
        <f>IF(Table1[[#This Row],[Account Type]]="Credit Card",Table1[[#This Row],[Amount]],"")</f>
        <v/>
      </c>
      <c r="I693" s="2" t="str">
        <f>IF(Table1[[#This Row],[Category]]="Loan Repayment",Table1[[#This Row],[Amount]]*-1,"")</f>
        <v/>
      </c>
      <c r="J693" s="20" t="s">
        <v>364</v>
      </c>
      <c r="K693" s="17">
        <v>44743</v>
      </c>
    </row>
    <row r="694" spans="1:11" x14ac:dyDescent="0.25">
      <c r="A694" s="16">
        <v>44765.725370370368</v>
      </c>
      <c r="B694" t="s">
        <v>65</v>
      </c>
      <c r="C694" t="str">
        <f t="shared" si="10"/>
        <v>Others</v>
      </c>
      <c r="D694" s="3">
        <v>-5</v>
      </c>
      <c r="E694" t="s">
        <v>244</v>
      </c>
      <c r="F694" t="s">
        <v>241</v>
      </c>
      <c r="G694" s="5">
        <f>IF(Table1[[#This Row],[Amount]]&lt;0,-Table1[[#This Row],[Amount]],"")</f>
        <v>5</v>
      </c>
      <c r="H694" t="str">
        <f>IF(Table1[[#This Row],[Account Type]]="Credit Card",Table1[[#This Row],[Amount]],"")</f>
        <v/>
      </c>
      <c r="I694" s="2" t="str">
        <f>IF(Table1[[#This Row],[Category]]="Loan Repayment",Table1[[#This Row],[Amount]]*-1,"")</f>
        <v/>
      </c>
      <c r="J694" s="20" t="s">
        <v>364</v>
      </c>
      <c r="K694" s="17">
        <v>44743</v>
      </c>
    </row>
    <row r="695" spans="1:11" x14ac:dyDescent="0.25">
      <c r="A695" s="16">
        <v>44766.041655092595</v>
      </c>
      <c r="B695" t="s">
        <v>14</v>
      </c>
      <c r="C695" t="str">
        <f t="shared" si="10"/>
        <v>Public Transport</v>
      </c>
      <c r="D695" s="3">
        <v>-1.85</v>
      </c>
      <c r="E695" t="s">
        <v>244</v>
      </c>
      <c r="F695" t="s">
        <v>241</v>
      </c>
      <c r="G695" s="5">
        <f>IF(Table1[[#This Row],[Amount]]&lt;0,-Table1[[#This Row],[Amount]],"")</f>
        <v>1.85</v>
      </c>
      <c r="H695" t="str">
        <f>IF(Table1[[#This Row],[Account Type]]="Credit Card",Table1[[#This Row],[Amount]],"")</f>
        <v/>
      </c>
      <c r="I695" s="2" t="str">
        <f>IF(Table1[[#This Row],[Category]]="Loan Repayment",Table1[[#This Row],[Amount]]*-1,"")</f>
        <v/>
      </c>
      <c r="J695" s="20" t="s">
        <v>364</v>
      </c>
      <c r="K695" s="17">
        <v>44743</v>
      </c>
    </row>
    <row r="696" spans="1:11" x14ac:dyDescent="0.25">
      <c r="A696" s="16">
        <v>44766.529976851853</v>
      </c>
      <c r="B696" t="s">
        <v>46</v>
      </c>
      <c r="C696" t="str">
        <f t="shared" si="10"/>
        <v>Others</v>
      </c>
      <c r="D696" s="3">
        <v>30</v>
      </c>
      <c r="E696" t="s">
        <v>244</v>
      </c>
      <c r="F696" t="s">
        <v>241</v>
      </c>
      <c r="G696" s="5" t="str">
        <f>IF(Table1[[#This Row],[Amount]]&lt;0,-Table1[[#This Row],[Amount]],"")</f>
        <v/>
      </c>
      <c r="H696" t="str">
        <f>IF(Table1[[#This Row],[Account Type]]="Credit Card",Table1[[#This Row],[Amount]],"")</f>
        <v/>
      </c>
      <c r="I696" s="2" t="str">
        <f>IF(Table1[[#This Row],[Category]]="Loan Repayment",Table1[[#This Row],[Amount]]*-1,"")</f>
        <v/>
      </c>
      <c r="J696" s="20" t="s">
        <v>364</v>
      </c>
      <c r="K696" s="17">
        <v>44743</v>
      </c>
    </row>
    <row r="697" spans="1:11" x14ac:dyDescent="0.25">
      <c r="A697" s="16">
        <v>44766.530405092592</v>
      </c>
      <c r="B697" t="s">
        <v>39</v>
      </c>
      <c r="C697" t="str">
        <f t="shared" si="10"/>
        <v>Church</v>
      </c>
      <c r="D697" s="3">
        <v>-5</v>
      </c>
      <c r="E697" t="s">
        <v>244</v>
      </c>
      <c r="F697" t="s">
        <v>241</v>
      </c>
      <c r="G697" s="5">
        <f>IF(Table1[[#This Row],[Amount]]&lt;0,-Table1[[#This Row],[Amount]],"")</f>
        <v>5</v>
      </c>
      <c r="H697" t="str">
        <f>IF(Table1[[#This Row],[Account Type]]="Credit Card",Table1[[#This Row],[Amount]],"")</f>
        <v/>
      </c>
      <c r="I697" s="2" t="str">
        <f>IF(Table1[[#This Row],[Category]]="Loan Repayment",Table1[[#This Row],[Amount]]*-1,"")</f>
        <v/>
      </c>
      <c r="J697" s="20" t="s">
        <v>364</v>
      </c>
      <c r="K697" s="17">
        <v>44743</v>
      </c>
    </row>
    <row r="698" spans="1:11" x14ac:dyDescent="0.25">
      <c r="A698" s="16">
        <v>44766.586875000001</v>
      </c>
      <c r="B698" t="s">
        <v>46</v>
      </c>
      <c r="C698" t="str">
        <f t="shared" si="10"/>
        <v>Others</v>
      </c>
      <c r="D698" s="3">
        <v>50</v>
      </c>
      <c r="E698" t="s">
        <v>244</v>
      </c>
      <c r="F698" t="s">
        <v>241</v>
      </c>
      <c r="G698" s="5" t="str">
        <f>IF(Table1[[#This Row],[Amount]]&lt;0,-Table1[[#This Row],[Amount]],"")</f>
        <v/>
      </c>
      <c r="H698" t="str">
        <f>IF(Table1[[#This Row],[Account Type]]="Credit Card",Table1[[#This Row],[Amount]],"")</f>
        <v/>
      </c>
      <c r="I698" s="2" t="str">
        <f>IF(Table1[[#This Row],[Category]]="Loan Repayment",Table1[[#This Row],[Amount]]*-1,"")</f>
        <v/>
      </c>
      <c r="J698" s="20" t="s">
        <v>364</v>
      </c>
      <c r="K698" s="17">
        <v>44743</v>
      </c>
    </row>
    <row r="699" spans="1:11" x14ac:dyDescent="0.25">
      <c r="A699" s="16">
        <v>44766.587337962963</v>
      </c>
      <c r="B699" t="s">
        <v>65</v>
      </c>
      <c r="C699" t="str">
        <f t="shared" si="10"/>
        <v>Others</v>
      </c>
      <c r="D699" s="3">
        <v>-60</v>
      </c>
      <c r="E699" t="s">
        <v>244</v>
      </c>
      <c r="F699" t="s">
        <v>241</v>
      </c>
      <c r="G699" s="5">
        <f>IF(Table1[[#This Row],[Amount]]&lt;0,-Table1[[#This Row],[Amount]],"")</f>
        <v>60</v>
      </c>
      <c r="H699" t="str">
        <f>IF(Table1[[#This Row],[Account Type]]="Credit Card",Table1[[#This Row],[Amount]],"")</f>
        <v/>
      </c>
      <c r="I699" s="2" t="str">
        <f>IF(Table1[[#This Row],[Category]]="Loan Repayment",Table1[[#This Row],[Amount]]*-1,"")</f>
        <v/>
      </c>
      <c r="J699" s="20" t="s">
        <v>364</v>
      </c>
      <c r="K699" s="17">
        <v>44743</v>
      </c>
    </row>
    <row r="700" spans="1:11" x14ac:dyDescent="0.25">
      <c r="A700" s="16">
        <v>44767.825324074074</v>
      </c>
      <c r="B700" t="s">
        <v>10</v>
      </c>
      <c r="C700" t="str">
        <f t="shared" si="10"/>
        <v>Groceries</v>
      </c>
      <c r="D700" s="3">
        <v>-1.65</v>
      </c>
      <c r="E700" t="s">
        <v>244</v>
      </c>
      <c r="F700" t="s">
        <v>241</v>
      </c>
      <c r="G700" s="5">
        <f>IF(Table1[[#This Row],[Amount]]&lt;0,-Table1[[#This Row],[Amount]],"")</f>
        <v>1.65</v>
      </c>
      <c r="H700" t="str">
        <f>IF(Table1[[#This Row],[Account Type]]="Credit Card",Table1[[#This Row],[Amount]],"")</f>
        <v/>
      </c>
      <c r="I700" s="2" t="str">
        <f>IF(Table1[[#This Row],[Category]]="Loan Repayment",Table1[[#This Row],[Amount]]*-1,"")</f>
        <v/>
      </c>
      <c r="J700" s="20" t="s">
        <v>364</v>
      </c>
      <c r="K700" s="17">
        <v>44743</v>
      </c>
    </row>
    <row r="701" spans="1:11" x14ac:dyDescent="0.25">
      <c r="A701" s="16">
        <v>44768.041655092595</v>
      </c>
      <c r="B701" t="s">
        <v>14</v>
      </c>
      <c r="C701" t="str">
        <f t="shared" si="10"/>
        <v>Public Transport</v>
      </c>
      <c r="D701" s="3">
        <v>-1.65</v>
      </c>
      <c r="E701" t="s">
        <v>244</v>
      </c>
      <c r="F701" t="s">
        <v>241</v>
      </c>
      <c r="G701" s="5">
        <f>IF(Table1[[#This Row],[Amount]]&lt;0,-Table1[[#This Row],[Amount]],"")</f>
        <v>1.65</v>
      </c>
      <c r="H701" t="str">
        <f>IF(Table1[[#This Row],[Account Type]]="Credit Card",Table1[[#This Row],[Amount]],"")</f>
        <v/>
      </c>
      <c r="I701" s="2" t="str">
        <f>IF(Table1[[#This Row],[Category]]="Loan Repayment",Table1[[#This Row],[Amount]]*-1,"")</f>
        <v/>
      </c>
      <c r="J701" s="20" t="s">
        <v>364</v>
      </c>
      <c r="K701" s="17">
        <v>44743</v>
      </c>
    </row>
    <row r="702" spans="1:11" x14ac:dyDescent="0.25">
      <c r="A702" s="16">
        <v>44768.3278587963</v>
      </c>
      <c r="B702" t="s">
        <v>46</v>
      </c>
      <c r="C702" t="str">
        <f t="shared" si="10"/>
        <v>Others</v>
      </c>
      <c r="D702" s="3">
        <v>190</v>
      </c>
      <c r="E702" t="s">
        <v>244</v>
      </c>
      <c r="F702" t="s">
        <v>241</v>
      </c>
      <c r="G702" s="5" t="str">
        <f>IF(Table1[[#This Row],[Amount]]&lt;0,-Table1[[#This Row],[Amount]],"")</f>
        <v/>
      </c>
      <c r="H702" t="str">
        <f>IF(Table1[[#This Row],[Account Type]]="Credit Card",Table1[[#This Row],[Amount]],"")</f>
        <v/>
      </c>
      <c r="I702" s="2" t="str">
        <f>IF(Table1[[#This Row],[Category]]="Loan Repayment",Table1[[#This Row],[Amount]]*-1,"")</f>
        <v/>
      </c>
      <c r="J702" s="20" t="s">
        <v>364</v>
      </c>
      <c r="K702" s="17">
        <v>44743</v>
      </c>
    </row>
    <row r="703" spans="1:11" x14ac:dyDescent="0.25">
      <c r="A703" s="16">
        <v>44768.330081018517</v>
      </c>
      <c r="B703" t="s">
        <v>71</v>
      </c>
      <c r="C703" t="str">
        <f t="shared" si="10"/>
        <v>Others</v>
      </c>
      <c r="D703" s="3">
        <v>-185</v>
      </c>
      <c r="E703" t="s">
        <v>244</v>
      </c>
      <c r="F703" t="s">
        <v>241</v>
      </c>
      <c r="G703" s="5">
        <f>IF(Table1[[#This Row],[Amount]]&lt;0,-Table1[[#This Row],[Amount]],"")</f>
        <v>185</v>
      </c>
      <c r="H703" t="str">
        <f>IF(Table1[[#This Row],[Account Type]]="Credit Card",Table1[[#This Row],[Amount]],"")</f>
        <v/>
      </c>
      <c r="I703" s="2" t="str">
        <f>IF(Table1[[#This Row],[Category]]="Loan Repayment",Table1[[#This Row],[Amount]]*-1,"")</f>
        <v/>
      </c>
      <c r="J703" s="20" t="s">
        <v>364</v>
      </c>
      <c r="K703" s="17">
        <v>44743</v>
      </c>
    </row>
    <row r="704" spans="1:11" x14ac:dyDescent="0.25">
      <c r="A704" s="16">
        <v>44768.74894675926</v>
      </c>
      <c r="B704" t="s">
        <v>72</v>
      </c>
      <c r="C704" t="str">
        <f t="shared" si="10"/>
        <v>Others</v>
      </c>
      <c r="D704" s="3">
        <v>400</v>
      </c>
      <c r="E704" t="s">
        <v>244</v>
      </c>
      <c r="F704" t="s">
        <v>241</v>
      </c>
      <c r="G704" s="5" t="str">
        <f>IF(Table1[[#This Row],[Amount]]&lt;0,-Table1[[#This Row],[Amount]],"")</f>
        <v/>
      </c>
      <c r="H704" t="str">
        <f>IF(Table1[[#This Row],[Account Type]]="Credit Card",Table1[[#This Row],[Amount]],"")</f>
        <v/>
      </c>
      <c r="I704" s="2" t="str">
        <f>IF(Table1[[#This Row],[Category]]="Loan Repayment",Table1[[#This Row],[Amount]]*-1,"")</f>
        <v/>
      </c>
      <c r="J704" s="20" t="s">
        <v>364</v>
      </c>
      <c r="K704" s="17">
        <v>44743</v>
      </c>
    </row>
    <row r="705" spans="1:11" x14ac:dyDescent="0.25">
      <c r="A705" s="16">
        <v>44768.79105324074</v>
      </c>
      <c r="B705" t="s">
        <v>65</v>
      </c>
      <c r="C705" t="str">
        <f t="shared" si="10"/>
        <v>Others</v>
      </c>
      <c r="D705" s="3">
        <v>-400</v>
      </c>
      <c r="E705" t="s">
        <v>244</v>
      </c>
      <c r="F705" t="s">
        <v>241</v>
      </c>
      <c r="G705" s="5">
        <f>IF(Table1[[#This Row],[Amount]]&lt;0,-Table1[[#This Row],[Amount]],"")</f>
        <v>400</v>
      </c>
      <c r="H705" t="str">
        <f>IF(Table1[[#This Row],[Account Type]]="Credit Card",Table1[[#This Row],[Amount]],"")</f>
        <v/>
      </c>
      <c r="I705" s="2" t="str">
        <f>IF(Table1[[#This Row],[Category]]="Loan Repayment",Table1[[#This Row],[Amount]]*-1,"")</f>
        <v/>
      </c>
      <c r="J705" s="20" t="s">
        <v>364</v>
      </c>
      <c r="K705" s="17">
        <v>44743</v>
      </c>
    </row>
    <row r="706" spans="1:11" x14ac:dyDescent="0.25">
      <c r="A706" s="16">
        <v>44768.882060185184</v>
      </c>
      <c r="B706" t="s">
        <v>73</v>
      </c>
      <c r="C706" t="str">
        <f t="shared" ref="C706:C769" si="11">IF(OR(B706="Lidl",B706="Asda",B706="Best Asia Supermarket",B706="Wallington Food Centre",B706="Sainsbury's",B706="Tesco"),"Groceries",IF(OR(B706="Boots",B706="Manor Pharmacy",B706="Specsavers",B706="Noahs Health Food Stor"),"Health",IF(OR(B706="Amazon",B706="Ebay"),"Online Shopping",IF(OR(B706="Transport For London",B706="South Western Railway"),"Public Transport",IF(OR(B706="Primark",B706="TK Maxx",B706="Marks &amp; Spencer"),"Clothing",IF(OR(B706="Udemy",B706="Wise",B706="Telusko",B706="Oasis Christian Centre"),"Self Development",IF(OR(B706="Price Busters",B706="Argos",B706="Poundland",B706="Kings Corner"),"Household Items",IF(OR(B706="To RCCG GLORIOUS HIGH THRONE",B706="To Eagle City Church"),"Church",IF(OR(B706="Skillz UK",B706="Tynker",B706="To Gocardless",B706="We Make Footballers Cc",B706="GLL BETTER",B706="VIS WWW.BETTER.ORG.UK/",B706="IXL Learning"),"Kids Extracurricular",IF(OR(B706="To GBP Savings",B706="Trading 212"),"Savings",IF(B706="To Aqua","Loan Repayment",IF(B706="To Kaneh Amin","Haircut",IF(B706="Wall/Rent/63canon","Rent",IF(OR(B706="Bolt","Uber"),"Cab",IF(B706="Dulwich College","Salary","Others")))))))))))))))</f>
        <v>Church</v>
      </c>
      <c r="D706" s="3">
        <v>-5</v>
      </c>
      <c r="E706" t="s">
        <v>244</v>
      </c>
      <c r="F706" t="s">
        <v>241</v>
      </c>
      <c r="G706" s="5">
        <f>IF(Table1[[#This Row],[Amount]]&lt;0,-Table1[[#This Row],[Amount]],"")</f>
        <v>5</v>
      </c>
      <c r="H706" t="str">
        <f>IF(Table1[[#This Row],[Account Type]]="Credit Card",Table1[[#This Row],[Amount]],"")</f>
        <v/>
      </c>
      <c r="I706" s="2" t="str">
        <f>IF(Table1[[#This Row],[Category]]="Loan Repayment",Table1[[#This Row],[Amount]]*-1,"")</f>
        <v/>
      </c>
      <c r="J706" s="20" t="s">
        <v>364</v>
      </c>
      <c r="K706" s="17">
        <v>44743</v>
      </c>
    </row>
    <row r="707" spans="1:11" x14ac:dyDescent="0.25">
      <c r="A707" s="16">
        <v>44768.921365740738</v>
      </c>
      <c r="B707" t="s">
        <v>10</v>
      </c>
      <c r="C707" t="str">
        <f t="shared" si="11"/>
        <v>Groceries</v>
      </c>
      <c r="D707" s="3">
        <v>-2</v>
      </c>
      <c r="E707" t="s">
        <v>244</v>
      </c>
      <c r="F707" t="s">
        <v>241</v>
      </c>
      <c r="G707" s="5">
        <f>IF(Table1[[#This Row],[Amount]]&lt;0,-Table1[[#This Row],[Amount]],"")</f>
        <v>2</v>
      </c>
      <c r="H707" t="str">
        <f>IF(Table1[[#This Row],[Account Type]]="Credit Card",Table1[[#This Row],[Amount]],"")</f>
        <v/>
      </c>
      <c r="I707" s="2" t="str">
        <f>IF(Table1[[#This Row],[Category]]="Loan Repayment",Table1[[#This Row],[Amount]]*-1,"")</f>
        <v/>
      </c>
      <c r="J707" s="20" t="s">
        <v>364</v>
      </c>
      <c r="K707" s="17">
        <v>44743</v>
      </c>
    </row>
    <row r="708" spans="1:11" x14ac:dyDescent="0.25">
      <c r="A708" s="16">
        <v>44769.041655092595</v>
      </c>
      <c r="B708" t="s">
        <v>14</v>
      </c>
      <c r="C708" t="str">
        <f t="shared" si="11"/>
        <v>Public Transport</v>
      </c>
      <c r="D708" s="3">
        <v>-3.3</v>
      </c>
      <c r="E708" t="s">
        <v>244</v>
      </c>
      <c r="F708" t="s">
        <v>241</v>
      </c>
      <c r="G708" s="5">
        <f>IF(Table1[[#This Row],[Amount]]&lt;0,-Table1[[#This Row],[Amount]],"")</f>
        <v>3.3</v>
      </c>
      <c r="H708" t="str">
        <f>IF(Table1[[#This Row],[Account Type]]="Credit Card",Table1[[#This Row],[Amount]],"")</f>
        <v/>
      </c>
      <c r="I708" s="2" t="str">
        <f>IF(Table1[[#This Row],[Category]]="Loan Repayment",Table1[[#This Row],[Amount]]*-1,"")</f>
        <v/>
      </c>
      <c r="J708" s="20" t="s">
        <v>364</v>
      </c>
      <c r="K708" s="17">
        <v>44743</v>
      </c>
    </row>
    <row r="709" spans="1:11" x14ac:dyDescent="0.25">
      <c r="A709" s="16">
        <v>44770.041655092595</v>
      </c>
      <c r="B709" t="s">
        <v>14</v>
      </c>
      <c r="C709" t="str">
        <f t="shared" si="11"/>
        <v>Public Transport</v>
      </c>
      <c r="D709" s="3">
        <v>-1.65</v>
      </c>
      <c r="E709" t="s">
        <v>244</v>
      </c>
      <c r="F709" t="s">
        <v>241</v>
      </c>
      <c r="G709" s="5">
        <f>IF(Table1[[#This Row],[Amount]]&lt;0,-Table1[[#This Row],[Amount]],"")</f>
        <v>1.65</v>
      </c>
      <c r="H709" t="str">
        <f>IF(Table1[[#This Row],[Account Type]]="Credit Card",Table1[[#This Row],[Amount]],"")</f>
        <v/>
      </c>
      <c r="I709" s="2" t="str">
        <f>IF(Table1[[#This Row],[Category]]="Loan Repayment",Table1[[#This Row],[Amount]]*-1,"")</f>
        <v/>
      </c>
      <c r="J709" s="20" t="s">
        <v>364</v>
      </c>
      <c r="K709" s="17">
        <v>44743</v>
      </c>
    </row>
    <row r="710" spans="1:11" x14ac:dyDescent="0.25">
      <c r="A710" s="16">
        <v>44771.041655092595</v>
      </c>
      <c r="B710" t="s">
        <v>14</v>
      </c>
      <c r="C710" t="str">
        <f t="shared" si="11"/>
        <v>Public Transport</v>
      </c>
      <c r="D710" s="3">
        <v>-3.3</v>
      </c>
      <c r="E710" t="s">
        <v>244</v>
      </c>
      <c r="F710" t="s">
        <v>241</v>
      </c>
      <c r="G710" s="5">
        <f>IF(Table1[[#This Row],[Amount]]&lt;0,-Table1[[#This Row],[Amount]],"")</f>
        <v>3.3</v>
      </c>
      <c r="H710" t="str">
        <f>IF(Table1[[#This Row],[Account Type]]="Credit Card",Table1[[#This Row],[Amount]],"")</f>
        <v/>
      </c>
      <c r="I710" s="2" t="str">
        <f>IF(Table1[[#This Row],[Category]]="Loan Repayment",Table1[[#This Row],[Amount]]*-1,"")</f>
        <v/>
      </c>
      <c r="J710" s="20" t="s">
        <v>364</v>
      </c>
      <c r="K710" s="17">
        <v>44743</v>
      </c>
    </row>
    <row r="711" spans="1:11" x14ac:dyDescent="0.25">
      <c r="A711" s="16">
        <v>44772.069108796299</v>
      </c>
      <c r="B711" t="s">
        <v>14</v>
      </c>
      <c r="C711" t="str">
        <f t="shared" si="11"/>
        <v>Public Transport</v>
      </c>
      <c r="D711" s="3">
        <v>-3.3</v>
      </c>
      <c r="E711" t="s">
        <v>244</v>
      </c>
      <c r="F711" t="s">
        <v>241</v>
      </c>
      <c r="G711" s="5">
        <f>IF(Table1[[#This Row],[Amount]]&lt;0,-Table1[[#This Row],[Amount]],"")</f>
        <v>3.3</v>
      </c>
      <c r="H711" t="str">
        <f>IF(Table1[[#This Row],[Account Type]]="Credit Card",Table1[[#This Row],[Amount]],"")</f>
        <v/>
      </c>
      <c r="I711" s="2" t="str">
        <f>IF(Table1[[#This Row],[Category]]="Loan Repayment",Table1[[#This Row],[Amount]]*-1,"")</f>
        <v/>
      </c>
      <c r="J711" s="20" t="s">
        <v>364</v>
      </c>
      <c r="K711" s="17">
        <v>44743</v>
      </c>
    </row>
    <row r="712" spans="1:11" x14ac:dyDescent="0.25">
      <c r="A712" s="16">
        <v>44772.48133101852</v>
      </c>
      <c r="B712" t="s">
        <v>46</v>
      </c>
      <c r="C712" t="str">
        <f t="shared" si="11"/>
        <v>Others</v>
      </c>
      <c r="D712" s="3">
        <v>450</v>
      </c>
      <c r="E712" t="s">
        <v>244</v>
      </c>
      <c r="F712" t="s">
        <v>241</v>
      </c>
      <c r="G712" s="5" t="str">
        <f>IF(Table1[[#This Row],[Amount]]&lt;0,-Table1[[#This Row],[Amount]],"")</f>
        <v/>
      </c>
      <c r="H712" t="str">
        <f>IF(Table1[[#This Row],[Account Type]]="Credit Card",Table1[[#This Row],[Amount]],"")</f>
        <v/>
      </c>
      <c r="I712" s="2" t="str">
        <f>IF(Table1[[#This Row],[Category]]="Loan Repayment",Table1[[#This Row],[Amount]]*-1,"")</f>
        <v/>
      </c>
      <c r="J712" s="20" t="s">
        <v>364</v>
      </c>
      <c r="K712" s="17">
        <v>44743</v>
      </c>
    </row>
    <row r="713" spans="1:11" x14ac:dyDescent="0.25">
      <c r="A713" s="16">
        <v>44772.497789351852</v>
      </c>
      <c r="B713" t="s">
        <v>13</v>
      </c>
      <c r="C713" t="str">
        <f t="shared" si="11"/>
        <v>Others</v>
      </c>
      <c r="D713" s="3">
        <v>-40</v>
      </c>
      <c r="E713" t="s">
        <v>244</v>
      </c>
      <c r="F713" t="s">
        <v>241</v>
      </c>
      <c r="G713" s="5">
        <f>IF(Table1[[#This Row],[Amount]]&lt;0,-Table1[[#This Row],[Amount]],"")</f>
        <v>40</v>
      </c>
      <c r="H713" t="str">
        <f>IF(Table1[[#This Row],[Account Type]]="Credit Card",Table1[[#This Row],[Amount]],"")</f>
        <v/>
      </c>
      <c r="I713" s="2" t="str">
        <f>IF(Table1[[#This Row],[Category]]="Loan Repayment",Table1[[#This Row],[Amount]]*-1,"")</f>
        <v/>
      </c>
      <c r="J713" s="20" t="s">
        <v>364</v>
      </c>
      <c r="K713" s="17">
        <v>44743</v>
      </c>
    </row>
    <row r="714" spans="1:11" x14ac:dyDescent="0.25">
      <c r="A714" s="16">
        <v>44772.49858796296</v>
      </c>
      <c r="B714" t="s">
        <v>13</v>
      </c>
      <c r="C714" t="str">
        <f t="shared" si="11"/>
        <v>Others</v>
      </c>
      <c r="D714" s="3">
        <v>-20</v>
      </c>
      <c r="E714" t="s">
        <v>244</v>
      </c>
      <c r="F714" t="s">
        <v>241</v>
      </c>
      <c r="G714" s="5">
        <f>IF(Table1[[#This Row],[Amount]]&lt;0,-Table1[[#This Row],[Amount]],"")</f>
        <v>20</v>
      </c>
      <c r="H714" t="str">
        <f>IF(Table1[[#This Row],[Account Type]]="Credit Card",Table1[[#This Row],[Amount]],"")</f>
        <v/>
      </c>
      <c r="I714" s="2" t="str">
        <f>IF(Table1[[#This Row],[Category]]="Loan Repayment",Table1[[#This Row],[Amount]]*-1,"")</f>
        <v/>
      </c>
      <c r="J714" s="20" t="s">
        <v>364</v>
      </c>
      <c r="K714" s="17">
        <v>44743</v>
      </c>
    </row>
    <row r="715" spans="1:11" x14ac:dyDescent="0.25">
      <c r="A715" s="16">
        <v>44772.501851851855</v>
      </c>
      <c r="B715" t="s">
        <v>46</v>
      </c>
      <c r="C715" t="str">
        <f t="shared" si="11"/>
        <v>Others</v>
      </c>
      <c r="D715" s="3">
        <v>5</v>
      </c>
      <c r="E715" t="s">
        <v>244</v>
      </c>
      <c r="F715" t="s">
        <v>241</v>
      </c>
      <c r="G715" s="5" t="str">
        <f>IF(Table1[[#This Row],[Amount]]&lt;0,-Table1[[#This Row],[Amount]],"")</f>
        <v/>
      </c>
      <c r="H715" t="str">
        <f>IF(Table1[[#This Row],[Account Type]]="Credit Card",Table1[[#This Row],[Amount]],"")</f>
        <v/>
      </c>
      <c r="I715" s="2" t="str">
        <f>IF(Table1[[#This Row],[Category]]="Loan Repayment",Table1[[#This Row],[Amount]]*-1,"")</f>
        <v/>
      </c>
      <c r="J715" s="20" t="s">
        <v>364</v>
      </c>
      <c r="K715" s="17">
        <v>44743</v>
      </c>
    </row>
    <row r="716" spans="1:11" x14ac:dyDescent="0.25">
      <c r="A716" s="16">
        <v>44772.568703703706</v>
      </c>
      <c r="B716" t="s">
        <v>74</v>
      </c>
      <c r="C716" t="str">
        <f t="shared" si="11"/>
        <v>Others</v>
      </c>
      <c r="D716" s="3">
        <v>-180</v>
      </c>
      <c r="E716" t="s">
        <v>244</v>
      </c>
      <c r="F716" t="s">
        <v>241</v>
      </c>
      <c r="G716" s="5">
        <f>IF(Table1[[#This Row],[Amount]]&lt;0,-Table1[[#This Row],[Amount]],"")</f>
        <v>180</v>
      </c>
      <c r="H716" t="str">
        <f>IF(Table1[[#This Row],[Account Type]]="Credit Card",Table1[[#This Row],[Amount]],"")</f>
        <v/>
      </c>
      <c r="I716" s="2" t="str">
        <f>IF(Table1[[#This Row],[Category]]="Loan Repayment",Table1[[#This Row],[Amount]]*-1,"")</f>
        <v/>
      </c>
      <c r="J716" s="20" t="s">
        <v>364</v>
      </c>
      <c r="K716" s="17">
        <v>44743</v>
      </c>
    </row>
    <row r="717" spans="1:11" x14ac:dyDescent="0.25">
      <c r="A717" s="16">
        <v>44773.041655092595</v>
      </c>
      <c r="B717" t="s">
        <v>14</v>
      </c>
      <c r="C717" t="str">
        <f t="shared" si="11"/>
        <v>Public Transport</v>
      </c>
      <c r="D717" s="3">
        <v>-13.1</v>
      </c>
      <c r="E717" t="s">
        <v>244</v>
      </c>
      <c r="F717" t="s">
        <v>241</v>
      </c>
      <c r="G717" s="5">
        <f>IF(Table1[[#This Row],[Amount]]&lt;0,-Table1[[#This Row],[Amount]],"")</f>
        <v>13.1</v>
      </c>
      <c r="H717" t="str">
        <f>IF(Table1[[#This Row],[Account Type]]="Credit Card",Table1[[#This Row],[Amount]],"")</f>
        <v/>
      </c>
      <c r="I717" s="2" t="str">
        <f>IF(Table1[[#This Row],[Category]]="Loan Repayment",Table1[[#This Row],[Amount]]*-1,"")</f>
        <v/>
      </c>
      <c r="J717" s="20" t="s">
        <v>364</v>
      </c>
      <c r="K717" s="17">
        <v>44743</v>
      </c>
    </row>
    <row r="718" spans="1:11" x14ac:dyDescent="0.25">
      <c r="A718" s="16">
        <v>44773.607870370368</v>
      </c>
      <c r="B718" t="s">
        <v>75</v>
      </c>
      <c r="C718" t="str">
        <f t="shared" si="11"/>
        <v>Others</v>
      </c>
      <c r="D718" s="3">
        <v>-100</v>
      </c>
      <c r="E718" t="s">
        <v>244</v>
      </c>
      <c r="F718" t="s">
        <v>241</v>
      </c>
      <c r="G718" s="5">
        <f>IF(Table1[[#This Row],[Amount]]&lt;0,-Table1[[#This Row],[Amount]],"")</f>
        <v>100</v>
      </c>
      <c r="H718" t="str">
        <f>IF(Table1[[#This Row],[Account Type]]="Credit Card",Table1[[#This Row],[Amount]],"")</f>
        <v/>
      </c>
      <c r="I718" s="2" t="str">
        <f>IF(Table1[[#This Row],[Category]]="Loan Repayment",Table1[[#This Row],[Amount]]*-1,"")</f>
        <v/>
      </c>
      <c r="J718" s="20" t="s">
        <v>364</v>
      </c>
      <c r="K718" s="17">
        <v>44743</v>
      </c>
    </row>
    <row r="719" spans="1:11" x14ac:dyDescent="0.25">
      <c r="A719" s="16">
        <v>44773.608518518522</v>
      </c>
      <c r="B719" t="s">
        <v>75</v>
      </c>
      <c r="C719" t="str">
        <f t="shared" si="11"/>
        <v>Others</v>
      </c>
      <c r="D719" s="3">
        <v>-10</v>
      </c>
      <c r="E719" t="s">
        <v>244</v>
      </c>
      <c r="F719" t="s">
        <v>241</v>
      </c>
      <c r="G719" s="5">
        <f>IF(Table1[[#This Row],[Amount]]&lt;0,-Table1[[#This Row],[Amount]],"")</f>
        <v>10</v>
      </c>
      <c r="H719" t="str">
        <f>IF(Table1[[#This Row],[Account Type]]="Credit Card",Table1[[#This Row],[Amount]],"")</f>
        <v/>
      </c>
      <c r="I719" s="2" t="str">
        <f>IF(Table1[[#This Row],[Category]]="Loan Repayment",Table1[[#This Row],[Amount]]*-1,"")</f>
        <v/>
      </c>
      <c r="J719" s="20" t="s">
        <v>364</v>
      </c>
      <c r="K719" s="17">
        <v>44743</v>
      </c>
    </row>
    <row r="720" spans="1:11" x14ac:dyDescent="0.25">
      <c r="A720" s="16">
        <v>44773.65662037037</v>
      </c>
      <c r="B720" t="s">
        <v>10</v>
      </c>
      <c r="C720" t="str">
        <f t="shared" si="11"/>
        <v>Groceries</v>
      </c>
      <c r="D720" s="3">
        <v>-2.9</v>
      </c>
      <c r="E720" t="s">
        <v>244</v>
      </c>
      <c r="F720" t="s">
        <v>241</v>
      </c>
      <c r="G720" s="5">
        <f>IF(Table1[[#This Row],[Amount]]&lt;0,-Table1[[#This Row],[Amount]],"")</f>
        <v>2.9</v>
      </c>
      <c r="H720" t="str">
        <f>IF(Table1[[#This Row],[Account Type]]="Credit Card",Table1[[#This Row],[Amount]],"")</f>
        <v/>
      </c>
      <c r="I720" s="2" t="str">
        <f>IF(Table1[[#This Row],[Category]]="Loan Repayment",Table1[[#This Row],[Amount]]*-1,"")</f>
        <v/>
      </c>
      <c r="J720" s="20" t="s">
        <v>364</v>
      </c>
      <c r="K720" s="17">
        <v>44743</v>
      </c>
    </row>
    <row r="721" spans="1:11" x14ac:dyDescent="0.25">
      <c r="A721" s="16">
        <v>44774.055972222224</v>
      </c>
      <c r="B721" t="s">
        <v>14</v>
      </c>
      <c r="C721" t="str">
        <f t="shared" si="11"/>
        <v>Public Transport</v>
      </c>
      <c r="D721" s="3">
        <v>-12.5</v>
      </c>
      <c r="E721" t="s">
        <v>244</v>
      </c>
      <c r="F721" t="s">
        <v>241</v>
      </c>
      <c r="G721" s="5">
        <f>IF(Table1[[#This Row],[Amount]]&lt;0,-Table1[[#This Row],[Amount]],"")</f>
        <v>12.5</v>
      </c>
      <c r="H721" t="str">
        <f>IF(Table1[[#This Row],[Account Type]]="Credit Card",Table1[[#This Row],[Amount]],"")</f>
        <v/>
      </c>
      <c r="I721" s="2" t="str">
        <f>IF(Table1[[#This Row],[Category]]="Loan Repayment",Table1[[#This Row],[Amount]]*-1,"")</f>
        <v/>
      </c>
      <c r="J721" s="20" t="s">
        <v>365</v>
      </c>
      <c r="K721" s="17">
        <v>44774</v>
      </c>
    </row>
    <row r="722" spans="1:11" x14ac:dyDescent="0.25">
      <c r="A722" s="16">
        <v>44775.041655092595</v>
      </c>
      <c r="B722" t="s">
        <v>14</v>
      </c>
      <c r="C722" t="str">
        <f t="shared" si="11"/>
        <v>Public Transport</v>
      </c>
      <c r="D722" s="3">
        <v>-3.3</v>
      </c>
      <c r="E722" t="s">
        <v>244</v>
      </c>
      <c r="F722" t="s">
        <v>241</v>
      </c>
      <c r="G722" s="5">
        <f>IF(Table1[[#This Row],[Amount]]&lt;0,-Table1[[#This Row],[Amount]],"")</f>
        <v>3.3</v>
      </c>
      <c r="H722" t="str">
        <f>IF(Table1[[#This Row],[Account Type]]="Credit Card",Table1[[#This Row],[Amount]],"")</f>
        <v/>
      </c>
      <c r="I722" s="2" t="str">
        <f>IF(Table1[[#This Row],[Category]]="Loan Repayment",Table1[[#This Row],[Amount]]*-1,"")</f>
        <v/>
      </c>
      <c r="J722" s="20" t="s">
        <v>365</v>
      </c>
      <c r="K722" s="17">
        <v>44774</v>
      </c>
    </row>
    <row r="723" spans="1:11" x14ac:dyDescent="0.25">
      <c r="A723" s="16">
        <v>44775.622407407405</v>
      </c>
      <c r="B723" t="s">
        <v>10</v>
      </c>
      <c r="C723" t="str">
        <f t="shared" si="11"/>
        <v>Groceries</v>
      </c>
      <c r="D723" s="3">
        <v>-2.75</v>
      </c>
      <c r="E723" t="s">
        <v>244</v>
      </c>
      <c r="F723" t="s">
        <v>241</v>
      </c>
      <c r="G723" s="5">
        <f>IF(Table1[[#This Row],[Amount]]&lt;0,-Table1[[#This Row],[Amount]],"")</f>
        <v>2.75</v>
      </c>
      <c r="H723" t="str">
        <f>IF(Table1[[#This Row],[Account Type]]="Credit Card",Table1[[#This Row],[Amount]],"")</f>
        <v/>
      </c>
      <c r="I723" s="2" t="str">
        <f>IF(Table1[[#This Row],[Category]]="Loan Repayment",Table1[[#This Row],[Amount]]*-1,"")</f>
        <v/>
      </c>
      <c r="J723" s="20" t="s">
        <v>365</v>
      </c>
      <c r="K723" s="17">
        <v>44774</v>
      </c>
    </row>
    <row r="724" spans="1:11" x14ac:dyDescent="0.25">
      <c r="A724" s="16">
        <v>44777.532812500001</v>
      </c>
      <c r="B724" t="s">
        <v>18</v>
      </c>
      <c r="C724" t="str">
        <f t="shared" si="11"/>
        <v>Household Items</v>
      </c>
      <c r="D724" s="3">
        <v>-4.05</v>
      </c>
      <c r="E724" t="s">
        <v>244</v>
      </c>
      <c r="F724" t="s">
        <v>241</v>
      </c>
      <c r="G724" s="5">
        <f>IF(Table1[[#This Row],[Amount]]&lt;0,-Table1[[#This Row],[Amount]],"")</f>
        <v>4.05</v>
      </c>
      <c r="H724" t="str">
        <f>IF(Table1[[#This Row],[Account Type]]="Credit Card",Table1[[#This Row],[Amount]],"")</f>
        <v/>
      </c>
      <c r="I724" s="2" t="str">
        <f>IF(Table1[[#This Row],[Category]]="Loan Repayment",Table1[[#This Row],[Amount]]*-1,"")</f>
        <v/>
      </c>
      <c r="J724" s="20" t="s">
        <v>365</v>
      </c>
      <c r="K724" s="17">
        <v>44774</v>
      </c>
    </row>
    <row r="725" spans="1:11" x14ac:dyDescent="0.25">
      <c r="A725" s="16">
        <v>44779.041655092595</v>
      </c>
      <c r="B725" t="s">
        <v>14</v>
      </c>
      <c r="C725" t="str">
        <f t="shared" si="11"/>
        <v>Public Transport</v>
      </c>
      <c r="D725" s="3">
        <v>-1.65</v>
      </c>
      <c r="E725" t="s">
        <v>244</v>
      </c>
      <c r="F725" t="s">
        <v>241</v>
      </c>
      <c r="G725" s="5">
        <f>IF(Table1[[#This Row],[Amount]]&lt;0,-Table1[[#This Row],[Amount]],"")</f>
        <v>1.65</v>
      </c>
      <c r="H725" t="str">
        <f>IF(Table1[[#This Row],[Account Type]]="Credit Card",Table1[[#This Row],[Amount]],"")</f>
        <v/>
      </c>
      <c r="I725" s="2" t="str">
        <f>IF(Table1[[#This Row],[Category]]="Loan Repayment",Table1[[#This Row],[Amount]]*-1,"")</f>
        <v/>
      </c>
      <c r="J725" s="20" t="s">
        <v>365</v>
      </c>
      <c r="K725" s="17">
        <v>44774</v>
      </c>
    </row>
    <row r="726" spans="1:11" x14ac:dyDescent="0.25">
      <c r="A726" s="16">
        <v>44780.041655092595</v>
      </c>
      <c r="B726" t="s">
        <v>14</v>
      </c>
      <c r="C726" t="str">
        <f t="shared" si="11"/>
        <v>Public Transport</v>
      </c>
      <c r="D726" s="3">
        <v>-3.3</v>
      </c>
      <c r="E726" t="s">
        <v>244</v>
      </c>
      <c r="F726" t="s">
        <v>241</v>
      </c>
      <c r="G726" s="5">
        <f>IF(Table1[[#This Row],[Amount]]&lt;0,-Table1[[#This Row],[Amount]],"")</f>
        <v>3.3</v>
      </c>
      <c r="H726" t="str">
        <f>IF(Table1[[#This Row],[Account Type]]="Credit Card",Table1[[#This Row],[Amount]],"")</f>
        <v/>
      </c>
      <c r="I726" s="2" t="str">
        <f>IF(Table1[[#This Row],[Category]]="Loan Repayment",Table1[[#This Row],[Amount]]*-1,"")</f>
        <v/>
      </c>
      <c r="J726" s="20" t="s">
        <v>365</v>
      </c>
      <c r="K726" s="17">
        <v>44774</v>
      </c>
    </row>
    <row r="727" spans="1:11" x14ac:dyDescent="0.25">
      <c r="A727" s="16">
        <v>44780.473958333336</v>
      </c>
      <c r="B727" t="s">
        <v>46</v>
      </c>
      <c r="C727" t="str">
        <f t="shared" si="11"/>
        <v>Others</v>
      </c>
      <c r="D727" s="3">
        <v>200</v>
      </c>
      <c r="E727" t="s">
        <v>244</v>
      </c>
      <c r="F727" t="s">
        <v>241</v>
      </c>
      <c r="G727" s="5" t="str">
        <f>IF(Table1[[#This Row],[Amount]]&lt;0,-Table1[[#This Row],[Amount]],"")</f>
        <v/>
      </c>
      <c r="H727" t="str">
        <f>IF(Table1[[#This Row],[Account Type]]="Credit Card",Table1[[#This Row],[Amount]],"")</f>
        <v/>
      </c>
      <c r="I727" s="2" t="str">
        <f>IF(Table1[[#This Row],[Category]]="Loan Repayment",Table1[[#This Row],[Amount]]*-1,"")</f>
        <v/>
      </c>
      <c r="J727" s="20" t="s">
        <v>365</v>
      </c>
      <c r="K727" s="17">
        <v>44774</v>
      </c>
    </row>
    <row r="728" spans="1:11" x14ac:dyDescent="0.25">
      <c r="A728" s="16">
        <v>44780.474768518521</v>
      </c>
      <c r="B728" t="s">
        <v>39</v>
      </c>
      <c r="C728" t="str">
        <f t="shared" si="11"/>
        <v>Church</v>
      </c>
      <c r="D728" s="3">
        <v>-210</v>
      </c>
      <c r="E728" t="s">
        <v>244</v>
      </c>
      <c r="F728" t="s">
        <v>241</v>
      </c>
      <c r="G728" s="5">
        <f>IF(Table1[[#This Row],[Amount]]&lt;0,-Table1[[#This Row],[Amount]],"")</f>
        <v>210</v>
      </c>
      <c r="H728" t="str">
        <f>IF(Table1[[#This Row],[Account Type]]="Credit Card",Table1[[#This Row],[Amount]],"")</f>
        <v/>
      </c>
      <c r="I728" s="2" t="str">
        <f>IF(Table1[[#This Row],[Category]]="Loan Repayment",Table1[[#This Row],[Amount]]*-1,"")</f>
        <v/>
      </c>
      <c r="J728" s="20" t="s">
        <v>365</v>
      </c>
      <c r="K728" s="17">
        <v>44774</v>
      </c>
    </row>
    <row r="729" spans="1:11" x14ac:dyDescent="0.25">
      <c r="A729" s="16">
        <v>44781.041655092595</v>
      </c>
      <c r="B729" t="s">
        <v>14</v>
      </c>
      <c r="C729" t="str">
        <f t="shared" si="11"/>
        <v>Public Transport</v>
      </c>
      <c r="D729" s="3">
        <v>-3.3</v>
      </c>
      <c r="E729" t="s">
        <v>244</v>
      </c>
      <c r="F729" t="s">
        <v>241</v>
      </c>
      <c r="G729" s="5">
        <f>IF(Table1[[#This Row],[Amount]]&lt;0,-Table1[[#This Row],[Amount]],"")</f>
        <v>3.3</v>
      </c>
      <c r="H729" t="str">
        <f>IF(Table1[[#This Row],[Account Type]]="Credit Card",Table1[[#This Row],[Amount]],"")</f>
        <v/>
      </c>
      <c r="I729" s="2" t="str">
        <f>IF(Table1[[#This Row],[Category]]="Loan Repayment",Table1[[#This Row],[Amount]]*-1,"")</f>
        <v/>
      </c>
      <c r="J729" s="20" t="s">
        <v>365</v>
      </c>
      <c r="K729" s="17">
        <v>44774</v>
      </c>
    </row>
    <row r="730" spans="1:11" x14ac:dyDescent="0.25">
      <c r="A730" s="16">
        <v>44782.059699074074</v>
      </c>
      <c r="B730" t="s">
        <v>14</v>
      </c>
      <c r="C730" t="str">
        <f t="shared" si="11"/>
        <v>Public Transport</v>
      </c>
      <c r="D730" s="3">
        <v>-4.95</v>
      </c>
      <c r="E730" t="s">
        <v>244</v>
      </c>
      <c r="F730" t="s">
        <v>241</v>
      </c>
      <c r="G730" s="5">
        <f>IF(Table1[[#This Row],[Amount]]&lt;0,-Table1[[#This Row],[Amount]],"")</f>
        <v>4.95</v>
      </c>
      <c r="H730" t="str">
        <f>IF(Table1[[#This Row],[Account Type]]="Credit Card",Table1[[#This Row],[Amount]],"")</f>
        <v/>
      </c>
      <c r="I730" s="2" t="str">
        <f>IF(Table1[[#This Row],[Category]]="Loan Repayment",Table1[[#This Row],[Amount]]*-1,"")</f>
        <v/>
      </c>
      <c r="J730" s="20" t="s">
        <v>365</v>
      </c>
      <c r="K730" s="17">
        <v>44774</v>
      </c>
    </row>
    <row r="731" spans="1:11" x14ac:dyDescent="0.25">
      <c r="A731" s="16">
        <v>44782.23609953704</v>
      </c>
      <c r="B731" t="s">
        <v>11</v>
      </c>
      <c r="C731" t="str">
        <f t="shared" si="11"/>
        <v>Others</v>
      </c>
      <c r="D731" s="3">
        <v>-12.99</v>
      </c>
      <c r="E731" t="s">
        <v>244</v>
      </c>
      <c r="F731" t="s">
        <v>241</v>
      </c>
      <c r="G731" s="5">
        <f>IF(Table1[[#This Row],[Amount]]&lt;0,-Table1[[#This Row],[Amount]],"")</f>
        <v>12.99</v>
      </c>
      <c r="H731" t="str">
        <f>IF(Table1[[#This Row],[Account Type]]="Credit Card",Table1[[#This Row],[Amount]],"")</f>
        <v/>
      </c>
      <c r="I731" s="2" t="str">
        <f>IF(Table1[[#This Row],[Category]]="Loan Repayment",Table1[[#This Row],[Amount]]*-1,"")</f>
        <v/>
      </c>
      <c r="J731" s="20" t="s">
        <v>365</v>
      </c>
      <c r="K731" s="17">
        <v>44774</v>
      </c>
    </row>
    <row r="732" spans="1:11" x14ac:dyDescent="0.25">
      <c r="A732" s="16">
        <v>44782.245057870372</v>
      </c>
      <c r="B732" t="s">
        <v>11</v>
      </c>
      <c r="C732" t="str">
        <f t="shared" si="11"/>
        <v>Others</v>
      </c>
      <c r="D732" s="3">
        <v>-12.99</v>
      </c>
      <c r="E732" t="s">
        <v>244</v>
      </c>
      <c r="F732" t="s">
        <v>241</v>
      </c>
      <c r="G732" s="5">
        <f>IF(Table1[[#This Row],[Amount]]&lt;0,-Table1[[#This Row],[Amount]],"")</f>
        <v>12.99</v>
      </c>
      <c r="H732" t="str">
        <f>IF(Table1[[#This Row],[Account Type]]="Credit Card",Table1[[#This Row],[Amount]],"")</f>
        <v/>
      </c>
      <c r="I732" s="2" t="str">
        <f>IF(Table1[[#This Row],[Category]]="Loan Repayment",Table1[[#This Row],[Amount]]*-1,"")</f>
        <v/>
      </c>
      <c r="J732" s="20" t="s">
        <v>365</v>
      </c>
      <c r="K732" s="17">
        <v>44774</v>
      </c>
    </row>
    <row r="733" spans="1:11" x14ac:dyDescent="0.25">
      <c r="A733" s="16">
        <v>44782.628877314812</v>
      </c>
      <c r="B733" t="s">
        <v>10</v>
      </c>
      <c r="C733" t="str">
        <f t="shared" si="11"/>
        <v>Groceries</v>
      </c>
      <c r="D733" s="3">
        <v>-3.15</v>
      </c>
      <c r="E733" t="s">
        <v>244</v>
      </c>
      <c r="F733" t="s">
        <v>241</v>
      </c>
      <c r="G733" s="5">
        <f>IF(Table1[[#This Row],[Amount]]&lt;0,-Table1[[#This Row],[Amount]],"")</f>
        <v>3.15</v>
      </c>
      <c r="H733" t="str">
        <f>IF(Table1[[#This Row],[Account Type]]="Credit Card",Table1[[#This Row],[Amount]],"")</f>
        <v/>
      </c>
      <c r="I733" s="2" t="str">
        <f>IF(Table1[[#This Row],[Category]]="Loan Repayment",Table1[[#This Row],[Amount]]*-1,"")</f>
        <v/>
      </c>
      <c r="J733" s="20" t="s">
        <v>365</v>
      </c>
      <c r="K733" s="17">
        <v>44774</v>
      </c>
    </row>
    <row r="734" spans="1:11" x14ac:dyDescent="0.25">
      <c r="A734" s="16">
        <v>44784.041655092595</v>
      </c>
      <c r="B734" t="s">
        <v>14</v>
      </c>
      <c r="C734" t="str">
        <f t="shared" si="11"/>
        <v>Public Transport</v>
      </c>
      <c r="D734" s="3">
        <v>-1.65</v>
      </c>
      <c r="E734" t="s">
        <v>244</v>
      </c>
      <c r="F734" t="s">
        <v>241</v>
      </c>
      <c r="G734" s="5">
        <f>IF(Table1[[#This Row],[Amount]]&lt;0,-Table1[[#This Row],[Amount]],"")</f>
        <v>1.65</v>
      </c>
      <c r="H734" t="str">
        <f>IF(Table1[[#This Row],[Account Type]]="Credit Card",Table1[[#This Row],[Amount]],"")</f>
        <v/>
      </c>
      <c r="I734" s="2" t="str">
        <f>IF(Table1[[#This Row],[Category]]="Loan Repayment",Table1[[#This Row],[Amount]]*-1,"")</f>
        <v/>
      </c>
      <c r="J734" s="20" t="s">
        <v>365</v>
      </c>
      <c r="K734" s="17">
        <v>44774</v>
      </c>
    </row>
    <row r="735" spans="1:11" x14ac:dyDescent="0.25">
      <c r="A735" s="16">
        <v>44785.041655092595</v>
      </c>
      <c r="B735" t="s">
        <v>14</v>
      </c>
      <c r="C735" t="str">
        <f t="shared" si="11"/>
        <v>Public Transport</v>
      </c>
      <c r="D735" s="3">
        <v>-3.3</v>
      </c>
      <c r="E735" t="s">
        <v>244</v>
      </c>
      <c r="F735" t="s">
        <v>241</v>
      </c>
      <c r="G735" s="5">
        <f>IF(Table1[[#This Row],[Amount]]&lt;0,-Table1[[#This Row],[Amount]],"")</f>
        <v>3.3</v>
      </c>
      <c r="H735" t="str">
        <f>IF(Table1[[#This Row],[Account Type]]="Credit Card",Table1[[#This Row],[Amount]],"")</f>
        <v/>
      </c>
      <c r="I735" s="2" t="str">
        <f>IF(Table1[[#This Row],[Category]]="Loan Repayment",Table1[[#This Row],[Amount]]*-1,"")</f>
        <v/>
      </c>
      <c r="J735" s="20" t="s">
        <v>365</v>
      </c>
      <c r="K735" s="17">
        <v>44774</v>
      </c>
    </row>
    <row r="736" spans="1:11" x14ac:dyDescent="0.25">
      <c r="A736" s="16">
        <v>44786.041655092595</v>
      </c>
      <c r="B736" t="s">
        <v>14</v>
      </c>
      <c r="C736" t="str">
        <f t="shared" si="11"/>
        <v>Public Transport</v>
      </c>
      <c r="D736" s="3">
        <v>-3.3</v>
      </c>
      <c r="E736" t="s">
        <v>244</v>
      </c>
      <c r="F736" t="s">
        <v>241</v>
      </c>
      <c r="G736" s="5">
        <f>IF(Table1[[#This Row],[Amount]]&lt;0,-Table1[[#This Row],[Amount]],"")</f>
        <v>3.3</v>
      </c>
      <c r="H736" t="str">
        <f>IF(Table1[[#This Row],[Account Type]]="Credit Card",Table1[[#This Row],[Amount]],"")</f>
        <v/>
      </c>
      <c r="I736" s="2" t="str">
        <f>IF(Table1[[#This Row],[Category]]="Loan Repayment",Table1[[#This Row],[Amount]]*-1,"")</f>
        <v/>
      </c>
      <c r="J736" s="20" t="s">
        <v>365</v>
      </c>
      <c r="K736" s="17">
        <v>44774</v>
      </c>
    </row>
    <row r="737" spans="1:11" x14ac:dyDescent="0.25">
      <c r="A737" s="16">
        <v>44787.041655092595</v>
      </c>
      <c r="B737" t="s">
        <v>14</v>
      </c>
      <c r="C737" t="str">
        <f t="shared" si="11"/>
        <v>Public Transport</v>
      </c>
      <c r="D737" s="3">
        <v>-3.3</v>
      </c>
      <c r="E737" t="s">
        <v>244</v>
      </c>
      <c r="F737" t="s">
        <v>241</v>
      </c>
      <c r="G737" s="5">
        <f>IF(Table1[[#This Row],[Amount]]&lt;0,-Table1[[#This Row],[Amount]],"")</f>
        <v>3.3</v>
      </c>
      <c r="H737" t="str">
        <f>IF(Table1[[#This Row],[Account Type]]="Credit Card",Table1[[#This Row],[Amount]],"")</f>
        <v/>
      </c>
      <c r="I737" s="2" t="str">
        <f>IF(Table1[[#This Row],[Category]]="Loan Repayment",Table1[[#This Row],[Amount]]*-1,"")</f>
        <v/>
      </c>
      <c r="J737" s="20" t="s">
        <v>365</v>
      </c>
      <c r="K737" s="17">
        <v>44774</v>
      </c>
    </row>
    <row r="738" spans="1:11" x14ac:dyDescent="0.25">
      <c r="A738" s="16">
        <v>44787.497152777774</v>
      </c>
      <c r="B738" t="s">
        <v>39</v>
      </c>
      <c r="C738" t="str">
        <f t="shared" si="11"/>
        <v>Church</v>
      </c>
      <c r="D738" s="3">
        <v>-5</v>
      </c>
      <c r="E738" t="s">
        <v>244</v>
      </c>
      <c r="F738" t="s">
        <v>241</v>
      </c>
      <c r="G738" s="5">
        <f>IF(Table1[[#This Row],[Amount]]&lt;0,-Table1[[#This Row],[Amount]],"")</f>
        <v>5</v>
      </c>
      <c r="H738" t="str">
        <f>IF(Table1[[#This Row],[Account Type]]="Credit Card",Table1[[#This Row],[Amount]],"")</f>
        <v/>
      </c>
      <c r="I738" s="2" t="str">
        <f>IF(Table1[[#This Row],[Category]]="Loan Repayment",Table1[[#This Row],[Amount]]*-1,"")</f>
        <v/>
      </c>
      <c r="J738" s="20" t="s">
        <v>365</v>
      </c>
      <c r="K738" s="17">
        <v>44774</v>
      </c>
    </row>
    <row r="739" spans="1:11" x14ac:dyDescent="0.25">
      <c r="A739" s="16">
        <v>44787.745046296295</v>
      </c>
      <c r="B739" t="s">
        <v>76</v>
      </c>
      <c r="C739" t="str">
        <f t="shared" si="11"/>
        <v>Others</v>
      </c>
      <c r="D739" s="3">
        <v>185</v>
      </c>
      <c r="E739" t="s">
        <v>244</v>
      </c>
      <c r="F739" t="s">
        <v>241</v>
      </c>
      <c r="G739" s="5" t="str">
        <f>IF(Table1[[#This Row],[Amount]]&lt;0,-Table1[[#This Row],[Amount]],"")</f>
        <v/>
      </c>
      <c r="H739" t="str">
        <f>IF(Table1[[#This Row],[Account Type]]="Credit Card",Table1[[#This Row],[Amount]],"")</f>
        <v/>
      </c>
      <c r="I739" s="2" t="str">
        <f>IF(Table1[[#This Row],[Category]]="Loan Repayment",Table1[[#This Row],[Amount]]*-1,"")</f>
        <v/>
      </c>
      <c r="J739" s="20" t="s">
        <v>365</v>
      </c>
      <c r="K739" s="17">
        <v>44774</v>
      </c>
    </row>
    <row r="740" spans="1:11" x14ac:dyDescent="0.25">
      <c r="A740" s="16">
        <v>44787.855798611112</v>
      </c>
      <c r="B740" t="s">
        <v>65</v>
      </c>
      <c r="C740" t="str">
        <f t="shared" si="11"/>
        <v>Others</v>
      </c>
      <c r="D740" s="3">
        <v>-165</v>
      </c>
      <c r="E740" t="s">
        <v>244</v>
      </c>
      <c r="F740" t="s">
        <v>241</v>
      </c>
      <c r="G740" s="5">
        <f>IF(Table1[[#This Row],[Amount]]&lt;0,-Table1[[#This Row],[Amount]],"")</f>
        <v>165</v>
      </c>
      <c r="H740" t="str">
        <f>IF(Table1[[#This Row],[Account Type]]="Credit Card",Table1[[#This Row],[Amount]],"")</f>
        <v/>
      </c>
      <c r="I740" s="2" t="str">
        <f>IF(Table1[[#This Row],[Category]]="Loan Repayment",Table1[[#This Row],[Amount]]*-1,"")</f>
        <v/>
      </c>
      <c r="J740" s="20" t="s">
        <v>365</v>
      </c>
      <c r="K740" s="17">
        <v>44774</v>
      </c>
    </row>
    <row r="741" spans="1:11" x14ac:dyDescent="0.25">
      <c r="A741" s="16">
        <v>44788.041655092595</v>
      </c>
      <c r="B741" t="s">
        <v>14</v>
      </c>
      <c r="C741" t="str">
        <f t="shared" si="11"/>
        <v>Public Transport</v>
      </c>
      <c r="D741" s="3">
        <v>-3.3</v>
      </c>
      <c r="E741" t="s">
        <v>244</v>
      </c>
      <c r="F741" t="s">
        <v>241</v>
      </c>
      <c r="G741" s="5">
        <f>IF(Table1[[#This Row],[Amount]]&lt;0,-Table1[[#This Row],[Amount]],"")</f>
        <v>3.3</v>
      </c>
      <c r="H741" t="str">
        <f>IF(Table1[[#This Row],[Account Type]]="Credit Card",Table1[[#This Row],[Amount]],"")</f>
        <v/>
      </c>
      <c r="I741" s="2" t="str">
        <f>IF(Table1[[#This Row],[Category]]="Loan Repayment",Table1[[#This Row],[Amount]]*-1,"")</f>
        <v/>
      </c>
      <c r="J741" s="20" t="s">
        <v>365</v>
      </c>
      <c r="K741" s="17">
        <v>44774</v>
      </c>
    </row>
    <row r="742" spans="1:11" x14ac:dyDescent="0.25">
      <c r="A742" s="16">
        <v>44789.061192129629</v>
      </c>
      <c r="B742" t="s">
        <v>14</v>
      </c>
      <c r="C742" t="str">
        <f t="shared" si="11"/>
        <v>Public Transport</v>
      </c>
      <c r="D742" s="3">
        <v>-1.65</v>
      </c>
      <c r="E742" t="s">
        <v>244</v>
      </c>
      <c r="F742" t="s">
        <v>241</v>
      </c>
      <c r="G742" s="5">
        <f>IF(Table1[[#This Row],[Amount]]&lt;0,-Table1[[#This Row],[Amount]],"")</f>
        <v>1.65</v>
      </c>
      <c r="H742" t="str">
        <f>IF(Table1[[#This Row],[Account Type]]="Credit Card",Table1[[#This Row],[Amount]],"")</f>
        <v/>
      </c>
      <c r="I742" s="2" t="str">
        <f>IF(Table1[[#This Row],[Category]]="Loan Repayment",Table1[[#This Row],[Amount]]*-1,"")</f>
        <v/>
      </c>
      <c r="J742" s="20" t="s">
        <v>365</v>
      </c>
      <c r="K742" s="17">
        <v>44774</v>
      </c>
    </row>
    <row r="743" spans="1:11" x14ac:dyDescent="0.25">
      <c r="A743" s="16">
        <v>44790.041666666664</v>
      </c>
      <c r="B743" t="s">
        <v>41</v>
      </c>
      <c r="C743" t="str">
        <f t="shared" si="11"/>
        <v>Others</v>
      </c>
      <c r="D743" s="3">
        <v>180</v>
      </c>
      <c r="E743" t="s">
        <v>244</v>
      </c>
      <c r="F743" t="s">
        <v>241</v>
      </c>
      <c r="G743" s="5" t="str">
        <f>IF(Table1[[#This Row],[Amount]]&lt;0,-Table1[[#This Row],[Amount]],"")</f>
        <v/>
      </c>
      <c r="H743" t="str">
        <f>IF(Table1[[#This Row],[Account Type]]="Credit Card",Table1[[#This Row],[Amount]],"")</f>
        <v/>
      </c>
      <c r="I743" s="2" t="str">
        <f>IF(Table1[[#This Row],[Category]]="Loan Repayment",Table1[[#This Row],[Amount]]*-1,"")</f>
        <v/>
      </c>
      <c r="J743" s="20" t="s">
        <v>365</v>
      </c>
      <c r="K743" s="17">
        <v>44774</v>
      </c>
    </row>
    <row r="744" spans="1:11" x14ac:dyDescent="0.25">
      <c r="A744" s="16">
        <v>44790.409108796295</v>
      </c>
      <c r="B744" t="s">
        <v>77</v>
      </c>
      <c r="C744" t="str">
        <f t="shared" si="11"/>
        <v>Others</v>
      </c>
      <c r="D744" s="3">
        <v>-125</v>
      </c>
      <c r="E744" t="s">
        <v>244</v>
      </c>
      <c r="F744" t="s">
        <v>241</v>
      </c>
      <c r="G744" s="5">
        <f>IF(Table1[[#This Row],[Amount]]&lt;0,-Table1[[#This Row],[Amount]],"")</f>
        <v>125</v>
      </c>
      <c r="H744" t="str">
        <f>IF(Table1[[#This Row],[Account Type]]="Credit Card",Table1[[#This Row],[Amount]],"")</f>
        <v/>
      </c>
      <c r="I744" s="2" t="str">
        <f>IF(Table1[[#This Row],[Category]]="Loan Repayment",Table1[[#This Row],[Amount]]*-1,"")</f>
        <v/>
      </c>
      <c r="J744" s="20" t="s">
        <v>365</v>
      </c>
      <c r="K744" s="17">
        <v>44774</v>
      </c>
    </row>
    <row r="745" spans="1:11" x14ac:dyDescent="0.25">
      <c r="A745" s="16">
        <v>44790.703217592592</v>
      </c>
      <c r="B745" t="s">
        <v>78</v>
      </c>
      <c r="C745" t="str">
        <f t="shared" si="11"/>
        <v>Others</v>
      </c>
      <c r="D745" s="3">
        <v>10</v>
      </c>
      <c r="E745" t="s">
        <v>244</v>
      </c>
      <c r="F745" t="s">
        <v>241</v>
      </c>
      <c r="G745" s="5" t="str">
        <f>IF(Table1[[#This Row],[Amount]]&lt;0,-Table1[[#This Row],[Amount]],"")</f>
        <v/>
      </c>
      <c r="H745" t="str">
        <f>IF(Table1[[#This Row],[Account Type]]="Credit Card",Table1[[#This Row],[Amount]],"")</f>
        <v/>
      </c>
      <c r="I745" s="2" t="str">
        <f>IF(Table1[[#This Row],[Category]]="Loan Repayment",Table1[[#This Row],[Amount]]*-1,"")</f>
        <v/>
      </c>
      <c r="J745" s="20" t="s">
        <v>365</v>
      </c>
      <c r="K745" s="17">
        <v>44774</v>
      </c>
    </row>
    <row r="746" spans="1:11" x14ac:dyDescent="0.25">
      <c r="A746" s="16">
        <v>44791.041655092595</v>
      </c>
      <c r="B746" t="s">
        <v>14</v>
      </c>
      <c r="C746" t="str">
        <f t="shared" si="11"/>
        <v>Public Transport</v>
      </c>
      <c r="D746" s="3">
        <v>-1.65</v>
      </c>
      <c r="E746" t="s">
        <v>244</v>
      </c>
      <c r="F746" t="s">
        <v>241</v>
      </c>
      <c r="G746" s="5">
        <f>IF(Table1[[#This Row],[Amount]]&lt;0,-Table1[[#This Row],[Amount]],"")</f>
        <v>1.65</v>
      </c>
      <c r="H746" t="str">
        <f>IF(Table1[[#This Row],[Account Type]]="Credit Card",Table1[[#This Row],[Amount]],"")</f>
        <v/>
      </c>
      <c r="I746" s="2" t="str">
        <f>IF(Table1[[#This Row],[Category]]="Loan Repayment",Table1[[#This Row],[Amount]]*-1,"")</f>
        <v/>
      </c>
      <c r="J746" s="20" t="s">
        <v>365</v>
      </c>
      <c r="K746" s="17">
        <v>44774</v>
      </c>
    </row>
    <row r="747" spans="1:11" x14ac:dyDescent="0.25">
      <c r="A747" s="16">
        <v>44792.041655092595</v>
      </c>
      <c r="B747" t="s">
        <v>14</v>
      </c>
      <c r="C747" t="str">
        <f t="shared" si="11"/>
        <v>Public Transport</v>
      </c>
      <c r="D747" s="3">
        <v>-3.3</v>
      </c>
      <c r="E747" t="s">
        <v>244</v>
      </c>
      <c r="F747" t="s">
        <v>241</v>
      </c>
      <c r="G747" s="5">
        <f>IF(Table1[[#This Row],[Amount]]&lt;0,-Table1[[#This Row],[Amount]],"")</f>
        <v>3.3</v>
      </c>
      <c r="H747" t="str">
        <f>IF(Table1[[#This Row],[Account Type]]="Credit Card",Table1[[#This Row],[Amount]],"")</f>
        <v/>
      </c>
      <c r="I747" s="2" t="str">
        <f>IF(Table1[[#This Row],[Category]]="Loan Repayment",Table1[[#This Row],[Amount]]*-1,"")</f>
        <v/>
      </c>
      <c r="J747" s="20" t="s">
        <v>365</v>
      </c>
      <c r="K747" s="17">
        <v>44774</v>
      </c>
    </row>
    <row r="748" spans="1:11" x14ac:dyDescent="0.25">
      <c r="A748" s="16">
        <v>44793.041655092595</v>
      </c>
      <c r="B748" t="s">
        <v>14</v>
      </c>
      <c r="C748" t="str">
        <f t="shared" si="11"/>
        <v>Public Transport</v>
      </c>
      <c r="D748" s="3">
        <v>-3.3</v>
      </c>
      <c r="E748" t="s">
        <v>244</v>
      </c>
      <c r="F748" t="s">
        <v>241</v>
      </c>
      <c r="G748" s="5">
        <f>IF(Table1[[#This Row],[Amount]]&lt;0,-Table1[[#This Row],[Amount]],"")</f>
        <v>3.3</v>
      </c>
      <c r="H748" t="str">
        <f>IF(Table1[[#This Row],[Account Type]]="Credit Card",Table1[[#This Row],[Amount]],"")</f>
        <v/>
      </c>
      <c r="I748" s="2" t="str">
        <f>IF(Table1[[#This Row],[Category]]="Loan Repayment",Table1[[#This Row],[Amount]]*-1,"")</f>
        <v/>
      </c>
      <c r="J748" s="20" t="s">
        <v>365</v>
      </c>
      <c r="K748" s="17">
        <v>44774</v>
      </c>
    </row>
    <row r="749" spans="1:11" x14ac:dyDescent="0.25">
      <c r="A749" s="16">
        <v>44793.176354166666</v>
      </c>
      <c r="B749" t="s">
        <v>292</v>
      </c>
      <c r="C749" t="str">
        <f t="shared" si="11"/>
        <v>Others</v>
      </c>
      <c r="D749" s="3">
        <v>-50</v>
      </c>
      <c r="E749" t="s">
        <v>244</v>
      </c>
      <c r="F749" t="s">
        <v>241</v>
      </c>
      <c r="G749" s="5">
        <f>IF(Table1[[#This Row],[Amount]]&lt;0,-Table1[[#This Row],[Amount]],"")</f>
        <v>50</v>
      </c>
      <c r="H749" t="str">
        <f>IF(Table1[[#This Row],[Account Type]]="Credit Card",Table1[[#This Row],[Amount]],"")</f>
        <v/>
      </c>
      <c r="I749" s="2" t="str">
        <f>IF(Table1[[#This Row],[Category]]="Loan Repayment",Table1[[#This Row],[Amount]]*-1,"")</f>
        <v/>
      </c>
      <c r="J749" s="20" t="s">
        <v>365</v>
      </c>
      <c r="K749" s="17">
        <v>44774</v>
      </c>
    </row>
    <row r="750" spans="1:11" x14ac:dyDescent="0.25">
      <c r="A750" s="16">
        <v>44794.041655092595</v>
      </c>
      <c r="B750" t="s">
        <v>14</v>
      </c>
      <c r="C750" t="str">
        <f t="shared" si="11"/>
        <v>Public Transport</v>
      </c>
      <c r="D750" s="3">
        <v>-3.3</v>
      </c>
      <c r="E750" t="s">
        <v>244</v>
      </c>
      <c r="F750" t="s">
        <v>241</v>
      </c>
      <c r="G750" s="5">
        <f>IF(Table1[[#This Row],[Amount]]&lt;0,-Table1[[#This Row],[Amount]],"")</f>
        <v>3.3</v>
      </c>
      <c r="H750" t="str">
        <f>IF(Table1[[#This Row],[Account Type]]="Credit Card",Table1[[#This Row],[Amount]],"")</f>
        <v/>
      </c>
      <c r="I750" s="2" t="str">
        <f>IF(Table1[[#This Row],[Category]]="Loan Repayment",Table1[[#This Row],[Amount]]*-1,"")</f>
        <v/>
      </c>
      <c r="J750" s="20" t="s">
        <v>365</v>
      </c>
      <c r="K750" s="17">
        <v>44774</v>
      </c>
    </row>
    <row r="751" spans="1:11" x14ac:dyDescent="0.25">
      <c r="A751" s="16">
        <v>44794.505497685182</v>
      </c>
      <c r="B751" t="s">
        <v>39</v>
      </c>
      <c r="C751" t="str">
        <f t="shared" si="11"/>
        <v>Church</v>
      </c>
      <c r="D751" s="3">
        <v>-5</v>
      </c>
      <c r="E751" t="s">
        <v>244</v>
      </c>
      <c r="F751" t="s">
        <v>241</v>
      </c>
      <c r="G751" s="5">
        <f>IF(Table1[[#This Row],[Amount]]&lt;0,-Table1[[#This Row],[Amount]],"")</f>
        <v>5</v>
      </c>
      <c r="H751" t="str">
        <f>IF(Table1[[#This Row],[Account Type]]="Credit Card",Table1[[#This Row],[Amount]],"")</f>
        <v/>
      </c>
      <c r="I751" s="2" t="str">
        <f>IF(Table1[[#This Row],[Category]]="Loan Repayment",Table1[[#This Row],[Amount]]*-1,"")</f>
        <v/>
      </c>
      <c r="J751" s="20" t="s">
        <v>365</v>
      </c>
      <c r="K751" s="17">
        <v>44774</v>
      </c>
    </row>
    <row r="752" spans="1:11" x14ac:dyDescent="0.25">
      <c r="A752" s="16">
        <v>44795.041655092595</v>
      </c>
      <c r="B752" t="s">
        <v>14</v>
      </c>
      <c r="C752" t="str">
        <f t="shared" si="11"/>
        <v>Public Transport</v>
      </c>
      <c r="D752" s="3">
        <v>-3.3</v>
      </c>
      <c r="E752" t="s">
        <v>244</v>
      </c>
      <c r="F752" t="s">
        <v>241</v>
      </c>
      <c r="G752" s="5">
        <f>IF(Table1[[#This Row],[Amount]]&lt;0,-Table1[[#This Row],[Amount]],"")</f>
        <v>3.3</v>
      </c>
      <c r="H752" t="str">
        <f>IF(Table1[[#This Row],[Account Type]]="Credit Card",Table1[[#This Row],[Amount]],"")</f>
        <v/>
      </c>
      <c r="I752" s="2" t="str">
        <f>IF(Table1[[#This Row],[Category]]="Loan Repayment",Table1[[#This Row],[Amount]]*-1,"")</f>
        <v/>
      </c>
      <c r="J752" s="20" t="s">
        <v>365</v>
      </c>
      <c r="K752" s="17">
        <v>44774</v>
      </c>
    </row>
    <row r="753" spans="1:11" x14ac:dyDescent="0.25">
      <c r="A753" s="16">
        <v>44795.733518518522</v>
      </c>
      <c r="B753" t="s">
        <v>8</v>
      </c>
      <c r="C753" t="str">
        <f t="shared" si="11"/>
        <v>Others</v>
      </c>
      <c r="D753" s="3">
        <v>30</v>
      </c>
      <c r="E753" t="s">
        <v>244</v>
      </c>
      <c r="F753" t="s">
        <v>241</v>
      </c>
      <c r="G753" s="5" t="str">
        <f>IF(Table1[[#This Row],[Amount]]&lt;0,-Table1[[#This Row],[Amount]],"")</f>
        <v/>
      </c>
      <c r="H753" t="str">
        <f>IF(Table1[[#This Row],[Account Type]]="Credit Card",Table1[[#This Row],[Amount]],"")</f>
        <v/>
      </c>
      <c r="I753" s="2" t="str">
        <f>IF(Table1[[#This Row],[Category]]="Loan Repayment",Table1[[#This Row],[Amount]]*-1,"")</f>
        <v/>
      </c>
      <c r="J753" s="20" t="s">
        <v>365</v>
      </c>
      <c r="K753" s="17">
        <v>44774</v>
      </c>
    </row>
    <row r="754" spans="1:11" x14ac:dyDescent="0.25">
      <c r="A754" s="16">
        <v>44795.736516203702</v>
      </c>
      <c r="B754" t="s">
        <v>20</v>
      </c>
      <c r="C754" t="str">
        <f t="shared" si="11"/>
        <v>Others</v>
      </c>
      <c r="D754" s="3">
        <v>-30</v>
      </c>
      <c r="E754" t="s">
        <v>244</v>
      </c>
      <c r="F754" t="s">
        <v>241</v>
      </c>
      <c r="G754" s="5">
        <f>IF(Table1[[#This Row],[Amount]]&lt;0,-Table1[[#This Row],[Amount]],"")</f>
        <v>30</v>
      </c>
      <c r="H754" t="str">
        <f>IF(Table1[[#This Row],[Account Type]]="Credit Card",Table1[[#This Row],[Amount]],"")</f>
        <v/>
      </c>
      <c r="I754" s="2" t="str">
        <f>IF(Table1[[#This Row],[Category]]="Loan Repayment",Table1[[#This Row],[Amount]]*-1,"")</f>
        <v/>
      </c>
      <c r="J754" s="20" t="s">
        <v>365</v>
      </c>
      <c r="K754" s="17">
        <v>44774</v>
      </c>
    </row>
    <row r="755" spans="1:11" x14ac:dyDescent="0.25">
      <c r="A755" s="16">
        <v>44796.058321759258</v>
      </c>
      <c r="B755" t="s">
        <v>14</v>
      </c>
      <c r="C755" t="str">
        <f t="shared" si="11"/>
        <v>Public Transport</v>
      </c>
      <c r="D755" s="3">
        <v>-1.65</v>
      </c>
      <c r="E755" t="s">
        <v>244</v>
      </c>
      <c r="F755" t="s">
        <v>241</v>
      </c>
      <c r="G755" s="5">
        <f>IF(Table1[[#This Row],[Amount]]&lt;0,-Table1[[#This Row],[Amount]],"")</f>
        <v>1.65</v>
      </c>
      <c r="H755" t="str">
        <f>IF(Table1[[#This Row],[Account Type]]="Credit Card",Table1[[#This Row],[Amount]],"")</f>
        <v/>
      </c>
      <c r="I755" s="2" t="str">
        <f>IF(Table1[[#This Row],[Category]]="Loan Repayment",Table1[[#This Row],[Amount]]*-1,"")</f>
        <v/>
      </c>
      <c r="J755" s="20" t="s">
        <v>365</v>
      </c>
      <c r="K755" s="17">
        <v>44774</v>
      </c>
    </row>
    <row r="756" spans="1:11" x14ac:dyDescent="0.25">
      <c r="A756" s="16">
        <v>44796.585405092592</v>
      </c>
      <c r="B756" t="s">
        <v>14</v>
      </c>
      <c r="C756" t="str">
        <f t="shared" si="11"/>
        <v>Public Transport</v>
      </c>
      <c r="D756" s="3">
        <v>-6</v>
      </c>
      <c r="E756" t="s">
        <v>244</v>
      </c>
      <c r="F756" t="s">
        <v>241</v>
      </c>
      <c r="G756" s="5">
        <f>IF(Table1[[#This Row],[Amount]]&lt;0,-Table1[[#This Row],[Amount]],"")</f>
        <v>6</v>
      </c>
      <c r="H756" t="str">
        <f>IF(Table1[[#This Row],[Account Type]]="Credit Card",Table1[[#This Row],[Amount]],"")</f>
        <v/>
      </c>
      <c r="I756" s="2" t="str">
        <f>IF(Table1[[#This Row],[Category]]="Loan Repayment",Table1[[#This Row],[Amount]]*-1,"")</f>
        <v/>
      </c>
      <c r="J756" s="20" t="s">
        <v>365</v>
      </c>
      <c r="K756" s="17">
        <v>44774</v>
      </c>
    </row>
    <row r="757" spans="1:11" x14ac:dyDescent="0.25">
      <c r="A757" s="16">
        <v>44796.588414351849</v>
      </c>
      <c r="B757" t="s">
        <v>41</v>
      </c>
      <c r="C757" t="str">
        <f t="shared" si="11"/>
        <v>Others</v>
      </c>
      <c r="D757" s="3">
        <v>350</v>
      </c>
      <c r="E757" t="s">
        <v>244</v>
      </c>
      <c r="F757" t="s">
        <v>241</v>
      </c>
      <c r="G757" s="5" t="str">
        <f>IF(Table1[[#This Row],[Amount]]&lt;0,-Table1[[#This Row],[Amount]],"")</f>
        <v/>
      </c>
      <c r="H757" t="str">
        <f>IF(Table1[[#This Row],[Account Type]]="Credit Card",Table1[[#This Row],[Amount]],"")</f>
        <v/>
      </c>
      <c r="I757" s="2" t="str">
        <f>IF(Table1[[#This Row],[Category]]="Loan Repayment",Table1[[#This Row],[Amount]]*-1,"")</f>
        <v/>
      </c>
      <c r="J757" s="20" t="s">
        <v>365</v>
      </c>
      <c r="K757" s="17">
        <v>44774</v>
      </c>
    </row>
    <row r="758" spans="1:11" x14ac:dyDescent="0.25">
      <c r="A758" s="16">
        <v>44796.65079861111</v>
      </c>
      <c r="B758" t="s">
        <v>46</v>
      </c>
      <c r="C758" t="str">
        <f t="shared" si="11"/>
        <v>Others</v>
      </c>
      <c r="D758" s="3">
        <v>15</v>
      </c>
      <c r="E758" t="s">
        <v>244</v>
      </c>
      <c r="F758" t="s">
        <v>241</v>
      </c>
      <c r="G758" s="5" t="str">
        <f>IF(Table1[[#This Row],[Amount]]&lt;0,-Table1[[#This Row],[Amount]],"")</f>
        <v/>
      </c>
      <c r="H758" t="str">
        <f>IF(Table1[[#This Row],[Account Type]]="Credit Card",Table1[[#This Row],[Amount]],"")</f>
        <v/>
      </c>
      <c r="I758" s="2" t="str">
        <f>IF(Table1[[#This Row],[Category]]="Loan Repayment",Table1[[#This Row],[Amount]]*-1,"")</f>
        <v/>
      </c>
      <c r="J758" s="20" t="s">
        <v>365</v>
      </c>
      <c r="K758" s="17">
        <v>44774</v>
      </c>
    </row>
    <row r="759" spans="1:11" x14ac:dyDescent="0.25">
      <c r="A759" s="16">
        <v>44796.651342592595</v>
      </c>
      <c r="B759" t="s">
        <v>65</v>
      </c>
      <c r="C759" t="str">
        <f t="shared" si="11"/>
        <v>Others</v>
      </c>
      <c r="D759" s="3">
        <v>-350</v>
      </c>
      <c r="E759" t="s">
        <v>244</v>
      </c>
      <c r="F759" t="s">
        <v>241</v>
      </c>
      <c r="G759" s="5">
        <f>IF(Table1[[#This Row],[Amount]]&lt;0,-Table1[[#This Row],[Amount]],"")</f>
        <v>350</v>
      </c>
      <c r="H759" t="str">
        <f>IF(Table1[[#This Row],[Account Type]]="Credit Card",Table1[[#This Row],[Amount]],"")</f>
        <v/>
      </c>
      <c r="I759" s="2" t="str">
        <f>IF(Table1[[#This Row],[Category]]="Loan Repayment",Table1[[#This Row],[Amount]]*-1,"")</f>
        <v/>
      </c>
      <c r="J759" s="20" t="s">
        <v>365</v>
      </c>
      <c r="K759" s="17">
        <v>44774</v>
      </c>
    </row>
    <row r="760" spans="1:11" x14ac:dyDescent="0.25">
      <c r="A760" s="16">
        <v>44796.840636574074</v>
      </c>
      <c r="B760" t="s">
        <v>12</v>
      </c>
      <c r="C760" t="str">
        <f t="shared" si="11"/>
        <v>Groceries</v>
      </c>
      <c r="D760" s="3">
        <v>-2.4900000000000002</v>
      </c>
      <c r="E760" t="s">
        <v>244</v>
      </c>
      <c r="F760" t="s">
        <v>241</v>
      </c>
      <c r="G760" s="5">
        <f>IF(Table1[[#This Row],[Amount]]&lt;0,-Table1[[#This Row],[Amount]],"")</f>
        <v>2.4900000000000002</v>
      </c>
      <c r="H760" t="str">
        <f>IF(Table1[[#This Row],[Account Type]]="Credit Card",Table1[[#This Row],[Amount]],"")</f>
        <v/>
      </c>
      <c r="I760" s="2" t="str">
        <f>IF(Table1[[#This Row],[Category]]="Loan Repayment",Table1[[#This Row],[Amount]]*-1,"")</f>
        <v/>
      </c>
      <c r="J760" s="20" t="s">
        <v>365</v>
      </c>
      <c r="K760" s="17">
        <v>44774</v>
      </c>
    </row>
    <row r="761" spans="1:11" x14ac:dyDescent="0.25">
      <c r="A761" s="16">
        <v>44797.041655092595</v>
      </c>
      <c r="B761" t="s">
        <v>14</v>
      </c>
      <c r="C761" t="str">
        <f t="shared" si="11"/>
        <v>Public Transport</v>
      </c>
      <c r="D761" s="3">
        <v>-5.45</v>
      </c>
      <c r="E761" t="s">
        <v>244</v>
      </c>
      <c r="F761" t="s">
        <v>241</v>
      </c>
      <c r="G761" s="5">
        <f>IF(Table1[[#This Row],[Amount]]&lt;0,-Table1[[#This Row],[Amount]],"")</f>
        <v>5.45</v>
      </c>
      <c r="H761" t="str">
        <f>IF(Table1[[#This Row],[Account Type]]="Credit Card",Table1[[#This Row],[Amount]],"")</f>
        <v/>
      </c>
      <c r="I761" s="2" t="str">
        <f>IF(Table1[[#This Row],[Category]]="Loan Repayment",Table1[[#This Row],[Amount]]*-1,"")</f>
        <v/>
      </c>
      <c r="J761" s="20" t="s">
        <v>365</v>
      </c>
      <c r="K761" s="17">
        <v>44774</v>
      </c>
    </row>
    <row r="762" spans="1:11" x14ac:dyDescent="0.25">
      <c r="A762" s="16">
        <v>44798.041655092595</v>
      </c>
      <c r="B762" t="s">
        <v>14</v>
      </c>
      <c r="C762" t="str">
        <f t="shared" si="11"/>
        <v>Public Transport</v>
      </c>
      <c r="D762" s="3">
        <v>-1.65</v>
      </c>
      <c r="E762" t="s">
        <v>244</v>
      </c>
      <c r="F762" t="s">
        <v>241</v>
      </c>
      <c r="G762" s="5">
        <f>IF(Table1[[#This Row],[Amount]]&lt;0,-Table1[[#This Row],[Amount]],"")</f>
        <v>1.65</v>
      </c>
      <c r="H762" t="str">
        <f>IF(Table1[[#This Row],[Account Type]]="Credit Card",Table1[[#This Row],[Amount]],"")</f>
        <v/>
      </c>
      <c r="I762" s="2" t="str">
        <f>IF(Table1[[#This Row],[Category]]="Loan Repayment",Table1[[#This Row],[Amount]]*-1,"")</f>
        <v/>
      </c>
      <c r="J762" s="20" t="s">
        <v>365</v>
      </c>
      <c r="K762" s="17">
        <v>44774</v>
      </c>
    </row>
    <row r="763" spans="1:11" x14ac:dyDescent="0.25">
      <c r="A763" s="16">
        <v>44799.041655092595</v>
      </c>
      <c r="B763" t="s">
        <v>14</v>
      </c>
      <c r="C763" t="str">
        <f t="shared" si="11"/>
        <v>Public Transport</v>
      </c>
      <c r="D763" s="3">
        <v>-3.3</v>
      </c>
      <c r="E763" t="s">
        <v>244</v>
      </c>
      <c r="F763" t="s">
        <v>241</v>
      </c>
      <c r="G763" s="5">
        <f>IF(Table1[[#This Row],[Amount]]&lt;0,-Table1[[#This Row],[Amount]],"")</f>
        <v>3.3</v>
      </c>
      <c r="H763" t="str">
        <f>IF(Table1[[#This Row],[Account Type]]="Credit Card",Table1[[#This Row],[Amount]],"")</f>
        <v/>
      </c>
      <c r="I763" s="2" t="str">
        <f>IF(Table1[[#This Row],[Category]]="Loan Repayment",Table1[[#This Row],[Amount]]*-1,"")</f>
        <v/>
      </c>
      <c r="J763" s="20" t="s">
        <v>365</v>
      </c>
      <c r="K763" s="17">
        <v>44774</v>
      </c>
    </row>
    <row r="764" spans="1:11" x14ac:dyDescent="0.25">
      <c r="A764" s="16">
        <v>44799.702835648146</v>
      </c>
      <c r="B764" t="s">
        <v>8</v>
      </c>
      <c r="C764" t="str">
        <f t="shared" si="11"/>
        <v>Others</v>
      </c>
      <c r="D764" s="3">
        <v>300</v>
      </c>
      <c r="E764" t="s">
        <v>244</v>
      </c>
      <c r="F764" t="s">
        <v>241</v>
      </c>
      <c r="G764" s="5" t="str">
        <f>IF(Table1[[#This Row],[Amount]]&lt;0,-Table1[[#This Row],[Amount]],"")</f>
        <v/>
      </c>
      <c r="H764" t="str">
        <f>IF(Table1[[#This Row],[Account Type]]="Credit Card",Table1[[#This Row],[Amount]],"")</f>
        <v/>
      </c>
      <c r="I764" s="2" t="str">
        <f>IF(Table1[[#This Row],[Category]]="Loan Repayment",Table1[[#This Row],[Amount]]*-1,"")</f>
        <v/>
      </c>
      <c r="J764" s="20" t="s">
        <v>365</v>
      </c>
      <c r="K764" s="17">
        <v>44774</v>
      </c>
    </row>
    <row r="765" spans="1:11" x14ac:dyDescent="0.25">
      <c r="A765" s="16">
        <v>44799.771331018521</v>
      </c>
      <c r="B765" t="s">
        <v>11</v>
      </c>
      <c r="C765" t="str">
        <f t="shared" si="11"/>
        <v>Others</v>
      </c>
      <c r="D765" s="3">
        <v>-10.99</v>
      </c>
      <c r="E765" t="s">
        <v>244</v>
      </c>
      <c r="F765" t="s">
        <v>241</v>
      </c>
      <c r="G765" s="5">
        <f>IF(Table1[[#This Row],[Amount]]&lt;0,-Table1[[#This Row],[Amount]],"")</f>
        <v>10.99</v>
      </c>
      <c r="H765" t="str">
        <f>IF(Table1[[#This Row],[Account Type]]="Credit Card",Table1[[#This Row],[Amount]],"")</f>
        <v/>
      </c>
      <c r="I765" s="2" t="str">
        <f>IF(Table1[[#This Row],[Category]]="Loan Repayment",Table1[[#This Row],[Amount]]*-1,"")</f>
        <v/>
      </c>
      <c r="J765" s="20" t="s">
        <v>365</v>
      </c>
      <c r="K765" s="17">
        <v>44774</v>
      </c>
    </row>
    <row r="766" spans="1:11" x14ac:dyDescent="0.25">
      <c r="A766" s="16">
        <v>44800.041655092595</v>
      </c>
      <c r="B766" t="s">
        <v>14</v>
      </c>
      <c r="C766" t="str">
        <f t="shared" si="11"/>
        <v>Public Transport</v>
      </c>
      <c r="D766" s="3">
        <v>-3.3</v>
      </c>
      <c r="E766" t="s">
        <v>244</v>
      </c>
      <c r="F766" t="s">
        <v>241</v>
      </c>
      <c r="G766" s="5">
        <f>IF(Table1[[#This Row],[Amount]]&lt;0,-Table1[[#This Row],[Amount]],"")</f>
        <v>3.3</v>
      </c>
      <c r="H766" t="str">
        <f>IF(Table1[[#This Row],[Account Type]]="Credit Card",Table1[[#This Row],[Amount]],"")</f>
        <v/>
      </c>
      <c r="I766" s="2" t="str">
        <f>IF(Table1[[#This Row],[Category]]="Loan Repayment",Table1[[#This Row],[Amount]]*-1,"")</f>
        <v/>
      </c>
      <c r="J766" s="20" t="s">
        <v>365</v>
      </c>
      <c r="K766" s="17">
        <v>44774</v>
      </c>
    </row>
    <row r="767" spans="1:11" x14ac:dyDescent="0.25">
      <c r="A767" s="16">
        <v>44800.732407407406</v>
      </c>
      <c r="B767" t="s">
        <v>292</v>
      </c>
      <c r="C767" t="str">
        <f t="shared" si="11"/>
        <v>Others</v>
      </c>
      <c r="D767" s="3">
        <v>-40</v>
      </c>
      <c r="E767" t="s">
        <v>244</v>
      </c>
      <c r="F767" t="s">
        <v>241</v>
      </c>
      <c r="G767" s="5">
        <f>IF(Table1[[#This Row],[Amount]]&lt;0,-Table1[[#This Row],[Amount]],"")</f>
        <v>40</v>
      </c>
      <c r="H767" t="str">
        <f>IF(Table1[[#This Row],[Account Type]]="Credit Card",Table1[[#This Row],[Amount]],"")</f>
        <v/>
      </c>
      <c r="I767" s="2" t="str">
        <f>IF(Table1[[#This Row],[Category]]="Loan Repayment",Table1[[#This Row],[Amount]]*-1,"")</f>
        <v/>
      </c>
      <c r="J767" s="20" t="s">
        <v>365</v>
      </c>
      <c r="K767" s="17">
        <v>44774</v>
      </c>
    </row>
    <row r="768" spans="1:11" x14ac:dyDescent="0.25">
      <c r="A768" s="16">
        <v>44801.057256944441</v>
      </c>
      <c r="B768" t="s">
        <v>14</v>
      </c>
      <c r="C768" t="str">
        <f t="shared" si="11"/>
        <v>Public Transport</v>
      </c>
      <c r="D768" s="3">
        <v>-3.3</v>
      </c>
      <c r="E768" t="s">
        <v>244</v>
      </c>
      <c r="F768" t="s">
        <v>241</v>
      </c>
      <c r="G768" s="5">
        <f>IF(Table1[[#This Row],[Amount]]&lt;0,-Table1[[#This Row],[Amount]],"")</f>
        <v>3.3</v>
      </c>
      <c r="H768" t="str">
        <f>IF(Table1[[#This Row],[Account Type]]="Credit Card",Table1[[#This Row],[Amount]],"")</f>
        <v/>
      </c>
      <c r="I768" s="2" t="str">
        <f>IF(Table1[[#This Row],[Category]]="Loan Repayment",Table1[[#This Row],[Amount]]*-1,"")</f>
        <v/>
      </c>
      <c r="J768" s="20" t="s">
        <v>365</v>
      </c>
      <c r="K768" s="17">
        <v>44774</v>
      </c>
    </row>
    <row r="769" spans="1:11" x14ac:dyDescent="0.25">
      <c r="A769" s="16">
        <v>44802.041655092595</v>
      </c>
      <c r="B769" t="s">
        <v>14</v>
      </c>
      <c r="C769" t="str">
        <f t="shared" si="11"/>
        <v>Public Transport</v>
      </c>
      <c r="D769" s="3">
        <v>-3.3</v>
      </c>
      <c r="E769" t="s">
        <v>244</v>
      </c>
      <c r="F769" t="s">
        <v>241</v>
      </c>
      <c r="G769" s="5">
        <f>IF(Table1[[#This Row],[Amount]]&lt;0,-Table1[[#This Row],[Amount]],"")</f>
        <v>3.3</v>
      </c>
      <c r="H769" t="str">
        <f>IF(Table1[[#This Row],[Account Type]]="Credit Card",Table1[[#This Row],[Amount]],"")</f>
        <v/>
      </c>
      <c r="I769" s="2" t="str">
        <f>IF(Table1[[#This Row],[Category]]="Loan Repayment",Table1[[#This Row],[Amount]]*-1,"")</f>
        <v/>
      </c>
      <c r="J769" s="20" t="s">
        <v>365</v>
      </c>
      <c r="K769" s="17">
        <v>44774</v>
      </c>
    </row>
    <row r="770" spans="1:11" x14ac:dyDescent="0.25">
      <c r="A770" s="16">
        <v>44803.041655092595</v>
      </c>
      <c r="B770" t="s">
        <v>14</v>
      </c>
      <c r="C770" t="str">
        <f t="shared" ref="C770:C833" si="12">IF(OR(B770="Lidl",B770="Asda",B770="Best Asia Supermarket",B770="Wallington Food Centre",B770="Sainsbury's",B770="Tesco"),"Groceries",IF(OR(B770="Boots",B770="Manor Pharmacy",B770="Specsavers",B770="Noahs Health Food Stor"),"Health",IF(OR(B770="Amazon",B770="Ebay"),"Online Shopping",IF(OR(B770="Transport For London",B770="South Western Railway"),"Public Transport",IF(OR(B770="Primark",B770="TK Maxx",B770="Marks &amp; Spencer"),"Clothing",IF(OR(B770="Udemy",B770="Wise",B770="Telusko",B770="Oasis Christian Centre"),"Self Development",IF(OR(B770="Price Busters",B770="Argos",B770="Poundland",B770="Kings Corner"),"Household Items",IF(OR(B770="To RCCG GLORIOUS HIGH THRONE",B770="To Eagle City Church"),"Church",IF(OR(B770="Skillz UK",B770="Tynker",B770="To Gocardless",B770="We Make Footballers Cc",B770="GLL BETTER",B770="VIS WWW.BETTER.ORG.UK/",B770="IXL Learning"),"Kids Extracurricular",IF(OR(B770="To GBP Savings",B770="Trading 212"),"Savings",IF(B770="To Aqua","Loan Repayment",IF(B770="To Kaneh Amin","Haircut",IF(B770="Wall/Rent/63canon","Rent",IF(OR(B770="Bolt","Uber"),"Cab",IF(B770="Dulwich College","Salary","Others")))))))))))))))</f>
        <v>Public Transport</v>
      </c>
      <c r="D770" s="3">
        <v>-1.65</v>
      </c>
      <c r="E770" t="s">
        <v>244</v>
      </c>
      <c r="F770" t="s">
        <v>241</v>
      </c>
      <c r="G770" s="5">
        <f>IF(Table1[[#This Row],[Amount]]&lt;0,-Table1[[#This Row],[Amount]],"")</f>
        <v>1.65</v>
      </c>
      <c r="H770" t="str">
        <f>IF(Table1[[#This Row],[Account Type]]="Credit Card",Table1[[#This Row],[Amount]],"")</f>
        <v/>
      </c>
      <c r="I770" s="2" t="str">
        <f>IF(Table1[[#This Row],[Category]]="Loan Repayment",Table1[[#This Row],[Amount]]*-1,"")</f>
        <v/>
      </c>
      <c r="J770" s="20" t="s">
        <v>365</v>
      </c>
      <c r="K770" s="17">
        <v>44774</v>
      </c>
    </row>
    <row r="771" spans="1:11" x14ac:dyDescent="0.25">
      <c r="A771" s="16">
        <v>44803.416481481479</v>
      </c>
      <c r="B771" t="s">
        <v>10</v>
      </c>
      <c r="C771" t="str">
        <f t="shared" si="12"/>
        <v>Groceries</v>
      </c>
      <c r="D771" s="3">
        <v>-1.6</v>
      </c>
      <c r="E771" t="s">
        <v>244</v>
      </c>
      <c r="F771" t="s">
        <v>241</v>
      </c>
      <c r="G771" s="5">
        <f>IF(Table1[[#This Row],[Amount]]&lt;0,-Table1[[#This Row],[Amount]],"")</f>
        <v>1.6</v>
      </c>
      <c r="H771" t="str">
        <f>IF(Table1[[#This Row],[Account Type]]="Credit Card",Table1[[#This Row],[Amount]],"")</f>
        <v/>
      </c>
      <c r="I771" s="2" t="str">
        <f>IF(Table1[[#This Row],[Category]]="Loan Repayment",Table1[[#This Row],[Amount]]*-1,"")</f>
        <v/>
      </c>
      <c r="J771" s="20" t="s">
        <v>365</v>
      </c>
      <c r="K771" s="17">
        <v>44774</v>
      </c>
    </row>
    <row r="772" spans="1:11" x14ac:dyDescent="0.25">
      <c r="A772" s="16">
        <v>44805.041655092595</v>
      </c>
      <c r="B772" t="s">
        <v>14</v>
      </c>
      <c r="C772" t="str">
        <f t="shared" si="12"/>
        <v>Public Transport</v>
      </c>
      <c r="D772" s="3">
        <v>-1.65</v>
      </c>
      <c r="E772" t="s">
        <v>244</v>
      </c>
      <c r="F772" t="s">
        <v>241</v>
      </c>
      <c r="G772" s="5">
        <f>IF(Table1[[#This Row],[Amount]]&lt;0,-Table1[[#This Row],[Amount]],"")</f>
        <v>1.65</v>
      </c>
      <c r="H772" t="str">
        <f>IF(Table1[[#This Row],[Account Type]]="Credit Card",Table1[[#This Row],[Amount]],"")</f>
        <v/>
      </c>
      <c r="I772" s="2" t="str">
        <f>IF(Table1[[#This Row],[Category]]="Loan Repayment",Table1[[#This Row],[Amount]]*-1,"")</f>
        <v/>
      </c>
      <c r="J772" s="20" t="s">
        <v>366</v>
      </c>
      <c r="K772" s="17">
        <v>44805</v>
      </c>
    </row>
    <row r="773" spans="1:11" x14ac:dyDescent="0.25">
      <c r="A773" s="16">
        <v>44805.771145833336</v>
      </c>
      <c r="B773" t="s">
        <v>10</v>
      </c>
      <c r="C773" t="str">
        <f t="shared" si="12"/>
        <v>Groceries</v>
      </c>
      <c r="D773" s="3">
        <v>-3</v>
      </c>
      <c r="E773" t="s">
        <v>244</v>
      </c>
      <c r="F773" t="s">
        <v>241</v>
      </c>
      <c r="G773" s="5">
        <f>IF(Table1[[#This Row],[Amount]]&lt;0,-Table1[[#This Row],[Amount]],"")</f>
        <v>3</v>
      </c>
      <c r="H773" t="str">
        <f>IF(Table1[[#This Row],[Account Type]]="Credit Card",Table1[[#This Row],[Amount]],"")</f>
        <v/>
      </c>
      <c r="I773" s="2" t="str">
        <f>IF(Table1[[#This Row],[Category]]="Loan Repayment",Table1[[#This Row],[Amount]]*-1,"")</f>
        <v/>
      </c>
      <c r="J773" s="20" t="s">
        <v>366</v>
      </c>
      <c r="K773" s="17">
        <v>44805</v>
      </c>
    </row>
    <row r="774" spans="1:11" x14ac:dyDescent="0.25">
      <c r="A774" s="16">
        <v>44806.041655092595</v>
      </c>
      <c r="B774" t="s">
        <v>14</v>
      </c>
      <c r="C774" t="str">
        <f t="shared" si="12"/>
        <v>Public Transport</v>
      </c>
      <c r="D774" s="3">
        <v>-4.95</v>
      </c>
      <c r="E774" t="s">
        <v>244</v>
      </c>
      <c r="F774" t="s">
        <v>241</v>
      </c>
      <c r="G774" s="5">
        <f>IF(Table1[[#This Row],[Amount]]&lt;0,-Table1[[#This Row],[Amount]],"")</f>
        <v>4.95</v>
      </c>
      <c r="H774" t="str">
        <f>IF(Table1[[#This Row],[Account Type]]="Credit Card",Table1[[#This Row],[Amount]],"")</f>
        <v/>
      </c>
      <c r="I774" s="2" t="str">
        <f>IF(Table1[[#This Row],[Category]]="Loan Repayment",Table1[[#This Row],[Amount]]*-1,"")</f>
        <v/>
      </c>
      <c r="J774" s="20" t="s">
        <v>366</v>
      </c>
      <c r="K774" s="17">
        <v>44805</v>
      </c>
    </row>
    <row r="775" spans="1:11" x14ac:dyDescent="0.25">
      <c r="A775" s="16">
        <v>44807.058240740742</v>
      </c>
      <c r="B775" t="s">
        <v>14</v>
      </c>
      <c r="C775" t="str">
        <f t="shared" si="12"/>
        <v>Public Transport</v>
      </c>
      <c r="D775" s="3">
        <v>-4.95</v>
      </c>
      <c r="E775" t="s">
        <v>244</v>
      </c>
      <c r="F775" t="s">
        <v>241</v>
      </c>
      <c r="G775" s="5">
        <f>IF(Table1[[#This Row],[Amount]]&lt;0,-Table1[[#This Row],[Amount]],"")</f>
        <v>4.95</v>
      </c>
      <c r="H775" t="str">
        <f>IF(Table1[[#This Row],[Account Type]]="Credit Card",Table1[[#This Row],[Amount]],"")</f>
        <v/>
      </c>
      <c r="I775" s="2" t="str">
        <f>IF(Table1[[#This Row],[Category]]="Loan Repayment",Table1[[#This Row],[Amount]]*-1,"")</f>
        <v/>
      </c>
      <c r="J775" s="20" t="s">
        <v>366</v>
      </c>
      <c r="K775" s="17">
        <v>44805</v>
      </c>
    </row>
    <row r="776" spans="1:11" x14ac:dyDescent="0.25">
      <c r="A776" s="16">
        <v>44807.765740740739</v>
      </c>
      <c r="B776" t="s">
        <v>39</v>
      </c>
      <c r="C776" t="str">
        <f t="shared" si="12"/>
        <v>Church</v>
      </c>
      <c r="D776" s="3">
        <v>-145</v>
      </c>
      <c r="E776" t="s">
        <v>244</v>
      </c>
      <c r="F776" t="s">
        <v>241</v>
      </c>
      <c r="G776" s="5">
        <f>IF(Table1[[#This Row],[Amount]]&lt;0,-Table1[[#This Row],[Amount]],"")</f>
        <v>145</v>
      </c>
      <c r="H776" t="str">
        <f>IF(Table1[[#This Row],[Account Type]]="Credit Card",Table1[[#This Row],[Amount]],"")</f>
        <v/>
      </c>
      <c r="I776" s="2" t="str">
        <f>IF(Table1[[#This Row],[Category]]="Loan Repayment",Table1[[#This Row],[Amount]]*-1,"")</f>
        <v/>
      </c>
      <c r="J776" s="20" t="s">
        <v>366</v>
      </c>
      <c r="K776" s="17">
        <v>44805</v>
      </c>
    </row>
    <row r="777" spans="1:11" x14ac:dyDescent="0.25">
      <c r="A777" s="16">
        <v>44809.606851851851</v>
      </c>
      <c r="B777" t="s">
        <v>292</v>
      </c>
      <c r="C777" t="str">
        <f t="shared" si="12"/>
        <v>Others</v>
      </c>
      <c r="D777" s="3">
        <v>-30</v>
      </c>
      <c r="E777" t="s">
        <v>244</v>
      </c>
      <c r="F777" t="s">
        <v>241</v>
      </c>
      <c r="G777" s="5">
        <f>IF(Table1[[#This Row],[Amount]]&lt;0,-Table1[[#This Row],[Amount]],"")</f>
        <v>30</v>
      </c>
      <c r="H777" t="str">
        <f>IF(Table1[[#This Row],[Account Type]]="Credit Card",Table1[[#This Row],[Amount]],"")</f>
        <v/>
      </c>
      <c r="I777" s="2" t="str">
        <f>IF(Table1[[#This Row],[Category]]="Loan Repayment",Table1[[#This Row],[Amount]]*-1,"")</f>
        <v/>
      </c>
      <c r="J777" s="20" t="s">
        <v>366</v>
      </c>
      <c r="K777" s="17">
        <v>44805</v>
      </c>
    </row>
    <row r="778" spans="1:11" x14ac:dyDescent="0.25">
      <c r="A778" s="16">
        <v>44810.041655092595</v>
      </c>
      <c r="B778" t="s">
        <v>14</v>
      </c>
      <c r="C778" t="str">
        <f t="shared" si="12"/>
        <v>Public Transport</v>
      </c>
      <c r="D778" s="3">
        <v>-3.3</v>
      </c>
      <c r="E778" t="s">
        <v>244</v>
      </c>
      <c r="F778" t="s">
        <v>241</v>
      </c>
      <c r="G778" s="5">
        <f>IF(Table1[[#This Row],[Amount]]&lt;0,-Table1[[#This Row],[Amount]],"")</f>
        <v>3.3</v>
      </c>
      <c r="H778" t="str">
        <f>IF(Table1[[#This Row],[Account Type]]="Credit Card",Table1[[#This Row],[Amount]],"")</f>
        <v/>
      </c>
      <c r="I778" s="2" t="str">
        <f>IF(Table1[[#This Row],[Category]]="Loan Repayment",Table1[[#This Row],[Amount]]*-1,"")</f>
        <v/>
      </c>
      <c r="J778" s="20" t="s">
        <v>366</v>
      </c>
      <c r="K778" s="17">
        <v>44805</v>
      </c>
    </row>
    <row r="779" spans="1:11" x14ac:dyDescent="0.25">
      <c r="A779" s="16">
        <v>44810.662569444445</v>
      </c>
      <c r="B779" t="s">
        <v>10</v>
      </c>
      <c r="C779" t="str">
        <f t="shared" si="12"/>
        <v>Groceries</v>
      </c>
      <c r="D779" s="3">
        <v>-3.3</v>
      </c>
      <c r="E779" t="s">
        <v>244</v>
      </c>
      <c r="F779" t="s">
        <v>241</v>
      </c>
      <c r="G779" s="5">
        <f>IF(Table1[[#This Row],[Amount]]&lt;0,-Table1[[#This Row],[Amount]],"")</f>
        <v>3.3</v>
      </c>
      <c r="H779" t="str">
        <f>IF(Table1[[#This Row],[Account Type]]="Credit Card",Table1[[#This Row],[Amount]],"")</f>
        <v/>
      </c>
      <c r="I779" s="2" t="str">
        <f>IF(Table1[[#This Row],[Category]]="Loan Repayment",Table1[[#This Row],[Amount]]*-1,"")</f>
        <v/>
      </c>
      <c r="J779" s="20" t="s">
        <v>366</v>
      </c>
      <c r="K779" s="17">
        <v>44805</v>
      </c>
    </row>
    <row r="780" spans="1:11" x14ac:dyDescent="0.25">
      <c r="A780" s="16">
        <v>44811.041655092595</v>
      </c>
      <c r="B780" t="s">
        <v>14</v>
      </c>
      <c r="C780" t="str">
        <f t="shared" si="12"/>
        <v>Public Transport</v>
      </c>
      <c r="D780" s="3">
        <v>-3.3</v>
      </c>
      <c r="E780" t="s">
        <v>244</v>
      </c>
      <c r="F780" t="s">
        <v>241</v>
      </c>
      <c r="G780" s="5">
        <f>IF(Table1[[#This Row],[Amount]]&lt;0,-Table1[[#This Row],[Amount]],"")</f>
        <v>3.3</v>
      </c>
      <c r="H780" t="str">
        <f>IF(Table1[[#This Row],[Account Type]]="Credit Card",Table1[[#This Row],[Amount]],"")</f>
        <v/>
      </c>
      <c r="I780" s="2" t="str">
        <f>IF(Table1[[#This Row],[Category]]="Loan Repayment",Table1[[#This Row],[Amount]]*-1,"")</f>
        <v/>
      </c>
      <c r="J780" s="20" t="s">
        <v>366</v>
      </c>
      <c r="K780" s="17">
        <v>44805</v>
      </c>
    </row>
    <row r="781" spans="1:11" x14ac:dyDescent="0.25">
      <c r="A781" s="16">
        <v>44811.669039351851</v>
      </c>
      <c r="B781" t="s">
        <v>10</v>
      </c>
      <c r="C781" t="str">
        <f t="shared" si="12"/>
        <v>Groceries</v>
      </c>
      <c r="D781" s="3">
        <v>-4.0999999999999996</v>
      </c>
      <c r="E781" t="s">
        <v>244</v>
      </c>
      <c r="F781" t="s">
        <v>241</v>
      </c>
      <c r="G781" s="5">
        <f>IF(Table1[[#This Row],[Amount]]&lt;0,-Table1[[#This Row],[Amount]],"")</f>
        <v>4.0999999999999996</v>
      </c>
      <c r="H781" t="str">
        <f>IF(Table1[[#This Row],[Account Type]]="Credit Card",Table1[[#This Row],[Amount]],"")</f>
        <v/>
      </c>
      <c r="I781" s="2" t="str">
        <f>IF(Table1[[#This Row],[Category]]="Loan Repayment",Table1[[#This Row],[Amount]]*-1,"")</f>
        <v/>
      </c>
      <c r="J781" s="20" t="s">
        <v>366</v>
      </c>
      <c r="K781" s="17">
        <v>44805</v>
      </c>
    </row>
    <row r="782" spans="1:11" x14ac:dyDescent="0.25">
      <c r="A782" s="16">
        <v>44812.041655092595</v>
      </c>
      <c r="B782" t="s">
        <v>14</v>
      </c>
      <c r="C782" t="str">
        <f t="shared" si="12"/>
        <v>Public Transport</v>
      </c>
      <c r="D782" s="3">
        <v>-4.95</v>
      </c>
      <c r="E782" t="s">
        <v>244</v>
      </c>
      <c r="F782" t="s">
        <v>241</v>
      </c>
      <c r="G782" s="5">
        <f>IF(Table1[[#This Row],[Amount]]&lt;0,-Table1[[#This Row],[Amount]],"")</f>
        <v>4.95</v>
      </c>
      <c r="H782" t="str">
        <f>IF(Table1[[#This Row],[Account Type]]="Credit Card",Table1[[#This Row],[Amount]],"")</f>
        <v/>
      </c>
      <c r="I782" s="2" t="str">
        <f>IF(Table1[[#This Row],[Category]]="Loan Repayment",Table1[[#This Row],[Amount]]*-1,"")</f>
        <v/>
      </c>
      <c r="J782" s="20" t="s">
        <v>366</v>
      </c>
      <c r="K782" s="17">
        <v>44805</v>
      </c>
    </row>
    <row r="783" spans="1:11" x14ac:dyDescent="0.25">
      <c r="A783" s="16">
        <v>44812.236435185187</v>
      </c>
      <c r="B783" t="s">
        <v>11</v>
      </c>
      <c r="C783" t="str">
        <f t="shared" si="12"/>
        <v>Others</v>
      </c>
      <c r="D783" s="3">
        <v>-12.99</v>
      </c>
      <c r="E783" t="s">
        <v>244</v>
      </c>
      <c r="F783" t="s">
        <v>241</v>
      </c>
      <c r="G783" s="5">
        <f>IF(Table1[[#This Row],[Amount]]&lt;0,-Table1[[#This Row],[Amount]],"")</f>
        <v>12.99</v>
      </c>
      <c r="H783" t="str">
        <f>IF(Table1[[#This Row],[Account Type]]="Credit Card",Table1[[#This Row],[Amount]],"")</f>
        <v/>
      </c>
      <c r="I783" s="2" t="str">
        <f>IF(Table1[[#This Row],[Category]]="Loan Repayment",Table1[[#This Row],[Amount]]*-1,"")</f>
        <v/>
      </c>
      <c r="J783" s="20" t="s">
        <v>366</v>
      </c>
      <c r="K783" s="17">
        <v>44805</v>
      </c>
    </row>
    <row r="784" spans="1:11" x14ac:dyDescent="0.25">
      <c r="A784" s="16">
        <v>44812.758032407408</v>
      </c>
      <c r="B784" t="s">
        <v>12</v>
      </c>
      <c r="C784" t="str">
        <f t="shared" si="12"/>
        <v>Groceries</v>
      </c>
      <c r="D784" s="3">
        <v>-4.99</v>
      </c>
      <c r="E784" t="s">
        <v>244</v>
      </c>
      <c r="F784" t="s">
        <v>241</v>
      </c>
      <c r="G784" s="5">
        <f>IF(Table1[[#This Row],[Amount]]&lt;0,-Table1[[#This Row],[Amount]],"")</f>
        <v>4.99</v>
      </c>
      <c r="H784" t="str">
        <f>IF(Table1[[#This Row],[Account Type]]="Credit Card",Table1[[#This Row],[Amount]],"")</f>
        <v/>
      </c>
      <c r="I784" s="2" t="str">
        <f>IF(Table1[[#This Row],[Category]]="Loan Repayment",Table1[[#This Row],[Amount]]*-1,"")</f>
        <v/>
      </c>
      <c r="J784" s="20" t="s">
        <v>366</v>
      </c>
      <c r="K784" s="17">
        <v>44805</v>
      </c>
    </row>
    <row r="785" spans="1:11" x14ac:dyDescent="0.25">
      <c r="A785" s="16">
        <v>44813.063310185185</v>
      </c>
      <c r="B785" t="s">
        <v>14</v>
      </c>
      <c r="C785" t="str">
        <f t="shared" si="12"/>
        <v>Public Transport</v>
      </c>
      <c r="D785" s="3">
        <v>-4.95</v>
      </c>
      <c r="E785" t="s">
        <v>244</v>
      </c>
      <c r="F785" t="s">
        <v>241</v>
      </c>
      <c r="G785" s="5">
        <f>IF(Table1[[#This Row],[Amount]]&lt;0,-Table1[[#This Row],[Amount]],"")</f>
        <v>4.95</v>
      </c>
      <c r="H785" t="str">
        <f>IF(Table1[[#This Row],[Account Type]]="Credit Card",Table1[[#This Row],[Amount]],"")</f>
        <v/>
      </c>
      <c r="I785" s="2" t="str">
        <f>IF(Table1[[#This Row],[Category]]="Loan Repayment",Table1[[#This Row],[Amount]]*-1,"")</f>
        <v/>
      </c>
      <c r="J785" s="20" t="s">
        <v>366</v>
      </c>
      <c r="K785" s="17">
        <v>44805</v>
      </c>
    </row>
    <row r="786" spans="1:11" x14ac:dyDescent="0.25">
      <c r="A786" s="16">
        <v>44814.041655092595</v>
      </c>
      <c r="B786" t="s">
        <v>14</v>
      </c>
      <c r="C786" t="str">
        <f t="shared" si="12"/>
        <v>Public Transport</v>
      </c>
      <c r="D786" s="3">
        <v>-4.95</v>
      </c>
      <c r="E786" t="s">
        <v>244</v>
      </c>
      <c r="F786" t="s">
        <v>241</v>
      </c>
      <c r="G786" s="5">
        <f>IF(Table1[[#This Row],[Amount]]&lt;0,-Table1[[#This Row],[Amount]],"")</f>
        <v>4.95</v>
      </c>
      <c r="H786" t="str">
        <f>IF(Table1[[#This Row],[Account Type]]="Credit Card",Table1[[#This Row],[Amount]],"")</f>
        <v/>
      </c>
      <c r="I786" s="2" t="str">
        <f>IF(Table1[[#This Row],[Category]]="Loan Repayment",Table1[[#This Row],[Amount]]*-1,"")</f>
        <v/>
      </c>
      <c r="J786" s="20" t="s">
        <v>366</v>
      </c>
      <c r="K786" s="17">
        <v>44805</v>
      </c>
    </row>
    <row r="787" spans="1:11" x14ac:dyDescent="0.25">
      <c r="A787" s="16">
        <v>44815.041655092595</v>
      </c>
      <c r="B787" t="s">
        <v>14</v>
      </c>
      <c r="C787" t="str">
        <f t="shared" si="12"/>
        <v>Public Transport</v>
      </c>
      <c r="D787" s="3">
        <v>-1.85</v>
      </c>
      <c r="E787" t="s">
        <v>244</v>
      </c>
      <c r="F787" t="s">
        <v>241</v>
      </c>
      <c r="G787" s="5">
        <f>IF(Table1[[#This Row],[Amount]]&lt;0,-Table1[[#This Row],[Amount]],"")</f>
        <v>1.85</v>
      </c>
      <c r="H787" t="str">
        <f>IF(Table1[[#This Row],[Account Type]]="Credit Card",Table1[[#This Row],[Amount]],"")</f>
        <v/>
      </c>
      <c r="I787" s="2" t="str">
        <f>IF(Table1[[#This Row],[Category]]="Loan Repayment",Table1[[#This Row],[Amount]]*-1,"")</f>
        <v/>
      </c>
      <c r="J787" s="20" t="s">
        <v>366</v>
      </c>
      <c r="K787" s="17">
        <v>44805</v>
      </c>
    </row>
    <row r="788" spans="1:11" x14ac:dyDescent="0.25">
      <c r="A788" s="16">
        <v>44815.39025462963</v>
      </c>
      <c r="B788" t="s">
        <v>46</v>
      </c>
      <c r="C788" t="str">
        <f t="shared" si="12"/>
        <v>Others</v>
      </c>
      <c r="D788" s="3">
        <v>10</v>
      </c>
      <c r="E788" t="s">
        <v>244</v>
      </c>
      <c r="F788" t="s">
        <v>241</v>
      </c>
      <c r="G788" s="5" t="str">
        <f>IF(Table1[[#This Row],[Amount]]&lt;0,-Table1[[#This Row],[Amount]],"")</f>
        <v/>
      </c>
      <c r="H788" t="str">
        <f>IF(Table1[[#This Row],[Account Type]]="Credit Card",Table1[[#This Row],[Amount]],"")</f>
        <v/>
      </c>
      <c r="I788" s="2" t="str">
        <f>IF(Table1[[#This Row],[Category]]="Loan Repayment",Table1[[#This Row],[Amount]]*-1,"")</f>
        <v/>
      </c>
      <c r="J788" s="20" t="s">
        <v>366</v>
      </c>
      <c r="K788" s="17">
        <v>44805</v>
      </c>
    </row>
    <row r="789" spans="1:11" x14ac:dyDescent="0.25">
      <c r="A789" s="16">
        <v>44815.390393518515</v>
      </c>
      <c r="B789" t="s">
        <v>79</v>
      </c>
      <c r="C789" t="str">
        <f t="shared" si="12"/>
        <v>Others</v>
      </c>
      <c r="D789" s="3">
        <v>-3.24</v>
      </c>
      <c r="E789" t="s">
        <v>244</v>
      </c>
      <c r="F789" t="s">
        <v>241</v>
      </c>
      <c r="G789" s="5">
        <f>IF(Table1[[#This Row],[Amount]]&lt;0,-Table1[[#This Row],[Amount]],"")</f>
        <v>3.24</v>
      </c>
      <c r="H789" t="str">
        <f>IF(Table1[[#This Row],[Account Type]]="Credit Card",Table1[[#This Row],[Amount]],"")</f>
        <v/>
      </c>
      <c r="I789" s="2" t="str">
        <f>IF(Table1[[#This Row],[Category]]="Loan Repayment",Table1[[#This Row],[Amount]]*-1,"")</f>
        <v/>
      </c>
      <c r="J789" s="20" t="s">
        <v>366</v>
      </c>
      <c r="K789" s="17">
        <v>44805</v>
      </c>
    </row>
    <row r="790" spans="1:11" x14ac:dyDescent="0.25">
      <c r="A790" s="16">
        <v>44815.511284722219</v>
      </c>
      <c r="B790" t="s">
        <v>39</v>
      </c>
      <c r="C790" t="str">
        <f t="shared" si="12"/>
        <v>Church</v>
      </c>
      <c r="D790" s="3">
        <v>-5</v>
      </c>
      <c r="E790" t="s">
        <v>244</v>
      </c>
      <c r="F790" t="s">
        <v>241</v>
      </c>
      <c r="G790" s="5">
        <f>IF(Table1[[#This Row],[Amount]]&lt;0,-Table1[[#This Row],[Amount]],"")</f>
        <v>5</v>
      </c>
      <c r="H790" t="str">
        <f>IF(Table1[[#This Row],[Account Type]]="Credit Card",Table1[[#This Row],[Amount]],"")</f>
        <v/>
      </c>
      <c r="I790" s="2" t="str">
        <f>IF(Table1[[#This Row],[Category]]="Loan Repayment",Table1[[#This Row],[Amount]]*-1,"")</f>
        <v/>
      </c>
      <c r="J790" s="20" t="s">
        <v>366</v>
      </c>
      <c r="K790" s="17">
        <v>44805</v>
      </c>
    </row>
    <row r="791" spans="1:11" x14ac:dyDescent="0.25">
      <c r="A791" s="16">
        <v>44817.041655092595</v>
      </c>
      <c r="B791" t="s">
        <v>14</v>
      </c>
      <c r="C791" t="str">
        <f t="shared" si="12"/>
        <v>Public Transport</v>
      </c>
      <c r="D791" s="3">
        <v>-3.3</v>
      </c>
      <c r="E791" t="s">
        <v>244</v>
      </c>
      <c r="F791" t="s">
        <v>241</v>
      </c>
      <c r="G791" s="5">
        <f>IF(Table1[[#This Row],[Amount]]&lt;0,-Table1[[#This Row],[Amount]],"")</f>
        <v>3.3</v>
      </c>
      <c r="H791" t="str">
        <f>IF(Table1[[#This Row],[Account Type]]="Credit Card",Table1[[#This Row],[Amount]],"")</f>
        <v/>
      </c>
      <c r="I791" s="2" t="str">
        <f>IF(Table1[[#This Row],[Category]]="Loan Repayment",Table1[[#This Row],[Amount]]*-1,"")</f>
        <v/>
      </c>
      <c r="J791" s="20" t="s">
        <v>366</v>
      </c>
      <c r="K791" s="17">
        <v>44805</v>
      </c>
    </row>
    <row r="792" spans="1:11" x14ac:dyDescent="0.25">
      <c r="A792" s="16">
        <v>44817.361168981479</v>
      </c>
      <c r="B792" t="s">
        <v>14</v>
      </c>
      <c r="C792" t="str">
        <f t="shared" si="12"/>
        <v>Public Transport</v>
      </c>
      <c r="D792" s="3">
        <v>-4.95</v>
      </c>
      <c r="E792" t="s">
        <v>244</v>
      </c>
      <c r="F792" t="s">
        <v>241</v>
      </c>
      <c r="G792" s="5">
        <f>IF(Table1[[#This Row],[Amount]]&lt;0,-Table1[[#This Row],[Amount]],"")</f>
        <v>4.95</v>
      </c>
      <c r="H792" t="str">
        <f>IF(Table1[[#This Row],[Account Type]]="Credit Card",Table1[[#This Row],[Amount]],"")</f>
        <v/>
      </c>
      <c r="I792" s="2" t="str">
        <f>IF(Table1[[#This Row],[Category]]="Loan Repayment",Table1[[#This Row],[Amount]]*-1,"")</f>
        <v/>
      </c>
      <c r="J792" s="20" t="s">
        <v>366</v>
      </c>
      <c r="K792" s="17">
        <v>44805</v>
      </c>
    </row>
    <row r="793" spans="1:11" x14ac:dyDescent="0.25">
      <c r="A793" s="16">
        <v>44817.554398148146</v>
      </c>
      <c r="B793" t="s">
        <v>41</v>
      </c>
      <c r="C793" t="str">
        <f t="shared" si="12"/>
        <v>Others</v>
      </c>
      <c r="D793" s="3">
        <v>1500</v>
      </c>
      <c r="E793" t="s">
        <v>244</v>
      </c>
      <c r="F793" t="s">
        <v>241</v>
      </c>
      <c r="G793" s="5" t="str">
        <f>IF(Table1[[#This Row],[Amount]]&lt;0,-Table1[[#This Row],[Amount]],"")</f>
        <v/>
      </c>
      <c r="H793" t="str">
        <f>IF(Table1[[#This Row],[Account Type]]="Credit Card",Table1[[#This Row],[Amount]],"")</f>
        <v/>
      </c>
      <c r="I793" s="2" t="str">
        <f>IF(Table1[[#This Row],[Category]]="Loan Repayment",Table1[[#This Row],[Amount]]*-1,"")</f>
        <v/>
      </c>
      <c r="J793" s="20" t="s">
        <v>366</v>
      </c>
      <c r="K793" s="17">
        <v>44805</v>
      </c>
    </row>
    <row r="794" spans="1:11" x14ac:dyDescent="0.25">
      <c r="A794" s="16">
        <v>44817.561215277776</v>
      </c>
      <c r="B794" t="s">
        <v>80</v>
      </c>
      <c r="C794" t="str">
        <f t="shared" si="12"/>
        <v>Others</v>
      </c>
      <c r="D794" s="3">
        <v>-1500</v>
      </c>
      <c r="E794" t="s">
        <v>244</v>
      </c>
      <c r="F794" t="s">
        <v>241</v>
      </c>
      <c r="G794" s="5">
        <f>IF(Table1[[#This Row],[Amount]]&lt;0,-Table1[[#This Row],[Amount]],"")</f>
        <v>1500</v>
      </c>
      <c r="H794" t="str">
        <f>IF(Table1[[#This Row],[Account Type]]="Credit Card",Table1[[#This Row],[Amount]],"")</f>
        <v/>
      </c>
      <c r="I794" s="2" t="str">
        <f>IF(Table1[[#This Row],[Category]]="Loan Repayment",Table1[[#This Row],[Amount]]*-1,"")</f>
        <v/>
      </c>
      <c r="J794" s="20" t="s">
        <v>366</v>
      </c>
      <c r="K794" s="17">
        <v>44805</v>
      </c>
    </row>
    <row r="795" spans="1:11" x14ac:dyDescent="0.25">
      <c r="A795" s="16">
        <v>44817.625243055554</v>
      </c>
      <c r="B795" t="s">
        <v>46</v>
      </c>
      <c r="C795" t="str">
        <f t="shared" si="12"/>
        <v>Others</v>
      </c>
      <c r="D795" s="3">
        <v>10</v>
      </c>
      <c r="E795" t="s">
        <v>244</v>
      </c>
      <c r="F795" t="s">
        <v>241</v>
      </c>
      <c r="G795" s="5" t="str">
        <f>IF(Table1[[#This Row],[Amount]]&lt;0,-Table1[[#This Row],[Amount]],"")</f>
        <v/>
      </c>
      <c r="H795" t="str">
        <f>IF(Table1[[#This Row],[Account Type]]="Credit Card",Table1[[#This Row],[Amount]],"")</f>
        <v/>
      </c>
      <c r="I795" s="2" t="str">
        <f>IF(Table1[[#This Row],[Category]]="Loan Repayment",Table1[[#This Row],[Amount]]*-1,"")</f>
        <v/>
      </c>
      <c r="J795" s="20" t="s">
        <v>366</v>
      </c>
      <c r="K795" s="17">
        <v>44805</v>
      </c>
    </row>
    <row r="796" spans="1:11" x14ac:dyDescent="0.25">
      <c r="A796" s="16">
        <v>44817.80059027778</v>
      </c>
      <c r="B796" t="s">
        <v>10</v>
      </c>
      <c r="C796" t="str">
        <f t="shared" si="12"/>
        <v>Groceries</v>
      </c>
      <c r="D796" s="3">
        <v>-1.2</v>
      </c>
      <c r="E796" t="s">
        <v>244</v>
      </c>
      <c r="F796" t="s">
        <v>241</v>
      </c>
      <c r="G796" s="5">
        <f>IF(Table1[[#This Row],[Amount]]&lt;0,-Table1[[#This Row],[Amount]],"")</f>
        <v>1.2</v>
      </c>
      <c r="H796" t="str">
        <f>IF(Table1[[#This Row],[Account Type]]="Credit Card",Table1[[#This Row],[Amount]],"")</f>
        <v/>
      </c>
      <c r="I796" s="2" t="str">
        <f>IF(Table1[[#This Row],[Category]]="Loan Repayment",Table1[[#This Row],[Amount]]*-1,"")</f>
        <v/>
      </c>
      <c r="J796" s="20" t="s">
        <v>366</v>
      </c>
      <c r="K796" s="17">
        <v>44805</v>
      </c>
    </row>
    <row r="797" spans="1:11" x14ac:dyDescent="0.25">
      <c r="A797" s="16">
        <v>44818.367581018516</v>
      </c>
      <c r="B797" t="s">
        <v>10</v>
      </c>
      <c r="C797" t="str">
        <f t="shared" si="12"/>
        <v>Groceries</v>
      </c>
      <c r="D797" s="3">
        <v>-1.8</v>
      </c>
      <c r="E797" t="s">
        <v>244</v>
      </c>
      <c r="F797" t="s">
        <v>241</v>
      </c>
      <c r="G797" s="5">
        <f>IF(Table1[[#This Row],[Amount]]&lt;0,-Table1[[#This Row],[Amount]],"")</f>
        <v>1.8</v>
      </c>
      <c r="H797" t="str">
        <f>IF(Table1[[#This Row],[Account Type]]="Credit Card",Table1[[#This Row],[Amount]],"")</f>
        <v/>
      </c>
      <c r="I797" s="2" t="str">
        <f>IF(Table1[[#This Row],[Category]]="Loan Repayment",Table1[[#This Row],[Amount]]*-1,"")</f>
        <v/>
      </c>
      <c r="J797" s="20" t="s">
        <v>366</v>
      </c>
      <c r="K797" s="17">
        <v>44805</v>
      </c>
    </row>
    <row r="798" spans="1:11" x14ac:dyDescent="0.25">
      <c r="A798" s="16">
        <v>44818.59888888889</v>
      </c>
      <c r="B798" t="s">
        <v>41</v>
      </c>
      <c r="C798" t="str">
        <f t="shared" si="12"/>
        <v>Others</v>
      </c>
      <c r="D798" s="3">
        <v>130</v>
      </c>
      <c r="E798" t="s">
        <v>244</v>
      </c>
      <c r="F798" t="s">
        <v>241</v>
      </c>
      <c r="G798" s="5" t="str">
        <f>IF(Table1[[#This Row],[Amount]]&lt;0,-Table1[[#This Row],[Amount]],"")</f>
        <v/>
      </c>
      <c r="H798" t="str">
        <f>IF(Table1[[#This Row],[Account Type]]="Credit Card",Table1[[#This Row],[Amount]],"")</f>
        <v/>
      </c>
      <c r="I798" s="2" t="str">
        <f>IF(Table1[[#This Row],[Category]]="Loan Repayment",Table1[[#This Row],[Amount]]*-1,"")</f>
        <v/>
      </c>
      <c r="J798" s="20" t="s">
        <v>366</v>
      </c>
      <c r="K798" s="17">
        <v>44805</v>
      </c>
    </row>
    <row r="799" spans="1:11" x14ac:dyDescent="0.25">
      <c r="A799" s="16">
        <v>44818.852488425924</v>
      </c>
      <c r="B799" t="s">
        <v>10</v>
      </c>
      <c r="C799" t="str">
        <f t="shared" si="12"/>
        <v>Groceries</v>
      </c>
      <c r="D799" s="3">
        <v>-2.25</v>
      </c>
      <c r="E799" t="s">
        <v>244</v>
      </c>
      <c r="F799" t="s">
        <v>241</v>
      </c>
      <c r="G799" s="5">
        <f>IF(Table1[[#This Row],[Amount]]&lt;0,-Table1[[#This Row],[Amount]],"")</f>
        <v>2.25</v>
      </c>
      <c r="H799" t="str">
        <f>IF(Table1[[#This Row],[Account Type]]="Credit Card",Table1[[#This Row],[Amount]],"")</f>
        <v/>
      </c>
      <c r="I799" s="2" t="str">
        <f>IF(Table1[[#This Row],[Category]]="Loan Repayment",Table1[[#This Row],[Amount]]*-1,"")</f>
        <v/>
      </c>
      <c r="J799" s="20" t="s">
        <v>366</v>
      </c>
      <c r="K799" s="17">
        <v>44805</v>
      </c>
    </row>
    <row r="800" spans="1:11" x14ac:dyDescent="0.25">
      <c r="A800" s="16">
        <v>44818.867928240739</v>
      </c>
      <c r="B800" t="s">
        <v>11</v>
      </c>
      <c r="C800" t="str">
        <f t="shared" si="12"/>
        <v>Others</v>
      </c>
      <c r="D800" s="3">
        <v>-12.99</v>
      </c>
      <c r="E800" t="s">
        <v>244</v>
      </c>
      <c r="F800" t="s">
        <v>241</v>
      </c>
      <c r="G800" s="5">
        <f>IF(Table1[[#This Row],[Amount]]&lt;0,-Table1[[#This Row],[Amount]],"")</f>
        <v>12.99</v>
      </c>
      <c r="H800" t="str">
        <f>IF(Table1[[#This Row],[Account Type]]="Credit Card",Table1[[#This Row],[Amount]],"")</f>
        <v/>
      </c>
      <c r="I800" s="2" t="str">
        <f>IF(Table1[[#This Row],[Category]]="Loan Repayment",Table1[[#This Row],[Amount]]*-1,"")</f>
        <v/>
      </c>
      <c r="J800" s="20" t="s">
        <v>366</v>
      </c>
      <c r="K800" s="17">
        <v>44805</v>
      </c>
    </row>
    <row r="801" spans="1:11" x14ac:dyDescent="0.25">
      <c r="A801" s="16">
        <v>44819.041655092595</v>
      </c>
      <c r="B801" t="s">
        <v>14</v>
      </c>
      <c r="C801" t="str">
        <f t="shared" si="12"/>
        <v>Public Transport</v>
      </c>
      <c r="D801" s="3">
        <v>-1.65</v>
      </c>
      <c r="E801" t="s">
        <v>244</v>
      </c>
      <c r="F801" t="s">
        <v>241</v>
      </c>
      <c r="G801" s="5">
        <f>IF(Table1[[#This Row],[Amount]]&lt;0,-Table1[[#This Row],[Amount]],"")</f>
        <v>1.65</v>
      </c>
      <c r="H801" t="str">
        <f>IF(Table1[[#This Row],[Account Type]]="Credit Card",Table1[[#This Row],[Amount]],"")</f>
        <v/>
      </c>
      <c r="I801" s="2" t="str">
        <f>IF(Table1[[#This Row],[Category]]="Loan Repayment",Table1[[#This Row],[Amount]]*-1,"")</f>
        <v/>
      </c>
      <c r="J801" s="20" t="s">
        <v>366</v>
      </c>
      <c r="K801" s="17">
        <v>44805</v>
      </c>
    </row>
    <row r="802" spans="1:11" x14ac:dyDescent="0.25">
      <c r="A802" s="16">
        <v>44819.063009259262</v>
      </c>
      <c r="B802" t="s">
        <v>14</v>
      </c>
      <c r="C802" t="str">
        <f t="shared" si="12"/>
        <v>Public Transport</v>
      </c>
      <c r="D802" s="3">
        <v>-4.95</v>
      </c>
      <c r="E802" t="s">
        <v>244</v>
      </c>
      <c r="F802" t="s">
        <v>241</v>
      </c>
      <c r="G802" s="5">
        <f>IF(Table1[[#This Row],[Amount]]&lt;0,-Table1[[#This Row],[Amount]],"")</f>
        <v>4.95</v>
      </c>
      <c r="H802" t="str">
        <f>IF(Table1[[#This Row],[Account Type]]="Credit Card",Table1[[#This Row],[Amount]],"")</f>
        <v/>
      </c>
      <c r="I802" s="2" t="str">
        <f>IF(Table1[[#This Row],[Category]]="Loan Repayment",Table1[[#This Row],[Amount]]*-1,"")</f>
        <v/>
      </c>
      <c r="J802" s="20" t="s">
        <v>366</v>
      </c>
      <c r="K802" s="17">
        <v>44805</v>
      </c>
    </row>
    <row r="803" spans="1:11" x14ac:dyDescent="0.25">
      <c r="A803" s="16">
        <v>44820.041655092595</v>
      </c>
      <c r="B803" t="s">
        <v>14</v>
      </c>
      <c r="C803" t="str">
        <f t="shared" si="12"/>
        <v>Public Transport</v>
      </c>
      <c r="D803" s="3">
        <v>-4.95</v>
      </c>
      <c r="E803" t="s">
        <v>244</v>
      </c>
      <c r="F803" t="s">
        <v>241</v>
      </c>
      <c r="G803" s="5">
        <f>IF(Table1[[#This Row],[Amount]]&lt;0,-Table1[[#This Row],[Amount]],"")</f>
        <v>4.95</v>
      </c>
      <c r="H803" t="str">
        <f>IF(Table1[[#This Row],[Account Type]]="Credit Card",Table1[[#This Row],[Amount]],"")</f>
        <v/>
      </c>
      <c r="I803" s="2" t="str">
        <f>IF(Table1[[#This Row],[Category]]="Loan Repayment",Table1[[#This Row],[Amount]]*-1,"")</f>
        <v/>
      </c>
      <c r="J803" s="20" t="s">
        <v>366</v>
      </c>
      <c r="K803" s="17">
        <v>44805</v>
      </c>
    </row>
    <row r="804" spans="1:11" x14ac:dyDescent="0.25">
      <c r="A804" s="16">
        <v>44820.382835648146</v>
      </c>
      <c r="B804" t="s">
        <v>10</v>
      </c>
      <c r="C804" t="str">
        <f t="shared" si="12"/>
        <v>Groceries</v>
      </c>
      <c r="D804" s="3">
        <v>-3.65</v>
      </c>
      <c r="E804" t="s">
        <v>244</v>
      </c>
      <c r="F804" t="s">
        <v>241</v>
      </c>
      <c r="G804" s="5">
        <f>IF(Table1[[#This Row],[Amount]]&lt;0,-Table1[[#This Row],[Amount]],"")</f>
        <v>3.65</v>
      </c>
      <c r="H804" t="str">
        <f>IF(Table1[[#This Row],[Account Type]]="Credit Card",Table1[[#This Row],[Amount]],"")</f>
        <v/>
      </c>
      <c r="I804" s="2" t="str">
        <f>IF(Table1[[#This Row],[Category]]="Loan Repayment",Table1[[#This Row],[Amount]]*-1,"")</f>
        <v/>
      </c>
      <c r="J804" s="20" t="s">
        <v>366</v>
      </c>
      <c r="K804" s="17">
        <v>44805</v>
      </c>
    </row>
    <row r="805" spans="1:11" x14ac:dyDescent="0.25">
      <c r="A805" s="16">
        <v>44821.041655092595</v>
      </c>
      <c r="B805" t="s">
        <v>14</v>
      </c>
      <c r="C805" t="str">
        <f t="shared" si="12"/>
        <v>Public Transport</v>
      </c>
      <c r="D805" s="3">
        <v>-4.95</v>
      </c>
      <c r="E805" t="s">
        <v>244</v>
      </c>
      <c r="F805" t="s">
        <v>241</v>
      </c>
      <c r="G805" s="5">
        <f>IF(Table1[[#This Row],[Amount]]&lt;0,-Table1[[#This Row],[Amount]],"")</f>
        <v>4.95</v>
      </c>
      <c r="H805" t="str">
        <f>IF(Table1[[#This Row],[Account Type]]="Credit Card",Table1[[#This Row],[Amount]],"")</f>
        <v/>
      </c>
      <c r="I805" s="2" t="str">
        <f>IF(Table1[[#This Row],[Category]]="Loan Repayment",Table1[[#This Row],[Amount]]*-1,"")</f>
        <v/>
      </c>
      <c r="J805" s="20" t="s">
        <v>366</v>
      </c>
      <c r="K805" s="17">
        <v>44805</v>
      </c>
    </row>
    <row r="806" spans="1:11" x14ac:dyDescent="0.25">
      <c r="A806" s="16">
        <v>44821.791805555556</v>
      </c>
      <c r="B806" t="s">
        <v>65</v>
      </c>
      <c r="C806" t="str">
        <f t="shared" si="12"/>
        <v>Others</v>
      </c>
      <c r="D806" s="3">
        <v>-20</v>
      </c>
      <c r="E806" t="s">
        <v>244</v>
      </c>
      <c r="F806" t="s">
        <v>241</v>
      </c>
      <c r="G806" s="5">
        <f>IF(Table1[[#This Row],[Amount]]&lt;0,-Table1[[#This Row],[Amount]],"")</f>
        <v>20</v>
      </c>
      <c r="H806" t="str">
        <f>IF(Table1[[#This Row],[Account Type]]="Credit Card",Table1[[#This Row],[Amount]],"")</f>
        <v/>
      </c>
      <c r="I806" s="2" t="str">
        <f>IF(Table1[[#This Row],[Category]]="Loan Repayment",Table1[[#This Row],[Amount]]*-1,"")</f>
        <v/>
      </c>
      <c r="J806" s="20" t="s">
        <v>366</v>
      </c>
      <c r="K806" s="17">
        <v>44805</v>
      </c>
    </row>
    <row r="807" spans="1:11" x14ac:dyDescent="0.25">
      <c r="A807" s="16">
        <v>44821.7965625</v>
      </c>
      <c r="B807" t="s">
        <v>65</v>
      </c>
      <c r="C807" t="str">
        <f t="shared" si="12"/>
        <v>Others</v>
      </c>
      <c r="D807" s="3">
        <v>-20</v>
      </c>
      <c r="E807" t="s">
        <v>244</v>
      </c>
      <c r="F807" t="s">
        <v>241</v>
      </c>
      <c r="G807" s="5">
        <f>IF(Table1[[#This Row],[Amount]]&lt;0,-Table1[[#This Row],[Amount]],"")</f>
        <v>20</v>
      </c>
      <c r="H807" t="str">
        <f>IF(Table1[[#This Row],[Account Type]]="Credit Card",Table1[[#This Row],[Amount]],"")</f>
        <v/>
      </c>
      <c r="I807" s="2" t="str">
        <f>IF(Table1[[#This Row],[Category]]="Loan Repayment",Table1[[#This Row],[Amount]]*-1,"")</f>
        <v/>
      </c>
      <c r="J807" s="20" t="s">
        <v>366</v>
      </c>
      <c r="K807" s="17">
        <v>44805</v>
      </c>
    </row>
    <row r="808" spans="1:11" x14ac:dyDescent="0.25">
      <c r="A808" s="16">
        <v>44822.041655092595</v>
      </c>
      <c r="B808" t="s">
        <v>14</v>
      </c>
      <c r="C808" t="str">
        <f t="shared" si="12"/>
        <v>Public Transport</v>
      </c>
      <c r="D808" s="3">
        <v>-3.3</v>
      </c>
      <c r="E808" t="s">
        <v>244</v>
      </c>
      <c r="F808" t="s">
        <v>241</v>
      </c>
      <c r="G808" s="5">
        <f>IF(Table1[[#This Row],[Amount]]&lt;0,-Table1[[#This Row],[Amount]],"")</f>
        <v>3.3</v>
      </c>
      <c r="H808" t="str">
        <f>IF(Table1[[#This Row],[Account Type]]="Credit Card",Table1[[#This Row],[Amount]],"")</f>
        <v/>
      </c>
      <c r="I808" s="2" t="str">
        <f>IF(Table1[[#This Row],[Category]]="Loan Repayment",Table1[[#This Row],[Amount]]*-1,"")</f>
        <v/>
      </c>
      <c r="J808" s="20" t="s">
        <v>366</v>
      </c>
      <c r="K808" s="17">
        <v>44805</v>
      </c>
    </row>
    <row r="809" spans="1:11" x14ac:dyDescent="0.25">
      <c r="A809" s="16">
        <v>44823.052499999998</v>
      </c>
      <c r="B809" t="s">
        <v>14</v>
      </c>
      <c r="C809" t="str">
        <f t="shared" si="12"/>
        <v>Public Transport</v>
      </c>
      <c r="D809" s="3">
        <v>-1.85</v>
      </c>
      <c r="E809" t="s">
        <v>244</v>
      </c>
      <c r="F809" t="s">
        <v>241</v>
      </c>
      <c r="G809" s="5">
        <f>IF(Table1[[#This Row],[Amount]]&lt;0,-Table1[[#This Row],[Amount]],"")</f>
        <v>1.85</v>
      </c>
      <c r="H809" t="str">
        <f>IF(Table1[[#This Row],[Account Type]]="Credit Card",Table1[[#This Row],[Amount]],"")</f>
        <v/>
      </c>
      <c r="I809" s="2" t="str">
        <f>IF(Table1[[#This Row],[Category]]="Loan Repayment",Table1[[#This Row],[Amount]]*-1,"")</f>
        <v/>
      </c>
      <c r="J809" s="20" t="s">
        <v>366</v>
      </c>
      <c r="K809" s="17">
        <v>44805</v>
      </c>
    </row>
    <row r="810" spans="1:11" x14ac:dyDescent="0.25">
      <c r="A810" s="16">
        <v>44823.05572916667</v>
      </c>
      <c r="B810" t="s">
        <v>292</v>
      </c>
      <c r="C810" t="str">
        <f t="shared" si="12"/>
        <v>Others</v>
      </c>
      <c r="D810" s="3">
        <v>-40</v>
      </c>
      <c r="E810" t="s">
        <v>244</v>
      </c>
      <c r="F810" t="s">
        <v>241</v>
      </c>
      <c r="G810" s="5">
        <f>IF(Table1[[#This Row],[Amount]]&lt;0,-Table1[[#This Row],[Amount]],"")</f>
        <v>40</v>
      </c>
      <c r="H810" t="str">
        <f>IF(Table1[[#This Row],[Account Type]]="Credit Card",Table1[[#This Row],[Amount]],"")</f>
        <v/>
      </c>
      <c r="I810" s="2" t="str">
        <f>IF(Table1[[#This Row],[Category]]="Loan Repayment",Table1[[#This Row],[Amount]]*-1,"")</f>
        <v/>
      </c>
      <c r="J810" s="20" t="s">
        <v>366</v>
      </c>
      <c r="K810" s="17">
        <v>44805</v>
      </c>
    </row>
    <row r="811" spans="1:11" x14ac:dyDescent="0.25">
      <c r="A811" s="16">
        <v>44823.145856481482</v>
      </c>
      <c r="B811" t="s">
        <v>46</v>
      </c>
      <c r="C811" t="str">
        <f t="shared" si="12"/>
        <v>Others</v>
      </c>
      <c r="D811" s="3">
        <v>30</v>
      </c>
      <c r="E811" t="s">
        <v>244</v>
      </c>
      <c r="F811" t="s">
        <v>241</v>
      </c>
      <c r="G811" s="5" t="str">
        <f>IF(Table1[[#This Row],[Amount]]&lt;0,-Table1[[#This Row],[Amount]],"")</f>
        <v/>
      </c>
      <c r="H811" t="str">
        <f>IF(Table1[[#This Row],[Account Type]]="Credit Card",Table1[[#This Row],[Amount]],"")</f>
        <v/>
      </c>
      <c r="I811" s="2" t="str">
        <f>IF(Table1[[#This Row],[Category]]="Loan Repayment",Table1[[#This Row],[Amount]]*-1,"")</f>
        <v/>
      </c>
      <c r="J811" s="20" t="s">
        <v>366</v>
      </c>
      <c r="K811" s="17">
        <v>44805</v>
      </c>
    </row>
    <row r="812" spans="1:11" x14ac:dyDescent="0.25">
      <c r="A812" s="16">
        <v>44823.671261574076</v>
      </c>
      <c r="B812" t="s">
        <v>16</v>
      </c>
      <c r="C812" t="str">
        <f t="shared" si="12"/>
        <v>Health</v>
      </c>
      <c r="D812" s="3">
        <v>-27</v>
      </c>
      <c r="E812" t="s">
        <v>244</v>
      </c>
      <c r="F812" t="s">
        <v>241</v>
      </c>
      <c r="G812" s="5">
        <f>IF(Table1[[#This Row],[Amount]]&lt;0,-Table1[[#This Row],[Amount]],"")</f>
        <v>27</v>
      </c>
      <c r="H812" t="str">
        <f>IF(Table1[[#This Row],[Account Type]]="Credit Card",Table1[[#This Row],[Amount]],"")</f>
        <v/>
      </c>
      <c r="I812" s="2" t="str">
        <f>IF(Table1[[#This Row],[Category]]="Loan Repayment",Table1[[#This Row],[Amount]]*-1,"")</f>
        <v/>
      </c>
      <c r="J812" s="20" t="s">
        <v>366</v>
      </c>
      <c r="K812" s="17">
        <v>44805</v>
      </c>
    </row>
    <row r="813" spans="1:11" x14ac:dyDescent="0.25">
      <c r="A813" s="16">
        <v>44824.041655092595</v>
      </c>
      <c r="B813" t="s">
        <v>14</v>
      </c>
      <c r="C813" t="str">
        <f t="shared" si="12"/>
        <v>Public Transport</v>
      </c>
      <c r="D813" s="3">
        <v>-1.65</v>
      </c>
      <c r="E813" t="s">
        <v>244</v>
      </c>
      <c r="F813" t="s">
        <v>241</v>
      </c>
      <c r="G813" s="5">
        <f>IF(Table1[[#This Row],[Amount]]&lt;0,-Table1[[#This Row],[Amount]],"")</f>
        <v>1.65</v>
      </c>
      <c r="H813" t="str">
        <f>IF(Table1[[#This Row],[Account Type]]="Credit Card",Table1[[#This Row],[Amount]],"")</f>
        <v/>
      </c>
      <c r="I813" s="2" t="str">
        <f>IF(Table1[[#This Row],[Category]]="Loan Repayment",Table1[[#This Row],[Amount]]*-1,"")</f>
        <v/>
      </c>
      <c r="J813" s="20" t="s">
        <v>366</v>
      </c>
      <c r="K813" s="17">
        <v>44805</v>
      </c>
    </row>
    <row r="814" spans="1:11" x14ac:dyDescent="0.25">
      <c r="A814" s="16">
        <v>44824.303032407406</v>
      </c>
      <c r="B814" t="s">
        <v>10</v>
      </c>
      <c r="C814" t="str">
        <f t="shared" si="12"/>
        <v>Groceries</v>
      </c>
      <c r="D814" s="3">
        <v>-3.3</v>
      </c>
      <c r="E814" t="s">
        <v>244</v>
      </c>
      <c r="F814" t="s">
        <v>241</v>
      </c>
      <c r="G814" s="5">
        <f>IF(Table1[[#This Row],[Amount]]&lt;0,-Table1[[#This Row],[Amount]],"")</f>
        <v>3.3</v>
      </c>
      <c r="H814" t="str">
        <f>IF(Table1[[#This Row],[Account Type]]="Credit Card",Table1[[#This Row],[Amount]],"")</f>
        <v/>
      </c>
      <c r="I814" s="2" t="str">
        <f>IF(Table1[[#This Row],[Category]]="Loan Repayment",Table1[[#This Row],[Amount]]*-1,"")</f>
        <v/>
      </c>
      <c r="J814" s="20" t="s">
        <v>366</v>
      </c>
      <c r="K814" s="17">
        <v>44805</v>
      </c>
    </row>
    <row r="815" spans="1:11" x14ac:dyDescent="0.25">
      <c r="A815" s="16">
        <v>44824.643217592595</v>
      </c>
      <c r="B815" t="s">
        <v>46</v>
      </c>
      <c r="C815" t="str">
        <f t="shared" si="12"/>
        <v>Others</v>
      </c>
      <c r="D815" s="3">
        <v>15</v>
      </c>
      <c r="E815" t="s">
        <v>244</v>
      </c>
      <c r="F815" t="s">
        <v>241</v>
      </c>
      <c r="G815" s="5" t="str">
        <f>IF(Table1[[#This Row],[Amount]]&lt;0,-Table1[[#This Row],[Amount]],"")</f>
        <v/>
      </c>
      <c r="H815" t="str">
        <f>IF(Table1[[#This Row],[Account Type]]="Credit Card",Table1[[#This Row],[Amount]],"")</f>
        <v/>
      </c>
      <c r="I815" s="2" t="str">
        <f>IF(Table1[[#This Row],[Category]]="Loan Repayment",Table1[[#This Row],[Amount]]*-1,"")</f>
        <v/>
      </c>
      <c r="J815" s="20" t="s">
        <v>366</v>
      </c>
      <c r="K815" s="17">
        <v>44805</v>
      </c>
    </row>
    <row r="816" spans="1:11" x14ac:dyDescent="0.25">
      <c r="A816" s="16">
        <v>44824.643599537034</v>
      </c>
      <c r="B816" t="s">
        <v>20</v>
      </c>
      <c r="C816" t="str">
        <f t="shared" si="12"/>
        <v>Others</v>
      </c>
      <c r="D816" s="3">
        <v>-10</v>
      </c>
      <c r="E816" t="s">
        <v>244</v>
      </c>
      <c r="F816" t="s">
        <v>241</v>
      </c>
      <c r="G816" s="5">
        <f>IF(Table1[[#This Row],[Amount]]&lt;0,-Table1[[#This Row],[Amount]],"")</f>
        <v>10</v>
      </c>
      <c r="H816" t="str">
        <f>IF(Table1[[#This Row],[Account Type]]="Credit Card",Table1[[#This Row],[Amount]],"")</f>
        <v/>
      </c>
      <c r="I816" s="2" t="str">
        <f>IF(Table1[[#This Row],[Category]]="Loan Repayment",Table1[[#This Row],[Amount]]*-1,"")</f>
        <v/>
      </c>
      <c r="J816" s="20" t="s">
        <v>366</v>
      </c>
      <c r="K816" s="17">
        <v>44805</v>
      </c>
    </row>
    <row r="817" spans="1:11" x14ac:dyDescent="0.25">
      <c r="A817" s="16">
        <v>44825.041655092595</v>
      </c>
      <c r="B817" t="s">
        <v>14</v>
      </c>
      <c r="C817" t="str">
        <f t="shared" si="12"/>
        <v>Public Transport</v>
      </c>
      <c r="D817" s="3">
        <v>-9.25</v>
      </c>
      <c r="E817" t="s">
        <v>244</v>
      </c>
      <c r="F817" t="s">
        <v>241</v>
      </c>
      <c r="G817" s="5">
        <f>IF(Table1[[#This Row],[Amount]]&lt;0,-Table1[[#This Row],[Amount]],"")</f>
        <v>9.25</v>
      </c>
      <c r="H817" t="str">
        <f>IF(Table1[[#This Row],[Account Type]]="Credit Card",Table1[[#This Row],[Amount]],"")</f>
        <v/>
      </c>
      <c r="I817" s="2" t="str">
        <f>IF(Table1[[#This Row],[Category]]="Loan Repayment",Table1[[#This Row],[Amount]]*-1,"")</f>
        <v/>
      </c>
      <c r="J817" s="20" t="s">
        <v>366</v>
      </c>
      <c r="K817" s="17">
        <v>44805</v>
      </c>
    </row>
    <row r="818" spans="1:11" x14ac:dyDescent="0.25">
      <c r="A818" s="16">
        <v>44825.633113425924</v>
      </c>
      <c r="B818" t="s">
        <v>46</v>
      </c>
      <c r="C818" t="str">
        <f t="shared" si="12"/>
        <v>Others</v>
      </c>
      <c r="D818" s="3">
        <v>25</v>
      </c>
      <c r="E818" t="s">
        <v>244</v>
      </c>
      <c r="F818" t="s">
        <v>241</v>
      </c>
      <c r="G818" s="5" t="str">
        <f>IF(Table1[[#This Row],[Amount]]&lt;0,-Table1[[#This Row],[Amount]],"")</f>
        <v/>
      </c>
      <c r="H818" t="str">
        <f>IF(Table1[[#This Row],[Account Type]]="Credit Card",Table1[[#This Row],[Amount]],"")</f>
        <v/>
      </c>
      <c r="I818" s="2" t="str">
        <f>IF(Table1[[#This Row],[Category]]="Loan Repayment",Table1[[#This Row],[Amount]]*-1,"")</f>
        <v/>
      </c>
      <c r="J818" s="20" t="s">
        <v>366</v>
      </c>
      <c r="K818" s="17">
        <v>44805</v>
      </c>
    </row>
    <row r="819" spans="1:11" x14ac:dyDescent="0.25">
      <c r="A819" s="16">
        <v>44825.636631944442</v>
      </c>
      <c r="B819" t="s">
        <v>83</v>
      </c>
      <c r="C819" t="str">
        <f t="shared" si="12"/>
        <v>Kids Extracurricular</v>
      </c>
      <c r="D819" s="3">
        <v>-14</v>
      </c>
      <c r="E819" t="s">
        <v>244</v>
      </c>
      <c r="F819" t="s">
        <v>241</v>
      </c>
      <c r="G819" s="5">
        <f>IF(Table1[[#This Row],[Amount]]&lt;0,-Table1[[#This Row],[Amount]],"")</f>
        <v>14</v>
      </c>
      <c r="H819" t="str">
        <f>IF(Table1[[#This Row],[Account Type]]="Credit Card",Table1[[#This Row],[Amount]],"")</f>
        <v/>
      </c>
      <c r="I819" s="2" t="str">
        <f>IF(Table1[[#This Row],[Category]]="Loan Repayment",Table1[[#This Row],[Amount]]*-1,"")</f>
        <v/>
      </c>
      <c r="J819" s="20" t="s">
        <v>366</v>
      </c>
      <c r="K819" s="17">
        <v>44805</v>
      </c>
    </row>
    <row r="820" spans="1:11" x14ac:dyDescent="0.25">
      <c r="A820" s="16">
        <v>44825.67527777778</v>
      </c>
      <c r="B820" t="s">
        <v>83</v>
      </c>
      <c r="C820" t="str">
        <f t="shared" si="12"/>
        <v>Kids Extracurricular</v>
      </c>
      <c r="D820" s="3">
        <v>-14</v>
      </c>
      <c r="E820" t="s">
        <v>244</v>
      </c>
      <c r="F820" t="s">
        <v>241</v>
      </c>
      <c r="G820" s="5">
        <f>IF(Table1[[#This Row],[Amount]]&lt;0,-Table1[[#This Row],[Amount]],"")</f>
        <v>14</v>
      </c>
      <c r="H820" t="str">
        <f>IF(Table1[[#This Row],[Account Type]]="Credit Card",Table1[[#This Row],[Amount]],"")</f>
        <v/>
      </c>
      <c r="I820" s="2" t="str">
        <f>IF(Table1[[#This Row],[Category]]="Loan Repayment",Table1[[#This Row],[Amount]]*-1,"")</f>
        <v/>
      </c>
      <c r="J820" s="20" t="s">
        <v>366</v>
      </c>
      <c r="K820" s="17">
        <v>44805</v>
      </c>
    </row>
    <row r="821" spans="1:11" x14ac:dyDescent="0.25">
      <c r="A821" s="16">
        <v>44825.853321759256</v>
      </c>
      <c r="B821" t="s">
        <v>81</v>
      </c>
      <c r="C821" t="str">
        <f t="shared" si="12"/>
        <v>Others</v>
      </c>
      <c r="D821" s="3">
        <v>330</v>
      </c>
      <c r="E821" t="s">
        <v>244</v>
      </c>
      <c r="F821" t="s">
        <v>241</v>
      </c>
      <c r="G821" s="5" t="str">
        <f>IF(Table1[[#This Row],[Amount]]&lt;0,-Table1[[#This Row],[Amount]],"")</f>
        <v/>
      </c>
      <c r="H821" t="str">
        <f>IF(Table1[[#This Row],[Account Type]]="Credit Card",Table1[[#This Row],[Amount]],"")</f>
        <v/>
      </c>
      <c r="I821" s="2" t="str">
        <f>IF(Table1[[#This Row],[Category]]="Loan Repayment",Table1[[#This Row],[Amount]]*-1,"")</f>
        <v/>
      </c>
      <c r="J821" s="20" t="s">
        <v>366</v>
      </c>
      <c r="K821" s="17">
        <v>44805</v>
      </c>
    </row>
    <row r="822" spans="1:11" x14ac:dyDescent="0.25">
      <c r="A822" s="16">
        <v>44825.867824074077</v>
      </c>
      <c r="B822" t="s">
        <v>82</v>
      </c>
      <c r="C822" t="str">
        <f t="shared" si="12"/>
        <v>Others</v>
      </c>
      <c r="D822" s="3">
        <v>-320</v>
      </c>
      <c r="E822" t="s">
        <v>244</v>
      </c>
      <c r="F822" t="s">
        <v>241</v>
      </c>
      <c r="G822" s="5">
        <f>IF(Table1[[#This Row],[Amount]]&lt;0,-Table1[[#This Row],[Amount]],"")</f>
        <v>320</v>
      </c>
      <c r="H822" t="str">
        <f>IF(Table1[[#This Row],[Account Type]]="Credit Card",Table1[[#This Row],[Amount]],"")</f>
        <v/>
      </c>
      <c r="I822" s="2" t="str">
        <f>IF(Table1[[#This Row],[Category]]="Loan Repayment",Table1[[#This Row],[Amount]]*-1,"")</f>
        <v/>
      </c>
      <c r="J822" s="20" t="s">
        <v>366</v>
      </c>
      <c r="K822" s="17">
        <v>44805</v>
      </c>
    </row>
    <row r="823" spans="1:11" x14ac:dyDescent="0.25">
      <c r="A823" s="16">
        <v>44826.063692129632</v>
      </c>
      <c r="B823" t="s">
        <v>14</v>
      </c>
      <c r="C823" t="str">
        <f t="shared" si="12"/>
        <v>Public Transport</v>
      </c>
      <c r="D823" s="3">
        <v>-4.95</v>
      </c>
      <c r="E823" t="s">
        <v>244</v>
      </c>
      <c r="F823" t="s">
        <v>241</v>
      </c>
      <c r="G823" s="5">
        <f>IF(Table1[[#This Row],[Amount]]&lt;0,-Table1[[#This Row],[Amount]],"")</f>
        <v>4.95</v>
      </c>
      <c r="H823" t="str">
        <f>IF(Table1[[#This Row],[Account Type]]="Credit Card",Table1[[#This Row],[Amount]],"")</f>
        <v/>
      </c>
      <c r="I823" s="2" t="str">
        <f>IF(Table1[[#This Row],[Category]]="Loan Repayment",Table1[[#This Row],[Amount]]*-1,"")</f>
        <v/>
      </c>
      <c r="J823" s="20" t="s">
        <v>366</v>
      </c>
      <c r="K823" s="17">
        <v>44805</v>
      </c>
    </row>
    <row r="824" spans="1:11" x14ac:dyDescent="0.25">
      <c r="A824" s="16">
        <v>44826.523402777777</v>
      </c>
      <c r="B824" t="s">
        <v>41</v>
      </c>
      <c r="C824" t="str">
        <f t="shared" si="12"/>
        <v>Others</v>
      </c>
      <c r="D824" s="3">
        <v>360</v>
      </c>
      <c r="E824" t="s">
        <v>244</v>
      </c>
      <c r="F824" t="s">
        <v>241</v>
      </c>
      <c r="G824" s="5" t="str">
        <f>IF(Table1[[#This Row],[Amount]]&lt;0,-Table1[[#This Row],[Amount]],"")</f>
        <v/>
      </c>
      <c r="H824" t="str">
        <f>IF(Table1[[#This Row],[Account Type]]="Credit Card",Table1[[#This Row],[Amount]],"")</f>
        <v/>
      </c>
      <c r="I824" s="2" t="str">
        <f>IF(Table1[[#This Row],[Category]]="Loan Repayment",Table1[[#This Row],[Amount]]*-1,"")</f>
        <v/>
      </c>
      <c r="J824" s="20" t="s">
        <v>366</v>
      </c>
      <c r="K824" s="17">
        <v>44805</v>
      </c>
    </row>
    <row r="825" spans="1:11" x14ac:dyDescent="0.25">
      <c r="A825" s="16">
        <v>44826.668252314812</v>
      </c>
      <c r="B825" t="s">
        <v>45</v>
      </c>
      <c r="C825" t="str">
        <f t="shared" si="12"/>
        <v>Others</v>
      </c>
      <c r="D825" s="3">
        <v>-330</v>
      </c>
      <c r="E825" t="s">
        <v>244</v>
      </c>
      <c r="F825" t="s">
        <v>241</v>
      </c>
      <c r="G825" s="5">
        <f>IF(Table1[[#This Row],[Amount]]&lt;0,-Table1[[#This Row],[Amount]],"")</f>
        <v>330</v>
      </c>
      <c r="H825" t="str">
        <f>IF(Table1[[#This Row],[Account Type]]="Credit Card",Table1[[#This Row],[Amount]],"")</f>
        <v/>
      </c>
      <c r="I825" s="2" t="str">
        <f>IF(Table1[[#This Row],[Category]]="Loan Repayment",Table1[[#This Row],[Amount]]*-1,"")</f>
        <v/>
      </c>
      <c r="J825" s="20" t="s">
        <v>366</v>
      </c>
      <c r="K825" s="17">
        <v>44805</v>
      </c>
    </row>
    <row r="826" spans="1:11" x14ac:dyDescent="0.25">
      <c r="A826" s="16">
        <v>44827.041655092595</v>
      </c>
      <c r="B826" t="s">
        <v>14</v>
      </c>
      <c r="C826" t="str">
        <f t="shared" si="12"/>
        <v>Public Transport</v>
      </c>
      <c r="D826" s="3">
        <v>-4.95</v>
      </c>
      <c r="E826" t="s">
        <v>244</v>
      </c>
      <c r="F826" t="s">
        <v>241</v>
      </c>
      <c r="G826" s="5">
        <f>IF(Table1[[#This Row],[Amount]]&lt;0,-Table1[[#This Row],[Amount]],"")</f>
        <v>4.95</v>
      </c>
      <c r="H826" t="str">
        <f>IF(Table1[[#This Row],[Account Type]]="Credit Card",Table1[[#This Row],[Amount]],"")</f>
        <v/>
      </c>
      <c r="I826" s="2" t="str">
        <f>IF(Table1[[#This Row],[Category]]="Loan Repayment",Table1[[#This Row],[Amount]]*-1,"")</f>
        <v/>
      </c>
      <c r="J826" s="20" t="s">
        <v>366</v>
      </c>
      <c r="K826" s="17">
        <v>44805</v>
      </c>
    </row>
    <row r="827" spans="1:11" x14ac:dyDescent="0.25">
      <c r="A827" s="16">
        <v>44827.775671296295</v>
      </c>
      <c r="B827" t="s">
        <v>292</v>
      </c>
      <c r="C827" t="str">
        <f t="shared" si="12"/>
        <v>Others</v>
      </c>
      <c r="D827" s="3">
        <v>-30</v>
      </c>
      <c r="E827" t="s">
        <v>244</v>
      </c>
      <c r="F827" t="s">
        <v>241</v>
      </c>
      <c r="G827" s="5">
        <f>IF(Table1[[#This Row],[Amount]]&lt;0,-Table1[[#This Row],[Amount]],"")</f>
        <v>30</v>
      </c>
      <c r="H827" t="str">
        <f>IF(Table1[[#This Row],[Account Type]]="Credit Card",Table1[[#This Row],[Amount]],"")</f>
        <v/>
      </c>
      <c r="I827" s="2" t="str">
        <f>IF(Table1[[#This Row],[Category]]="Loan Repayment",Table1[[#This Row],[Amount]]*-1,"")</f>
        <v/>
      </c>
      <c r="J827" s="20" t="s">
        <v>366</v>
      </c>
      <c r="K827" s="17">
        <v>44805</v>
      </c>
    </row>
    <row r="828" spans="1:11" x14ac:dyDescent="0.25">
      <c r="A828" s="16">
        <v>44827.871099537035</v>
      </c>
      <c r="B828" t="s">
        <v>84</v>
      </c>
      <c r="C828" t="str">
        <f t="shared" si="12"/>
        <v>Others</v>
      </c>
      <c r="D828" s="3">
        <v>-1.58</v>
      </c>
      <c r="E828" t="s">
        <v>244</v>
      </c>
      <c r="F828" t="s">
        <v>241</v>
      </c>
      <c r="G828" s="5">
        <f>IF(Table1[[#This Row],[Amount]]&lt;0,-Table1[[#This Row],[Amount]],"")</f>
        <v>1.58</v>
      </c>
      <c r="H828" t="str">
        <f>IF(Table1[[#This Row],[Account Type]]="Credit Card",Table1[[#This Row],[Amount]],"")</f>
        <v/>
      </c>
      <c r="I828" s="2" t="str">
        <f>IF(Table1[[#This Row],[Category]]="Loan Repayment",Table1[[#This Row],[Amount]]*-1,"")</f>
        <v/>
      </c>
      <c r="J828" s="20" t="s">
        <v>366</v>
      </c>
      <c r="K828" s="17">
        <v>44805</v>
      </c>
    </row>
    <row r="829" spans="1:11" x14ac:dyDescent="0.25">
      <c r="A829" s="16">
        <v>44828.041655092595</v>
      </c>
      <c r="B829" t="s">
        <v>14</v>
      </c>
      <c r="C829" t="str">
        <f t="shared" si="12"/>
        <v>Public Transport</v>
      </c>
      <c r="D829" s="3">
        <v>-4.95</v>
      </c>
      <c r="E829" t="s">
        <v>244</v>
      </c>
      <c r="F829" t="s">
        <v>241</v>
      </c>
      <c r="G829" s="5">
        <f>IF(Table1[[#This Row],[Amount]]&lt;0,-Table1[[#This Row],[Amount]],"")</f>
        <v>4.95</v>
      </c>
      <c r="H829" t="str">
        <f>IF(Table1[[#This Row],[Account Type]]="Credit Card",Table1[[#This Row],[Amount]],"")</f>
        <v/>
      </c>
      <c r="I829" s="2" t="str">
        <f>IF(Table1[[#This Row],[Category]]="Loan Repayment",Table1[[#This Row],[Amount]]*-1,"")</f>
        <v/>
      </c>
      <c r="J829" s="20" t="s">
        <v>366</v>
      </c>
      <c r="K829" s="17">
        <v>44805</v>
      </c>
    </row>
    <row r="830" spans="1:11" x14ac:dyDescent="0.25">
      <c r="A830" s="16">
        <v>44829.041655092595</v>
      </c>
      <c r="B830" t="s">
        <v>14</v>
      </c>
      <c r="C830" t="str">
        <f t="shared" si="12"/>
        <v>Public Transport</v>
      </c>
      <c r="D830" s="3">
        <v>-3.3</v>
      </c>
      <c r="E830" t="s">
        <v>244</v>
      </c>
      <c r="F830" t="s">
        <v>241</v>
      </c>
      <c r="G830" s="5">
        <f>IF(Table1[[#This Row],[Amount]]&lt;0,-Table1[[#This Row],[Amount]],"")</f>
        <v>3.3</v>
      </c>
      <c r="H830" t="str">
        <f>IF(Table1[[#This Row],[Account Type]]="Credit Card",Table1[[#This Row],[Amount]],"")</f>
        <v/>
      </c>
      <c r="I830" s="2" t="str">
        <f>IF(Table1[[#This Row],[Category]]="Loan Repayment",Table1[[#This Row],[Amount]]*-1,"")</f>
        <v/>
      </c>
      <c r="J830" s="20" t="s">
        <v>366</v>
      </c>
      <c r="K830" s="17">
        <v>44805</v>
      </c>
    </row>
    <row r="831" spans="1:11" x14ac:dyDescent="0.25">
      <c r="A831" s="16">
        <v>44829.806469907409</v>
      </c>
      <c r="B831" t="s">
        <v>46</v>
      </c>
      <c r="C831" t="str">
        <f t="shared" si="12"/>
        <v>Others</v>
      </c>
      <c r="D831" s="3">
        <v>2.6</v>
      </c>
      <c r="E831" t="s">
        <v>244</v>
      </c>
      <c r="F831" t="s">
        <v>241</v>
      </c>
      <c r="G831" s="5" t="str">
        <f>IF(Table1[[#This Row],[Amount]]&lt;0,-Table1[[#This Row],[Amount]],"")</f>
        <v/>
      </c>
      <c r="H831" t="str">
        <f>IF(Table1[[#This Row],[Account Type]]="Credit Card",Table1[[#This Row],[Amount]],"")</f>
        <v/>
      </c>
      <c r="I831" s="2" t="str">
        <f>IF(Table1[[#This Row],[Category]]="Loan Repayment",Table1[[#This Row],[Amount]]*-1,"")</f>
        <v/>
      </c>
      <c r="J831" s="20" t="s">
        <v>366</v>
      </c>
      <c r="K831" s="17">
        <v>44805</v>
      </c>
    </row>
    <row r="832" spans="1:11" x14ac:dyDescent="0.25">
      <c r="A832" s="16">
        <v>44830.041655092595</v>
      </c>
      <c r="B832" t="s">
        <v>14</v>
      </c>
      <c r="C832" t="str">
        <f t="shared" si="12"/>
        <v>Public Transport</v>
      </c>
      <c r="D832" s="3">
        <v>-1.65</v>
      </c>
      <c r="E832" t="s">
        <v>244</v>
      </c>
      <c r="F832" t="s">
        <v>241</v>
      </c>
      <c r="G832" s="5">
        <f>IF(Table1[[#This Row],[Amount]]&lt;0,-Table1[[#This Row],[Amount]],"")</f>
        <v>1.65</v>
      </c>
      <c r="H832" t="str">
        <f>IF(Table1[[#This Row],[Account Type]]="Credit Card",Table1[[#This Row],[Amount]],"")</f>
        <v/>
      </c>
      <c r="I832" s="2" t="str">
        <f>IF(Table1[[#This Row],[Category]]="Loan Repayment",Table1[[#This Row],[Amount]]*-1,"")</f>
        <v/>
      </c>
      <c r="J832" s="20" t="s">
        <v>366</v>
      </c>
      <c r="K832" s="17">
        <v>44805</v>
      </c>
    </row>
    <row r="833" spans="1:11" x14ac:dyDescent="0.25">
      <c r="A833" s="16">
        <v>44831.041655092595</v>
      </c>
      <c r="B833" t="s">
        <v>14</v>
      </c>
      <c r="C833" t="str">
        <f t="shared" si="12"/>
        <v>Public Transport</v>
      </c>
      <c r="D833" s="3">
        <v>-3.3</v>
      </c>
      <c r="E833" t="s">
        <v>244</v>
      </c>
      <c r="F833" t="s">
        <v>241</v>
      </c>
      <c r="G833" s="5">
        <f>IF(Table1[[#This Row],[Amount]]&lt;0,-Table1[[#This Row],[Amount]],"")</f>
        <v>3.3</v>
      </c>
      <c r="H833" t="str">
        <f>IF(Table1[[#This Row],[Account Type]]="Credit Card",Table1[[#This Row],[Amount]],"")</f>
        <v/>
      </c>
      <c r="I833" s="2" t="str">
        <f>IF(Table1[[#This Row],[Category]]="Loan Repayment",Table1[[#This Row],[Amount]]*-1,"")</f>
        <v/>
      </c>
      <c r="J833" s="20" t="s">
        <v>366</v>
      </c>
      <c r="K833" s="17">
        <v>44805</v>
      </c>
    </row>
    <row r="834" spans="1:11" x14ac:dyDescent="0.25">
      <c r="A834" s="16">
        <v>44831.527048611111</v>
      </c>
      <c r="B834" t="s">
        <v>46</v>
      </c>
      <c r="C834" t="str">
        <f t="shared" ref="C834:C897" si="13">IF(OR(B834="Lidl",B834="Asda",B834="Best Asia Supermarket",B834="Wallington Food Centre",B834="Sainsbury's",B834="Tesco"),"Groceries",IF(OR(B834="Boots",B834="Manor Pharmacy",B834="Specsavers",B834="Noahs Health Food Stor"),"Health",IF(OR(B834="Amazon",B834="Ebay"),"Online Shopping",IF(OR(B834="Transport For London",B834="South Western Railway"),"Public Transport",IF(OR(B834="Primark",B834="TK Maxx",B834="Marks &amp; Spencer"),"Clothing",IF(OR(B834="Udemy",B834="Wise",B834="Telusko",B834="Oasis Christian Centre"),"Self Development",IF(OR(B834="Price Busters",B834="Argos",B834="Poundland",B834="Kings Corner"),"Household Items",IF(OR(B834="To RCCG GLORIOUS HIGH THRONE",B834="To Eagle City Church"),"Church",IF(OR(B834="Skillz UK",B834="Tynker",B834="To Gocardless",B834="We Make Footballers Cc",B834="GLL BETTER",B834="VIS WWW.BETTER.ORG.UK/",B834="IXL Learning"),"Kids Extracurricular",IF(OR(B834="To GBP Savings",B834="Trading 212"),"Savings",IF(B834="To Aqua","Loan Repayment",IF(B834="To Kaneh Amin","Haircut",IF(B834="Wall/Rent/63canon","Rent",IF(OR(B834="Bolt","Uber"),"Cab",IF(B834="Dulwich College","Salary","Others")))))))))))))))</f>
        <v>Others</v>
      </c>
      <c r="D834" s="3">
        <v>30</v>
      </c>
      <c r="E834" t="s">
        <v>244</v>
      </c>
      <c r="F834" t="s">
        <v>241</v>
      </c>
      <c r="G834" s="5" t="str">
        <f>IF(Table1[[#This Row],[Amount]]&lt;0,-Table1[[#This Row],[Amount]],"")</f>
        <v/>
      </c>
      <c r="H834" t="str">
        <f>IF(Table1[[#This Row],[Account Type]]="Credit Card",Table1[[#This Row],[Amount]],"")</f>
        <v/>
      </c>
      <c r="I834" s="2" t="str">
        <f>IF(Table1[[#This Row],[Category]]="Loan Repayment",Table1[[#This Row],[Amount]]*-1,"")</f>
        <v/>
      </c>
      <c r="J834" s="20" t="s">
        <v>366</v>
      </c>
      <c r="K834" s="17">
        <v>44805</v>
      </c>
    </row>
    <row r="835" spans="1:11" x14ac:dyDescent="0.25">
      <c r="A835" s="16">
        <v>44831.528379629628</v>
      </c>
      <c r="B835" t="s">
        <v>85</v>
      </c>
      <c r="C835" t="str">
        <f t="shared" si="13"/>
        <v>Others</v>
      </c>
      <c r="D835" s="3">
        <v>-20</v>
      </c>
      <c r="E835" t="s">
        <v>244</v>
      </c>
      <c r="F835" t="s">
        <v>241</v>
      </c>
      <c r="G835" s="5">
        <f>IF(Table1[[#This Row],[Amount]]&lt;0,-Table1[[#This Row],[Amount]],"")</f>
        <v>20</v>
      </c>
      <c r="H835" t="str">
        <f>IF(Table1[[#This Row],[Account Type]]="Credit Card",Table1[[#This Row],[Amount]],"")</f>
        <v/>
      </c>
      <c r="I835" s="2" t="str">
        <f>IF(Table1[[#This Row],[Category]]="Loan Repayment",Table1[[#This Row],[Amount]]*-1,"")</f>
        <v/>
      </c>
      <c r="J835" s="20" t="s">
        <v>366</v>
      </c>
      <c r="K835" s="17">
        <v>44805</v>
      </c>
    </row>
    <row r="836" spans="1:11" x14ac:dyDescent="0.25">
      <c r="A836" s="16">
        <v>44832.624780092592</v>
      </c>
      <c r="B836" t="s">
        <v>46</v>
      </c>
      <c r="C836" t="str">
        <f t="shared" si="13"/>
        <v>Others</v>
      </c>
      <c r="D836" s="3">
        <v>11</v>
      </c>
      <c r="E836" t="s">
        <v>244</v>
      </c>
      <c r="F836" t="s">
        <v>241</v>
      </c>
      <c r="G836" s="5" t="str">
        <f>IF(Table1[[#This Row],[Amount]]&lt;0,-Table1[[#This Row],[Amount]],"")</f>
        <v/>
      </c>
      <c r="H836" t="str">
        <f>IF(Table1[[#This Row],[Account Type]]="Credit Card",Table1[[#This Row],[Amount]],"")</f>
        <v/>
      </c>
      <c r="I836" s="2" t="str">
        <f>IF(Table1[[#This Row],[Category]]="Loan Repayment",Table1[[#This Row],[Amount]]*-1,"")</f>
        <v/>
      </c>
      <c r="J836" s="20" t="s">
        <v>366</v>
      </c>
      <c r="K836" s="17">
        <v>44805</v>
      </c>
    </row>
    <row r="837" spans="1:11" x14ac:dyDescent="0.25">
      <c r="A837" s="16">
        <v>44832.627916666665</v>
      </c>
      <c r="B837" t="s">
        <v>14</v>
      </c>
      <c r="C837" t="str">
        <f t="shared" si="13"/>
        <v>Public Transport</v>
      </c>
      <c r="D837" s="3">
        <v>-1.5</v>
      </c>
      <c r="E837" t="s">
        <v>244</v>
      </c>
      <c r="F837" t="s">
        <v>241</v>
      </c>
      <c r="G837" s="5">
        <f>IF(Table1[[#This Row],[Amount]]&lt;0,-Table1[[#This Row],[Amount]],"")</f>
        <v>1.5</v>
      </c>
      <c r="H837" t="str">
        <f>IF(Table1[[#This Row],[Account Type]]="Credit Card",Table1[[#This Row],[Amount]],"")</f>
        <v/>
      </c>
      <c r="I837" s="2" t="str">
        <f>IF(Table1[[#This Row],[Category]]="Loan Repayment",Table1[[#This Row],[Amount]]*-1,"")</f>
        <v/>
      </c>
      <c r="J837" s="20" t="s">
        <v>366</v>
      </c>
      <c r="K837" s="17">
        <v>44805</v>
      </c>
    </row>
    <row r="838" spans="1:11" x14ac:dyDescent="0.25">
      <c r="A838" s="16">
        <v>44832.629386574074</v>
      </c>
      <c r="B838" t="s">
        <v>14</v>
      </c>
      <c r="C838" t="str">
        <f t="shared" si="13"/>
        <v>Public Transport</v>
      </c>
      <c r="D838" s="3">
        <v>-1.5</v>
      </c>
      <c r="E838" t="s">
        <v>244</v>
      </c>
      <c r="F838" t="s">
        <v>241</v>
      </c>
      <c r="G838" s="5">
        <f>IF(Table1[[#This Row],[Amount]]&lt;0,-Table1[[#This Row],[Amount]],"")</f>
        <v>1.5</v>
      </c>
      <c r="H838" t="str">
        <f>IF(Table1[[#This Row],[Account Type]]="Credit Card",Table1[[#This Row],[Amount]],"")</f>
        <v/>
      </c>
      <c r="I838" s="2" t="str">
        <f>IF(Table1[[#This Row],[Category]]="Loan Repayment",Table1[[#This Row],[Amount]]*-1,"")</f>
        <v/>
      </c>
      <c r="J838" s="20" t="s">
        <v>366</v>
      </c>
      <c r="K838" s="17">
        <v>44805</v>
      </c>
    </row>
    <row r="839" spans="1:11" x14ac:dyDescent="0.25">
      <c r="A839" s="16">
        <v>44832.654016203705</v>
      </c>
      <c r="B839" t="s">
        <v>14</v>
      </c>
      <c r="C839" t="str">
        <f t="shared" si="13"/>
        <v>Public Transport</v>
      </c>
      <c r="D839" s="3">
        <v>-1.65</v>
      </c>
      <c r="E839" t="s">
        <v>244</v>
      </c>
      <c r="F839" t="s">
        <v>241</v>
      </c>
      <c r="G839" s="5">
        <f>IF(Table1[[#This Row],[Amount]]&lt;0,-Table1[[#This Row],[Amount]],"")</f>
        <v>1.65</v>
      </c>
      <c r="H839" t="str">
        <f>IF(Table1[[#This Row],[Account Type]]="Credit Card",Table1[[#This Row],[Amount]],"")</f>
        <v/>
      </c>
      <c r="I839" s="2" t="str">
        <f>IF(Table1[[#This Row],[Category]]="Loan Repayment",Table1[[#This Row],[Amount]]*-1,"")</f>
        <v/>
      </c>
      <c r="J839" s="20" t="s">
        <v>366</v>
      </c>
      <c r="K839" s="17">
        <v>44805</v>
      </c>
    </row>
    <row r="840" spans="1:11" x14ac:dyDescent="0.25">
      <c r="A840" s="16">
        <v>44833.041655092595</v>
      </c>
      <c r="B840" t="s">
        <v>14</v>
      </c>
      <c r="C840" t="str">
        <f t="shared" si="13"/>
        <v>Public Transport</v>
      </c>
      <c r="D840" s="3">
        <v>-3.3</v>
      </c>
      <c r="E840" t="s">
        <v>244</v>
      </c>
      <c r="F840" t="s">
        <v>241</v>
      </c>
      <c r="G840" s="5">
        <f>IF(Table1[[#This Row],[Amount]]&lt;0,-Table1[[#This Row],[Amount]],"")</f>
        <v>3.3</v>
      </c>
      <c r="H840" t="str">
        <f>IF(Table1[[#This Row],[Account Type]]="Credit Card",Table1[[#This Row],[Amount]],"")</f>
        <v/>
      </c>
      <c r="I840" s="2" t="str">
        <f>IF(Table1[[#This Row],[Category]]="Loan Repayment",Table1[[#This Row],[Amount]]*-1,"")</f>
        <v/>
      </c>
      <c r="J840" s="20" t="s">
        <v>366</v>
      </c>
      <c r="K840" s="17">
        <v>44805</v>
      </c>
    </row>
    <row r="841" spans="1:11" x14ac:dyDescent="0.25">
      <c r="A841" s="16">
        <v>44834.041655092595</v>
      </c>
      <c r="B841" t="s">
        <v>14</v>
      </c>
      <c r="C841" t="str">
        <f t="shared" si="13"/>
        <v>Public Transport</v>
      </c>
      <c r="D841" s="3">
        <v>-3.3</v>
      </c>
      <c r="E841" t="s">
        <v>244</v>
      </c>
      <c r="F841" t="s">
        <v>241</v>
      </c>
      <c r="G841" s="5">
        <f>IF(Table1[[#This Row],[Amount]]&lt;0,-Table1[[#This Row],[Amount]],"")</f>
        <v>3.3</v>
      </c>
      <c r="H841" t="str">
        <f>IF(Table1[[#This Row],[Account Type]]="Credit Card",Table1[[#This Row],[Amount]],"")</f>
        <v/>
      </c>
      <c r="I841" s="2" t="str">
        <f>IF(Table1[[#This Row],[Category]]="Loan Repayment",Table1[[#This Row],[Amount]]*-1,"")</f>
        <v/>
      </c>
      <c r="J841" s="20" t="s">
        <v>366</v>
      </c>
      <c r="K841" s="17">
        <v>44805</v>
      </c>
    </row>
    <row r="842" spans="1:11" x14ac:dyDescent="0.25">
      <c r="A842" s="16">
        <v>44834.487696759257</v>
      </c>
      <c r="B842" t="s">
        <v>86</v>
      </c>
      <c r="C842" t="str">
        <f t="shared" si="13"/>
        <v>Others</v>
      </c>
      <c r="D842" s="3">
        <v>300</v>
      </c>
      <c r="E842" t="s">
        <v>244</v>
      </c>
      <c r="F842" t="s">
        <v>241</v>
      </c>
      <c r="G842" s="5" t="str">
        <f>IF(Table1[[#This Row],[Amount]]&lt;0,-Table1[[#This Row],[Amount]],"")</f>
        <v/>
      </c>
      <c r="H842" t="str">
        <f>IF(Table1[[#This Row],[Account Type]]="Credit Card",Table1[[#This Row],[Amount]],"")</f>
        <v/>
      </c>
      <c r="I842" s="2" t="str">
        <f>IF(Table1[[#This Row],[Category]]="Loan Repayment",Table1[[#This Row],[Amount]]*-1,"")</f>
        <v/>
      </c>
      <c r="J842" s="20" t="s">
        <v>366</v>
      </c>
      <c r="K842" s="17">
        <v>44805</v>
      </c>
    </row>
    <row r="843" spans="1:11" x14ac:dyDescent="0.25">
      <c r="A843" s="16">
        <v>44834.490312499998</v>
      </c>
      <c r="B843" t="s">
        <v>87</v>
      </c>
      <c r="C843" t="str">
        <f t="shared" si="13"/>
        <v>Others</v>
      </c>
      <c r="D843" s="3">
        <v>-300</v>
      </c>
      <c r="E843" t="s">
        <v>244</v>
      </c>
      <c r="F843" t="s">
        <v>241</v>
      </c>
      <c r="G843" s="5">
        <f>IF(Table1[[#This Row],[Amount]]&lt;0,-Table1[[#This Row],[Amount]],"")</f>
        <v>300</v>
      </c>
      <c r="H843" t="str">
        <f>IF(Table1[[#This Row],[Account Type]]="Credit Card",Table1[[#This Row],[Amount]],"")</f>
        <v/>
      </c>
      <c r="I843" s="2" t="str">
        <f>IF(Table1[[#This Row],[Category]]="Loan Repayment",Table1[[#This Row],[Amount]]*-1,"")</f>
        <v/>
      </c>
      <c r="J843" s="20" t="s">
        <v>366</v>
      </c>
      <c r="K843" s="17">
        <v>44805</v>
      </c>
    </row>
    <row r="844" spans="1:11" x14ac:dyDescent="0.25">
      <c r="A844" s="16">
        <v>44835.041655092595</v>
      </c>
      <c r="B844" t="s">
        <v>14</v>
      </c>
      <c r="C844" t="str">
        <f t="shared" si="13"/>
        <v>Public Transport</v>
      </c>
      <c r="D844" s="3">
        <v>-3.3</v>
      </c>
      <c r="E844" t="s">
        <v>244</v>
      </c>
      <c r="F844" t="s">
        <v>241</v>
      </c>
      <c r="G844" s="5">
        <f>IF(Table1[[#This Row],[Amount]]&lt;0,-Table1[[#This Row],[Amount]],"")</f>
        <v>3.3</v>
      </c>
      <c r="H844" t="str">
        <f>IF(Table1[[#This Row],[Account Type]]="Credit Card",Table1[[#This Row],[Amount]],"")</f>
        <v/>
      </c>
      <c r="I844" s="2" t="str">
        <f>IF(Table1[[#This Row],[Category]]="Loan Repayment",Table1[[#This Row],[Amount]]*-1,"")</f>
        <v/>
      </c>
      <c r="J844" s="20" t="s">
        <v>367</v>
      </c>
      <c r="K844" s="17">
        <v>44835</v>
      </c>
    </row>
    <row r="845" spans="1:11" x14ac:dyDescent="0.25">
      <c r="A845" s="16">
        <v>44836.397129629629</v>
      </c>
      <c r="B845" t="s">
        <v>8</v>
      </c>
      <c r="C845" t="str">
        <f t="shared" si="13"/>
        <v>Others</v>
      </c>
      <c r="D845" s="3">
        <v>100</v>
      </c>
      <c r="E845" t="s">
        <v>244</v>
      </c>
      <c r="F845" t="s">
        <v>241</v>
      </c>
      <c r="G845" s="5" t="str">
        <f>IF(Table1[[#This Row],[Amount]]&lt;0,-Table1[[#This Row],[Amount]],"")</f>
        <v/>
      </c>
      <c r="H845" t="str">
        <f>IF(Table1[[#This Row],[Account Type]]="Credit Card",Table1[[#This Row],[Amount]],"")</f>
        <v/>
      </c>
      <c r="I845" s="2" t="str">
        <f>IF(Table1[[#This Row],[Category]]="Loan Repayment",Table1[[#This Row],[Amount]]*-1,"")</f>
        <v/>
      </c>
      <c r="J845" s="20" t="s">
        <v>367</v>
      </c>
      <c r="K845" s="17">
        <v>44835</v>
      </c>
    </row>
    <row r="846" spans="1:11" x14ac:dyDescent="0.25">
      <c r="A846" s="16">
        <v>44837.041655092595</v>
      </c>
      <c r="B846" t="s">
        <v>14</v>
      </c>
      <c r="C846" t="str">
        <f t="shared" si="13"/>
        <v>Public Transport</v>
      </c>
      <c r="D846" s="3">
        <v>-1.65</v>
      </c>
      <c r="E846" t="s">
        <v>244</v>
      </c>
      <c r="F846" t="s">
        <v>241</v>
      </c>
      <c r="G846" s="5">
        <f>IF(Table1[[#This Row],[Amount]]&lt;0,-Table1[[#This Row],[Amount]],"")</f>
        <v>1.65</v>
      </c>
      <c r="H846" t="str">
        <f>IF(Table1[[#This Row],[Account Type]]="Credit Card",Table1[[#This Row],[Amount]],"")</f>
        <v/>
      </c>
      <c r="I846" s="2" t="str">
        <f>IF(Table1[[#This Row],[Category]]="Loan Repayment",Table1[[#This Row],[Amount]]*-1,"")</f>
        <v/>
      </c>
      <c r="J846" s="20" t="s">
        <v>367</v>
      </c>
      <c r="K846" s="17">
        <v>44835</v>
      </c>
    </row>
    <row r="847" spans="1:11" x14ac:dyDescent="0.25">
      <c r="A847" s="16">
        <v>44837.61482638889</v>
      </c>
      <c r="B847" t="s">
        <v>83</v>
      </c>
      <c r="C847" t="str">
        <f t="shared" si="13"/>
        <v>Kids Extracurricular</v>
      </c>
      <c r="D847" s="3">
        <v>-36</v>
      </c>
      <c r="E847" t="s">
        <v>244</v>
      </c>
      <c r="F847" t="s">
        <v>241</v>
      </c>
      <c r="G847" s="5">
        <f>IF(Table1[[#This Row],[Amount]]&lt;0,-Table1[[#This Row],[Amount]],"")</f>
        <v>36</v>
      </c>
      <c r="H847" t="str">
        <f>IF(Table1[[#This Row],[Account Type]]="Credit Card",Table1[[#This Row],[Amount]],"")</f>
        <v/>
      </c>
      <c r="I847" s="2" t="str">
        <f>IF(Table1[[#This Row],[Category]]="Loan Repayment",Table1[[#This Row],[Amount]]*-1,"")</f>
        <v/>
      </c>
      <c r="J847" s="20" t="s">
        <v>367</v>
      </c>
      <c r="K847" s="17">
        <v>44835</v>
      </c>
    </row>
    <row r="848" spans="1:11" x14ac:dyDescent="0.25">
      <c r="A848" s="16">
        <v>44837.670335648145</v>
      </c>
      <c r="B848" t="s">
        <v>12</v>
      </c>
      <c r="C848" t="str">
        <f t="shared" si="13"/>
        <v>Groceries</v>
      </c>
      <c r="D848" s="3">
        <v>-3.83</v>
      </c>
      <c r="E848" t="s">
        <v>244</v>
      </c>
      <c r="F848" t="s">
        <v>241</v>
      </c>
      <c r="G848" s="5">
        <f>IF(Table1[[#This Row],[Amount]]&lt;0,-Table1[[#This Row],[Amount]],"")</f>
        <v>3.83</v>
      </c>
      <c r="H848" t="str">
        <f>IF(Table1[[#This Row],[Account Type]]="Credit Card",Table1[[#This Row],[Amount]],"")</f>
        <v/>
      </c>
      <c r="I848" s="2" t="str">
        <f>IF(Table1[[#This Row],[Category]]="Loan Repayment",Table1[[#This Row],[Amount]]*-1,"")</f>
        <v/>
      </c>
      <c r="J848" s="20" t="s">
        <v>367</v>
      </c>
      <c r="K848" s="17">
        <v>44835</v>
      </c>
    </row>
    <row r="849" spans="1:11" x14ac:dyDescent="0.25">
      <c r="A849" s="16">
        <v>44838.041655092595</v>
      </c>
      <c r="B849" t="s">
        <v>14</v>
      </c>
      <c r="C849" t="str">
        <f t="shared" si="13"/>
        <v>Public Transport</v>
      </c>
      <c r="D849" s="3">
        <v>-3.3</v>
      </c>
      <c r="E849" t="s">
        <v>244</v>
      </c>
      <c r="F849" t="s">
        <v>241</v>
      </c>
      <c r="G849" s="5">
        <f>IF(Table1[[#This Row],[Amount]]&lt;0,-Table1[[#This Row],[Amount]],"")</f>
        <v>3.3</v>
      </c>
      <c r="H849" t="str">
        <f>IF(Table1[[#This Row],[Account Type]]="Credit Card",Table1[[#This Row],[Amount]],"")</f>
        <v/>
      </c>
      <c r="I849" s="2" t="str">
        <f>IF(Table1[[#This Row],[Category]]="Loan Repayment",Table1[[#This Row],[Amount]]*-1,"")</f>
        <v/>
      </c>
      <c r="J849" s="20" t="s">
        <v>367</v>
      </c>
      <c r="K849" s="17">
        <v>44835</v>
      </c>
    </row>
    <row r="850" spans="1:11" x14ac:dyDescent="0.25">
      <c r="A850" s="16">
        <v>44839.041655092595</v>
      </c>
      <c r="B850" t="s">
        <v>14</v>
      </c>
      <c r="C850" t="str">
        <f t="shared" si="13"/>
        <v>Public Transport</v>
      </c>
      <c r="D850" s="3">
        <v>-3.3</v>
      </c>
      <c r="E850" t="s">
        <v>244</v>
      </c>
      <c r="F850" t="s">
        <v>241</v>
      </c>
      <c r="G850" s="5">
        <f>IF(Table1[[#This Row],[Amount]]&lt;0,-Table1[[#This Row],[Amount]],"")</f>
        <v>3.3</v>
      </c>
      <c r="H850" t="str">
        <f>IF(Table1[[#This Row],[Account Type]]="Credit Card",Table1[[#This Row],[Amount]],"")</f>
        <v/>
      </c>
      <c r="I850" s="2" t="str">
        <f>IF(Table1[[#This Row],[Category]]="Loan Repayment",Table1[[#This Row],[Amount]]*-1,"")</f>
        <v/>
      </c>
      <c r="J850" s="20" t="s">
        <v>367</v>
      </c>
      <c r="K850" s="17">
        <v>44835</v>
      </c>
    </row>
    <row r="851" spans="1:11" x14ac:dyDescent="0.25">
      <c r="A851" s="16">
        <v>44839.706238425926</v>
      </c>
      <c r="B851" t="s">
        <v>10</v>
      </c>
      <c r="C851" t="str">
        <f t="shared" si="13"/>
        <v>Groceries</v>
      </c>
      <c r="D851" s="3">
        <v>-4.8</v>
      </c>
      <c r="E851" t="s">
        <v>244</v>
      </c>
      <c r="F851" t="s">
        <v>241</v>
      </c>
      <c r="G851" s="5">
        <f>IF(Table1[[#This Row],[Amount]]&lt;0,-Table1[[#This Row],[Amount]],"")</f>
        <v>4.8</v>
      </c>
      <c r="H851" t="str">
        <f>IF(Table1[[#This Row],[Account Type]]="Credit Card",Table1[[#This Row],[Amount]],"")</f>
        <v/>
      </c>
      <c r="I851" s="2" t="str">
        <f>IF(Table1[[#This Row],[Category]]="Loan Repayment",Table1[[#This Row],[Amount]]*-1,"")</f>
        <v/>
      </c>
      <c r="J851" s="20" t="s">
        <v>367</v>
      </c>
      <c r="K851" s="17">
        <v>44835</v>
      </c>
    </row>
    <row r="852" spans="1:11" x14ac:dyDescent="0.25">
      <c r="A852" s="16">
        <v>44840.041655092595</v>
      </c>
      <c r="B852" t="s">
        <v>14</v>
      </c>
      <c r="C852" t="str">
        <f t="shared" si="13"/>
        <v>Public Transport</v>
      </c>
      <c r="D852" s="3">
        <v>-1.65</v>
      </c>
      <c r="E852" t="s">
        <v>244</v>
      </c>
      <c r="F852" t="s">
        <v>241</v>
      </c>
      <c r="G852" s="5">
        <f>IF(Table1[[#This Row],[Amount]]&lt;0,-Table1[[#This Row],[Amount]],"")</f>
        <v>1.65</v>
      </c>
      <c r="H852" t="str">
        <f>IF(Table1[[#This Row],[Account Type]]="Credit Card",Table1[[#This Row],[Amount]],"")</f>
        <v/>
      </c>
      <c r="I852" s="2" t="str">
        <f>IF(Table1[[#This Row],[Category]]="Loan Repayment",Table1[[#This Row],[Amount]]*-1,"")</f>
        <v/>
      </c>
      <c r="J852" s="20" t="s">
        <v>367</v>
      </c>
      <c r="K852" s="17">
        <v>44835</v>
      </c>
    </row>
    <row r="853" spans="1:11" x14ac:dyDescent="0.25">
      <c r="A853" s="16">
        <v>44840.041655092595</v>
      </c>
      <c r="B853" t="s">
        <v>14</v>
      </c>
      <c r="C853" t="str">
        <f t="shared" si="13"/>
        <v>Public Transport</v>
      </c>
      <c r="D853" s="3">
        <v>-3.3</v>
      </c>
      <c r="E853" t="s">
        <v>244</v>
      </c>
      <c r="F853" t="s">
        <v>241</v>
      </c>
      <c r="G853" s="5">
        <f>IF(Table1[[#This Row],[Amount]]&lt;0,-Table1[[#This Row],[Amount]],"")</f>
        <v>3.3</v>
      </c>
      <c r="H853" t="str">
        <f>IF(Table1[[#This Row],[Account Type]]="Credit Card",Table1[[#This Row],[Amount]],"")</f>
        <v/>
      </c>
      <c r="I853" s="2" t="str">
        <f>IF(Table1[[#This Row],[Category]]="Loan Repayment",Table1[[#This Row],[Amount]]*-1,"")</f>
        <v/>
      </c>
      <c r="J853" s="20" t="s">
        <v>367</v>
      </c>
      <c r="K853" s="17">
        <v>44835</v>
      </c>
    </row>
    <row r="854" spans="1:11" x14ac:dyDescent="0.25">
      <c r="A854" s="16">
        <v>44840.660902777781</v>
      </c>
      <c r="B854" t="s">
        <v>89</v>
      </c>
      <c r="C854" t="str">
        <f t="shared" si="13"/>
        <v>Others</v>
      </c>
      <c r="D854" s="3">
        <v>-3.5</v>
      </c>
      <c r="E854" t="s">
        <v>244</v>
      </c>
      <c r="F854" t="s">
        <v>241</v>
      </c>
      <c r="G854" s="5">
        <f>IF(Table1[[#This Row],[Amount]]&lt;0,-Table1[[#This Row],[Amount]],"")</f>
        <v>3.5</v>
      </c>
      <c r="H854" t="str">
        <f>IF(Table1[[#This Row],[Account Type]]="Credit Card",Table1[[#This Row],[Amount]],"")</f>
        <v/>
      </c>
      <c r="I854" s="2" t="str">
        <f>IF(Table1[[#This Row],[Category]]="Loan Repayment",Table1[[#This Row],[Amount]]*-1,"")</f>
        <v/>
      </c>
      <c r="J854" s="20" t="s">
        <v>367</v>
      </c>
      <c r="K854" s="17">
        <v>44835</v>
      </c>
    </row>
    <row r="855" spans="1:11" x14ac:dyDescent="0.25">
      <c r="A855" s="16">
        <v>44841.041655092595</v>
      </c>
      <c r="B855" t="s">
        <v>14</v>
      </c>
      <c r="C855" t="str">
        <f t="shared" si="13"/>
        <v>Public Transport</v>
      </c>
      <c r="D855" s="3">
        <v>-1.65</v>
      </c>
      <c r="E855" t="s">
        <v>244</v>
      </c>
      <c r="F855" t="s">
        <v>241</v>
      </c>
      <c r="G855" s="5">
        <f>IF(Table1[[#This Row],[Amount]]&lt;0,-Table1[[#This Row],[Amount]],"")</f>
        <v>1.65</v>
      </c>
      <c r="H855" t="str">
        <f>IF(Table1[[#This Row],[Account Type]]="Credit Card",Table1[[#This Row],[Amount]],"")</f>
        <v/>
      </c>
      <c r="I855" s="2" t="str">
        <f>IF(Table1[[#This Row],[Category]]="Loan Repayment",Table1[[#This Row],[Amount]]*-1,"")</f>
        <v/>
      </c>
      <c r="J855" s="20" t="s">
        <v>367</v>
      </c>
      <c r="K855" s="17">
        <v>44835</v>
      </c>
    </row>
    <row r="856" spans="1:11" x14ac:dyDescent="0.25">
      <c r="A856" s="16">
        <v>44841.065729166665</v>
      </c>
      <c r="B856" t="s">
        <v>14</v>
      </c>
      <c r="C856" t="str">
        <f t="shared" si="13"/>
        <v>Public Transport</v>
      </c>
      <c r="D856" s="3">
        <v>-4.95</v>
      </c>
      <c r="E856" t="s">
        <v>244</v>
      </c>
      <c r="F856" t="s">
        <v>241</v>
      </c>
      <c r="G856" s="5">
        <f>IF(Table1[[#This Row],[Amount]]&lt;0,-Table1[[#This Row],[Amount]],"")</f>
        <v>4.95</v>
      </c>
      <c r="H856" t="str">
        <f>IF(Table1[[#This Row],[Account Type]]="Credit Card",Table1[[#This Row],[Amount]],"")</f>
        <v/>
      </c>
      <c r="I856" s="2" t="str">
        <f>IF(Table1[[#This Row],[Category]]="Loan Repayment",Table1[[#This Row],[Amount]]*-1,"")</f>
        <v/>
      </c>
      <c r="J856" s="20" t="s">
        <v>367</v>
      </c>
      <c r="K856" s="17">
        <v>44835</v>
      </c>
    </row>
    <row r="857" spans="1:11" x14ac:dyDescent="0.25">
      <c r="A857" s="16">
        <v>44841.170937499999</v>
      </c>
      <c r="B857" t="s">
        <v>27</v>
      </c>
      <c r="C857" t="str">
        <f t="shared" si="13"/>
        <v>Self Development</v>
      </c>
      <c r="D857" s="3">
        <v>-9.99</v>
      </c>
      <c r="E857" t="s">
        <v>244</v>
      </c>
      <c r="F857" t="s">
        <v>241</v>
      </c>
      <c r="G857" s="5">
        <f>IF(Table1[[#This Row],[Amount]]&lt;0,-Table1[[#This Row],[Amount]],"")</f>
        <v>9.99</v>
      </c>
      <c r="H857" t="str">
        <f>IF(Table1[[#This Row],[Account Type]]="Credit Card",Table1[[#This Row],[Amount]],"")</f>
        <v/>
      </c>
      <c r="I857" s="2" t="str">
        <f>IF(Table1[[#This Row],[Category]]="Loan Repayment",Table1[[#This Row],[Amount]]*-1,"")</f>
        <v/>
      </c>
      <c r="J857" s="20" t="s">
        <v>367</v>
      </c>
      <c r="K857" s="17">
        <v>44835</v>
      </c>
    </row>
    <row r="858" spans="1:11" x14ac:dyDescent="0.25">
      <c r="A858" s="16">
        <v>44841.553391203706</v>
      </c>
      <c r="B858" t="s">
        <v>88</v>
      </c>
      <c r="C858" t="str">
        <f t="shared" si="13"/>
        <v>Others</v>
      </c>
      <c r="D858" s="3">
        <v>500</v>
      </c>
      <c r="E858" t="s">
        <v>244</v>
      </c>
      <c r="F858" t="s">
        <v>241</v>
      </c>
      <c r="G858" s="5" t="str">
        <f>IF(Table1[[#This Row],[Amount]]&lt;0,-Table1[[#This Row],[Amount]],"")</f>
        <v/>
      </c>
      <c r="H858" t="str">
        <f>IF(Table1[[#This Row],[Account Type]]="Credit Card",Table1[[#This Row],[Amount]],"")</f>
        <v/>
      </c>
      <c r="I858" s="2" t="str">
        <f>IF(Table1[[#This Row],[Category]]="Loan Repayment",Table1[[#This Row],[Amount]]*-1,"")</f>
        <v/>
      </c>
      <c r="J858" s="20" t="s">
        <v>367</v>
      </c>
      <c r="K858" s="17">
        <v>44835</v>
      </c>
    </row>
    <row r="859" spans="1:11" x14ac:dyDescent="0.25">
      <c r="A859" s="16">
        <v>44841.556979166664</v>
      </c>
      <c r="B859" t="s">
        <v>87</v>
      </c>
      <c r="C859" t="str">
        <f t="shared" si="13"/>
        <v>Others</v>
      </c>
      <c r="D859" s="3">
        <v>-500</v>
      </c>
      <c r="E859" t="s">
        <v>244</v>
      </c>
      <c r="F859" t="s">
        <v>241</v>
      </c>
      <c r="G859" s="5">
        <f>IF(Table1[[#This Row],[Amount]]&lt;0,-Table1[[#This Row],[Amount]],"")</f>
        <v>500</v>
      </c>
      <c r="H859" t="str">
        <f>IF(Table1[[#This Row],[Account Type]]="Credit Card",Table1[[#This Row],[Amount]],"")</f>
        <v/>
      </c>
      <c r="I859" s="2" t="str">
        <f>IF(Table1[[#This Row],[Category]]="Loan Repayment",Table1[[#This Row],[Amount]]*-1,"")</f>
        <v/>
      </c>
      <c r="J859" s="20" t="s">
        <v>367</v>
      </c>
      <c r="K859" s="17">
        <v>44835</v>
      </c>
    </row>
    <row r="860" spans="1:11" x14ac:dyDescent="0.25">
      <c r="A860" s="16">
        <v>44841.564895833333</v>
      </c>
      <c r="B860" t="s">
        <v>8</v>
      </c>
      <c r="C860" t="str">
        <f t="shared" si="13"/>
        <v>Others</v>
      </c>
      <c r="D860" s="3">
        <v>290</v>
      </c>
      <c r="E860" t="s">
        <v>244</v>
      </c>
      <c r="F860" t="s">
        <v>241</v>
      </c>
      <c r="G860" s="5" t="str">
        <f>IF(Table1[[#This Row],[Amount]]&lt;0,-Table1[[#This Row],[Amount]],"")</f>
        <v/>
      </c>
      <c r="H860" t="str">
        <f>IF(Table1[[#This Row],[Account Type]]="Credit Card",Table1[[#This Row],[Amount]],"")</f>
        <v/>
      </c>
      <c r="I860" s="2" t="str">
        <f>IF(Table1[[#This Row],[Category]]="Loan Repayment",Table1[[#This Row],[Amount]]*-1,"")</f>
        <v/>
      </c>
      <c r="J860" s="20" t="s">
        <v>367</v>
      </c>
      <c r="K860" s="17">
        <v>44835</v>
      </c>
    </row>
    <row r="861" spans="1:11" x14ac:dyDescent="0.25">
      <c r="A861" s="16">
        <v>44841.632013888891</v>
      </c>
      <c r="B861" t="s">
        <v>83</v>
      </c>
      <c r="C861" t="str">
        <f t="shared" si="13"/>
        <v>Kids Extracurricular</v>
      </c>
      <c r="D861" s="3">
        <v>-32.4</v>
      </c>
      <c r="E861" t="s">
        <v>244</v>
      </c>
      <c r="F861" t="s">
        <v>241</v>
      </c>
      <c r="G861" s="5">
        <f>IF(Table1[[#This Row],[Amount]]&lt;0,-Table1[[#This Row],[Amount]],"")</f>
        <v>32.4</v>
      </c>
      <c r="H861" t="str">
        <f>IF(Table1[[#This Row],[Account Type]]="Credit Card",Table1[[#This Row],[Amount]],"")</f>
        <v/>
      </c>
      <c r="I861" s="2" t="str">
        <f>IF(Table1[[#This Row],[Category]]="Loan Repayment",Table1[[#This Row],[Amount]]*-1,"")</f>
        <v/>
      </c>
      <c r="J861" s="20" t="s">
        <v>367</v>
      </c>
      <c r="K861" s="17">
        <v>44835</v>
      </c>
    </row>
    <row r="862" spans="1:11" x14ac:dyDescent="0.25">
      <c r="A862" s="16">
        <v>44841.696331018517</v>
      </c>
      <c r="B862" t="s">
        <v>92</v>
      </c>
      <c r="C862" t="str">
        <f t="shared" si="13"/>
        <v>Others</v>
      </c>
      <c r="D862" s="3">
        <v>-1.2</v>
      </c>
      <c r="E862" t="s">
        <v>244</v>
      </c>
      <c r="F862" t="s">
        <v>241</v>
      </c>
      <c r="G862" s="5">
        <f>IF(Table1[[#This Row],[Amount]]&lt;0,-Table1[[#This Row],[Amount]],"")</f>
        <v>1.2</v>
      </c>
      <c r="H862" t="str">
        <f>IF(Table1[[#This Row],[Account Type]]="Credit Card",Table1[[#This Row],[Amount]],"")</f>
        <v/>
      </c>
      <c r="I862" s="2" t="str">
        <f>IF(Table1[[#This Row],[Category]]="Loan Repayment",Table1[[#This Row],[Amount]]*-1,"")</f>
        <v/>
      </c>
      <c r="J862" s="20" t="s">
        <v>367</v>
      </c>
      <c r="K862" s="17">
        <v>44835</v>
      </c>
    </row>
    <row r="863" spans="1:11" x14ac:dyDescent="0.25">
      <c r="A863" s="16">
        <v>44842.041655092595</v>
      </c>
      <c r="B863" t="s">
        <v>14</v>
      </c>
      <c r="C863" t="str">
        <f t="shared" si="13"/>
        <v>Public Transport</v>
      </c>
      <c r="D863" s="3">
        <v>-4.95</v>
      </c>
      <c r="E863" t="s">
        <v>244</v>
      </c>
      <c r="F863" t="s">
        <v>241</v>
      </c>
      <c r="G863" s="5">
        <f>IF(Table1[[#This Row],[Amount]]&lt;0,-Table1[[#This Row],[Amount]],"")</f>
        <v>4.95</v>
      </c>
      <c r="H863" t="str">
        <f>IF(Table1[[#This Row],[Account Type]]="Credit Card",Table1[[#This Row],[Amount]],"")</f>
        <v/>
      </c>
      <c r="I863" s="2" t="str">
        <f>IF(Table1[[#This Row],[Category]]="Loan Repayment",Table1[[#This Row],[Amount]]*-1,"")</f>
        <v/>
      </c>
      <c r="J863" s="20" t="s">
        <v>367</v>
      </c>
      <c r="K863" s="17">
        <v>44835</v>
      </c>
    </row>
    <row r="864" spans="1:11" x14ac:dyDescent="0.25">
      <c r="A864" s="16">
        <v>44842.669641203705</v>
      </c>
      <c r="B864" t="s">
        <v>90</v>
      </c>
      <c r="C864" t="str">
        <f t="shared" si="13"/>
        <v>Others</v>
      </c>
      <c r="D864" s="3">
        <v>100</v>
      </c>
      <c r="E864" t="s">
        <v>244</v>
      </c>
      <c r="F864" t="s">
        <v>241</v>
      </c>
      <c r="G864" s="5" t="str">
        <f>IF(Table1[[#This Row],[Amount]]&lt;0,-Table1[[#This Row],[Amount]],"")</f>
        <v/>
      </c>
      <c r="H864" t="str">
        <f>IF(Table1[[#This Row],[Account Type]]="Credit Card",Table1[[#This Row],[Amount]],"")</f>
        <v/>
      </c>
      <c r="I864" s="2" t="str">
        <f>IF(Table1[[#This Row],[Category]]="Loan Repayment",Table1[[#This Row],[Amount]]*-1,"")</f>
        <v/>
      </c>
      <c r="J864" s="20" t="s">
        <v>367</v>
      </c>
      <c r="K864" s="17">
        <v>44835</v>
      </c>
    </row>
    <row r="865" spans="1:11" x14ac:dyDescent="0.25">
      <c r="A865" s="16">
        <v>44842.673101851855</v>
      </c>
      <c r="B865" t="s">
        <v>87</v>
      </c>
      <c r="C865" t="str">
        <f t="shared" si="13"/>
        <v>Others</v>
      </c>
      <c r="D865" s="3">
        <v>-100</v>
      </c>
      <c r="E865" t="s">
        <v>244</v>
      </c>
      <c r="F865" t="s">
        <v>241</v>
      </c>
      <c r="G865" s="5">
        <f>IF(Table1[[#This Row],[Amount]]&lt;0,-Table1[[#This Row],[Amount]],"")</f>
        <v>100</v>
      </c>
      <c r="H865" t="str">
        <f>IF(Table1[[#This Row],[Account Type]]="Credit Card",Table1[[#This Row],[Amount]],"")</f>
        <v/>
      </c>
      <c r="I865" s="2" t="str">
        <f>IF(Table1[[#This Row],[Category]]="Loan Repayment",Table1[[#This Row],[Amount]]*-1,"")</f>
        <v/>
      </c>
      <c r="J865" s="20" t="s">
        <v>367</v>
      </c>
      <c r="K865" s="17">
        <v>44835</v>
      </c>
    </row>
    <row r="866" spans="1:11" x14ac:dyDescent="0.25">
      <c r="A866" s="16">
        <v>44842.687731481485</v>
      </c>
      <c r="B866" t="s">
        <v>91</v>
      </c>
      <c r="C866" t="str">
        <f t="shared" si="13"/>
        <v>Others</v>
      </c>
      <c r="D866" s="3">
        <v>125</v>
      </c>
      <c r="E866" t="s">
        <v>244</v>
      </c>
      <c r="F866" t="s">
        <v>241</v>
      </c>
      <c r="G866" s="5" t="str">
        <f>IF(Table1[[#This Row],[Amount]]&lt;0,-Table1[[#This Row],[Amount]],"")</f>
        <v/>
      </c>
      <c r="H866" t="str">
        <f>IF(Table1[[#This Row],[Account Type]]="Credit Card",Table1[[#This Row],[Amount]],"")</f>
        <v/>
      </c>
      <c r="I866" s="2" t="str">
        <f>IF(Table1[[#This Row],[Category]]="Loan Repayment",Table1[[#This Row],[Amount]]*-1,"")</f>
        <v/>
      </c>
      <c r="J866" s="20" t="s">
        <v>367</v>
      </c>
      <c r="K866" s="17">
        <v>44835</v>
      </c>
    </row>
    <row r="867" spans="1:11" x14ac:dyDescent="0.25">
      <c r="A867" s="16">
        <v>44842.690046296295</v>
      </c>
      <c r="B867" t="s">
        <v>87</v>
      </c>
      <c r="C867" t="str">
        <f t="shared" si="13"/>
        <v>Others</v>
      </c>
      <c r="D867" s="3">
        <v>-125</v>
      </c>
      <c r="E867" t="s">
        <v>244</v>
      </c>
      <c r="F867" t="s">
        <v>241</v>
      </c>
      <c r="G867" s="5">
        <f>IF(Table1[[#This Row],[Amount]]&lt;0,-Table1[[#This Row],[Amount]],"")</f>
        <v>125</v>
      </c>
      <c r="H867" t="str">
        <f>IF(Table1[[#This Row],[Account Type]]="Credit Card",Table1[[#This Row],[Amount]],"")</f>
        <v/>
      </c>
      <c r="I867" s="2" t="str">
        <f>IF(Table1[[#This Row],[Category]]="Loan Repayment",Table1[[#This Row],[Amount]]*-1,"")</f>
        <v/>
      </c>
      <c r="J867" s="20" t="s">
        <v>367</v>
      </c>
      <c r="K867" s="17">
        <v>44835</v>
      </c>
    </row>
    <row r="868" spans="1:11" x14ac:dyDescent="0.25">
      <c r="A868" s="16">
        <v>44842.699791666666</v>
      </c>
      <c r="B868" t="s">
        <v>90</v>
      </c>
      <c r="C868" t="str">
        <f t="shared" si="13"/>
        <v>Others</v>
      </c>
      <c r="D868" s="3">
        <v>245</v>
      </c>
      <c r="E868" t="s">
        <v>244</v>
      </c>
      <c r="F868" t="s">
        <v>241</v>
      </c>
      <c r="G868" s="5" t="str">
        <f>IF(Table1[[#This Row],[Amount]]&lt;0,-Table1[[#This Row],[Amount]],"")</f>
        <v/>
      </c>
      <c r="H868" t="str">
        <f>IF(Table1[[#This Row],[Account Type]]="Credit Card",Table1[[#This Row],[Amount]],"")</f>
        <v/>
      </c>
      <c r="I868" s="2" t="str">
        <f>IF(Table1[[#This Row],[Category]]="Loan Repayment",Table1[[#This Row],[Amount]]*-1,"")</f>
        <v/>
      </c>
      <c r="J868" s="20" t="s">
        <v>367</v>
      </c>
      <c r="K868" s="17">
        <v>44835</v>
      </c>
    </row>
    <row r="869" spans="1:11" x14ac:dyDescent="0.25">
      <c r="A869" s="16">
        <v>44842.701851851853</v>
      </c>
      <c r="B869" t="s">
        <v>87</v>
      </c>
      <c r="C869" t="str">
        <f t="shared" si="13"/>
        <v>Others</v>
      </c>
      <c r="D869" s="3">
        <v>-245</v>
      </c>
      <c r="E869" t="s">
        <v>244</v>
      </c>
      <c r="F869" t="s">
        <v>241</v>
      </c>
      <c r="G869" s="5">
        <f>IF(Table1[[#This Row],[Amount]]&lt;0,-Table1[[#This Row],[Amount]],"")</f>
        <v>245</v>
      </c>
      <c r="H869" t="str">
        <f>IF(Table1[[#This Row],[Account Type]]="Credit Card",Table1[[#This Row],[Amount]],"")</f>
        <v/>
      </c>
      <c r="I869" s="2" t="str">
        <f>IF(Table1[[#This Row],[Category]]="Loan Repayment",Table1[[#This Row],[Amount]]*-1,"")</f>
        <v/>
      </c>
      <c r="J869" s="20" t="s">
        <v>367</v>
      </c>
      <c r="K869" s="17">
        <v>44835</v>
      </c>
    </row>
    <row r="870" spans="1:11" x14ac:dyDescent="0.25">
      <c r="A870" s="16">
        <v>44843.066111111111</v>
      </c>
      <c r="B870" t="s">
        <v>14</v>
      </c>
      <c r="C870" t="str">
        <f t="shared" si="13"/>
        <v>Public Transport</v>
      </c>
      <c r="D870" s="3">
        <v>-3.3</v>
      </c>
      <c r="E870" t="s">
        <v>244</v>
      </c>
      <c r="F870" t="s">
        <v>241</v>
      </c>
      <c r="G870" s="5">
        <f>IF(Table1[[#This Row],[Amount]]&lt;0,-Table1[[#This Row],[Amount]],"")</f>
        <v>3.3</v>
      </c>
      <c r="H870" t="str">
        <f>IF(Table1[[#This Row],[Account Type]]="Credit Card",Table1[[#This Row],[Amount]],"")</f>
        <v/>
      </c>
      <c r="I870" s="2" t="str">
        <f>IF(Table1[[#This Row],[Category]]="Loan Repayment",Table1[[#This Row],[Amount]]*-1,"")</f>
        <v/>
      </c>
      <c r="J870" s="20" t="s">
        <v>367</v>
      </c>
      <c r="K870" s="17">
        <v>44835</v>
      </c>
    </row>
    <row r="871" spans="1:11" x14ac:dyDescent="0.25">
      <c r="A871" s="16">
        <v>44844.041655092595</v>
      </c>
      <c r="B871" t="s">
        <v>14</v>
      </c>
      <c r="C871" t="str">
        <f t="shared" si="13"/>
        <v>Public Transport</v>
      </c>
      <c r="D871" s="3">
        <v>-3.3</v>
      </c>
      <c r="E871" t="s">
        <v>244</v>
      </c>
      <c r="F871" t="s">
        <v>241</v>
      </c>
      <c r="G871" s="5">
        <f>IF(Table1[[#This Row],[Amount]]&lt;0,-Table1[[#This Row],[Amount]],"")</f>
        <v>3.3</v>
      </c>
      <c r="H871" t="str">
        <f>IF(Table1[[#This Row],[Account Type]]="Credit Card",Table1[[#This Row],[Amount]],"")</f>
        <v/>
      </c>
      <c r="I871" s="2" t="str">
        <f>IF(Table1[[#This Row],[Category]]="Loan Repayment",Table1[[#This Row],[Amount]]*-1,"")</f>
        <v/>
      </c>
      <c r="J871" s="20" t="s">
        <v>367</v>
      </c>
      <c r="K871" s="17">
        <v>44835</v>
      </c>
    </row>
    <row r="872" spans="1:11" x14ac:dyDescent="0.25">
      <c r="A872" s="16">
        <v>44844.489374999997</v>
      </c>
      <c r="B872" t="s">
        <v>39</v>
      </c>
      <c r="C872" t="str">
        <f t="shared" si="13"/>
        <v>Church</v>
      </c>
      <c r="D872" s="3">
        <v>-195</v>
      </c>
      <c r="E872" t="s">
        <v>244</v>
      </c>
      <c r="F872" t="s">
        <v>241</v>
      </c>
      <c r="G872" s="5">
        <f>IF(Table1[[#This Row],[Amount]]&lt;0,-Table1[[#This Row],[Amount]],"")</f>
        <v>195</v>
      </c>
      <c r="H872" t="str">
        <f>IF(Table1[[#This Row],[Account Type]]="Credit Card",Table1[[#This Row],[Amount]],"")</f>
        <v/>
      </c>
      <c r="I872" s="2" t="str">
        <f>IF(Table1[[#This Row],[Category]]="Loan Repayment",Table1[[#This Row],[Amount]]*-1,"")</f>
        <v/>
      </c>
      <c r="J872" s="20" t="s">
        <v>367</v>
      </c>
      <c r="K872" s="17">
        <v>44835</v>
      </c>
    </row>
    <row r="873" spans="1:11" x14ac:dyDescent="0.25">
      <c r="A873" s="16">
        <v>44844.490752314814</v>
      </c>
      <c r="B873" t="s">
        <v>77</v>
      </c>
      <c r="C873" t="str">
        <f t="shared" si="13"/>
        <v>Others</v>
      </c>
      <c r="D873" s="3">
        <v>-10</v>
      </c>
      <c r="E873" t="s">
        <v>244</v>
      </c>
      <c r="F873" t="s">
        <v>241</v>
      </c>
      <c r="G873" s="5">
        <f>IF(Table1[[#This Row],[Amount]]&lt;0,-Table1[[#This Row],[Amount]],"")</f>
        <v>10</v>
      </c>
      <c r="H873" t="str">
        <f>IF(Table1[[#This Row],[Account Type]]="Credit Card",Table1[[#This Row],[Amount]],"")</f>
        <v/>
      </c>
      <c r="I873" s="2" t="str">
        <f>IF(Table1[[#This Row],[Category]]="Loan Repayment",Table1[[#This Row],[Amount]]*-1,"")</f>
        <v/>
      </c>
      <c r="J873" s="20" t="s">
        <v>367</v>
      </c>
      <c r="K873" s="17">
        <v>44835</v>
      </c>
    </row>
    <row r="874" spans="1:11" x14ac:dyDescent="0.25">
      <c r="A874" s="16">
        <v>44845.041655092595</v>
      </c>
      <c r="B874" t="s">
        <v>14</v>
      </c>
      <c r="C874" t="str">
        <f t="shared" si="13"/>
        <v>Public Transport</v>
      </c>
      <c r="D874" s="3">
        <v>-3.3</v>
      </c>
      <c r="E874" t="s">
        <v>244</v>
      </c>
      <c r="F874" t="s">
        <v>241</v>
      </c>
      <c r="G874" s="5">
        <f>IF(Table1[[#This Row],[Amount]]&lt;0,-Table1[[#This Row],[Amount]],"")</f>
        <v>3.3</v>
      </c>
      <c r="H874" t="str">
        <f>IF(Table1[[#This Row],[Account Type]]="Credit Card",Table1[[#This Row],[Amount]],"")</f>
        <v/>
      </c>
      <c r="I874" s="2" t="str">
        <f>IF(Table1[[#This Row],[Category]]="Loan Repayment",Table1[[#This Row],[Amount]]*-1,"")</f>
        <v/>
      </c>
      <c r="J874" s="20" t="s">
        <v>367</v>
      </c>
      <c r="K874" s="17">
        <v>44835</v>
      </c>
    </row>
    <row r="875" spans="1:11" x14ac:dyDescent="0.25">
      <c r="A875" s="16">
        <v>44845.734826388885</v>
      </c>
      <c r="B875" t="s">
        <v>12</v>
      </c>
      <c r="C875" t="str">
        <f t="shared" si="13"/>
        <v>Groceries</v>
      </c>
      <c r="D875" s="3">
        <v>-4.07</v>
      </c>
      <c r="E875" t="s">
        <v>244</v>
      </c>
      <c r="F875" t="s">
        <v>241</v>
      </c>
      <c r="G875" s="5">
        <f>IF(Table1[[#This Row],[Amount]]&lt;0,-Table1[[#This Row],[Amount]],"")</f>
        <v>4.07</v>
      </c>
      <c r="H875" t="str">
        <f>IF(Table1[[#This Row],[Account Type]]="Credit Card",Table1[[#This Row],[Amount]],"")</f>
        <v/>
      </c>
      <c r="I875" s="2" t="str">
        <f>IF(Table1[[#This Row],[Category]]="Loan Repayment",Table1[[#This Row],[Amount]]*-1,"")</f>
        <v/>
      </c>
      <c r="J875" s="20" t="s">
        <v>367</v>
      </c>
      <c r="K875" s="17">
        <v>44835</v>
      </c>
    </row>
    <row r="876" spans="1:11" x14ac:dyDescent="0.25">
      <c r="A876" s="16">
        <v>44846.041655092595</v>
      </c>
      <c r="B876" t="s">
        <v>14</v>
      </c>
      <c r="C876" t="str">
        <f t="shared" si="13"/>
        <v>Public Transport</v>
      </c>
      <c r="D876" s="3">
        <v>-3.3</v>
      </c>
      <c r="E876" t="s">
        <v>244</v>
      </c>
      <c r="F876" t="s">
        <v>241</v>
      </c>
      <c r="G876" s="5">
        <f>IF(Table1[[#This Row],[Amount]]&lt;0,-Table1[[#This Row],[Amount]],"")</f>
        <v>3.3</v>
      </c>
      <c r="H876" t="str">
        <f>IF(Table1[[#This Row],[Account Type]]="Credit Card",Table1[[#This Row],[Amount]],"")</f>
        <v/>
      </c>
      <c r="I876" s="2" t="str">
        <f>IF(Table1[[#This Row],[Category]]="Loan Repayment",Table1[[#This Row],[Amount]]*-1,"")</f>
        <v/>
      </c>
      <c r="J876" s="20" t="s">
        <v>367</v>
      </c>
      <c r="K876" s="17">
        <v>44835</v>
      </c>
    </row>
    <row r="877" spans="1:11" x14ac:dyDescent="0.25">
      <c r="A877" s="16">
        <v>44846.676608796297</v>
      </c>
      <c r="B877" t="s">
        <v>93</v>
      </c>
      <c r="C877" t="str">
        <f t="shared" si="13"/>
        <v>Others</v>
      </c>
      <c r="D877" s="3">
        <v>-31.31</v>
      </c>
      <c r="E877" t="s">
        <v>244</v>
      </c>
      <c r="F877" t="s">
        <v>241</v>
      </c>
      <c r="G877" s="5">
        <f>IF(Table1[[#This Row],[Amount]]&lt;0,-Table1[[#This Row],[Amount]],"")</f>
        <v>31.31</v>
      </c>
      <c r="H877" t="str">
        <f>IF(Table1[[#This Row],[Account Type]]="Credit Card",Table1[[#This Row],[Amount]],"")</f>
        <v/>
      </c>
      <c r="I877" s="2" t="str">
        <f>IF(Table1[[#This Row],[Category]]="Loan Repayment",Table1[[#This Row],[Amount]]*-1,"")</f>
        <v/>
      </c>
      <c r="J877" s="20" t="s">
        <v>367</v>
      </c>
      <c r="K877" s="17">
        <v>44835</v>
      </c>
    </row>
    <row r="878" spans="1:11" x14ac:dyDescent="0.25">
      <c r="A878" s="16">
        <v>44847.041655092595</v>
      </c>
      <c r="B878" t="s">
        <v>14</v>
      </c>
      <c r="C878" t="str">
        <f t="shared" si="13"/>
        <v>Public Transport</v>
      </c>
      <c r="D878" s="3">
        <v>-3.3</v>
      </c>
      <c r="E878" t="s">
        <v>244</v>
      </c>
      <c r="F878" t="s">
        <v>241</v>
      </c>
      <c r="G878" s="5">
        <f>IF(Table1[[#This Row],[Amount]]&lt;0,-Table1[[#This Row],[Amount]],"")</f>
        <v>3.3</v>
      </c>
      <c r="H878" t="str">
        <f>IF(Table1[[#This Row],[Account Type]]="Credit Card",Table1[[#This Row],[Amount]],"")</f>
        <v/>
      </c>
      <c r="I878" s="2" t="str">
        <f>IF(Table1[[#This Row],[Category]]="Loan Repayment",Table1[[#This Row],[Amount]]*-1,"")</f>
        <v/>
      </c>
      <c r="J878" s="20" t="s">
        <v>367</v>
      </c>
      <c r="K878" s="17">
        <v>44835</v>
      </c>
    </row>
    <row r="879" spans="1:11" x14ac:dyDescent="0.25">
      <c r="A879" s="16">
        <v>44848.063333333332</v>
      </c>
      <c r="B879" t="s">
        <v>14</v>
      </c>
      <c r="C879" t="str">
        <f t="shared" si="13"/>
        <v>Public Transport</v>
      </c>
      <c r="D879" s="3">
        <v>-3.3</v>
      </c>
      <c r="E879" t="s">
        <v>244</v>
      </c>
      <c r="F879" t="s">
        <v>241</v>
      </c>
      <c r="G879" s="5">
        <f>IF(Table1[[#This Row],[Amount]]&lt;0,-Table1[[#This Row],[Amount]],"")</f>
        <v>3.3</v>
      </c>
      <c r="H879" t="str">
        <f>IF(Table1[[#This Row],[Account Type]]="Credit Card",Table1[[#This Row],[Amount]],"")</f>
        <v/>
      </c>
      <c r="I879" s="2" t="str">
        <f>IF(Table1[[#This Row],[Category]]="Loan Repayment",Table1[[#This Row],[Amount]]*-1,"")</f>
        <v/>
      </c>
      <c r="J879" s="20" t="s">
        <v>367</v>
      </c>
      <c r="K879" s="17">
        <v>44835</v>
      </c>
    </row>
    <row r="880" spans="1:11" x14ac:dyDescent="0.25">
      <c r="A880" s="16">
        <v>44848.672268518516</v>
      </c>
      <c r="B880" t="s">
        <v>20</v>
      </c>
      <c r="C880" t="str">
        <f t="shared" si="13"/>
        <v>Others</v>
      </c>
      <c r="D880" s="3">
        <v>-10</v>
      </c>
      <c r="E880" t="s">
        <v>244</v>
      </c>
      <c r="F880" t="s">
        <v>241</v>
      </c>
      <c r="G880" s="5">
        <f>IF(Table1[[#This Row],[Amount]]&lt;0,-Table1[[#This Row],[Amount]],"")</f>
        <v>10</v>
      </c>
      <c r="H880" t="str">
        <f>IF(Table1[[#This Row],[Account Type]]="Credit Card",Table1[[#This Row],[Amount]],"")</f>
        <v/>
      </c>
      <c r="I880" s="2" t="str">
        <f>IF(Table1[[#This Row],[Category]]="Loan Repayment",Table1[[#This Row],[Amount]]*-1,"")</f>
        <v/>
      </c>
      <c r="J880" s="20" t="s">
        <v>367</v>
      </c>
      <c r="K880" s="17">
        <v>44835</v>
      </c>
    </row>
    <row r="881" spans="1:11" x14ac:dyDescent="0.25">
      <c r="A881" s="16">
        <v>44850.041655092595</v>
      </c>
      <c r="B881" t="s">
        <v>14</v>
      </c>
      <c r="C881" t="str">
        <f t="shared" si="13"/>
        <v>Public Transport</v>
      </c>
      <c r="D881" s="3">
        <v>-1.65</v>
      </c>
      <c r="E881" t="s">
        <v>244</v>
      </c>
      <c r="F881" t="s">
        <v>241</v>
      </c>
      <c r="G881" s="5">
        <f>IF(Table1[[#This Row],[Amount]]&lt;0,-Table1[[#This Row],[Amount]],"")</f>
        <v>1.65</v>
      </c>
      <c r="H881" t="str">
        <f>IF(Table1[[#This Row],[Account Type]]="Credit Card",Table1[[#This Row],[Amount]],"")</f>
        <v/>
      </c>
      <c r="I881" s="2" t="str">
        <f>IF(Table1[[#This Row],[Category]]="Loan Repayment",Table1[[#This Row],[Amount]]*-1,"")</f>
        <v/>
      </c>
      <c r="J881" s="20" t="s">
        <v>367</v>
      </c>
      <c r="K881" s="17">
        <v>44835</v>
      </c>
    </row>
    <row r="882" spans="1:11" x14ac:dyDescent="0.25">
      <c r="A882" s="16">
        <v>44851.041655092595</v>
      </c>
      <c r="B882" t="s">
        <v>14</v>
      </c>
      <c r="C882" t="str">
        <f t="shared" si="13"/>
        <v>Public Transport</v>
      </c>
      <c r="D882" s="3">
        <v>-3.3</v>
      </c>
      <c r="E882" t="s">
        <v>244</v>
      </c>
      <c r="F882" t="s">
        <v>241</v>
      </c>
      <c r="G882" s="5">
        <f>IF(Table1[[#This Row],[Amount]]&lt;0,-Table1[[#This Row],[Amount]],"")</f>
        <v>3.3</v>
      </c>
      <c r="H882" t="str">
        <f>IF(Table1[[#This Row],[Account Type]]="Credit Card",Table1[[#This Row],[Amount]],"")</f>
        <v/>
      </c>
      <c r="I882" s="2" t="str">
        <f>IF(Table1[[#This Row],[Category]]="Loan Repayment",Table1[[#This Row],[Amount]]*-1,"")</f>
        <v/>
      </c>
      <c r="J882" s="20" t="s">
        <v>367</v>
      </c>
      <c r="K882" s="17">
        <v>44835</v>
      </c>
    </row>
    <row r="883" spans="1:11" x14ac:dyDescent="0.25">
      <c r="A883" s="16">
        <v>44851.62395833333</v>
      </c>
      <c r="B883" t="s">
        <v>8</v>
      </c>
      <c r="C883" t="str">
        <f t="shared" si="13"/>
        <v>Others</v>
      </c>
      <c r="D883" s="3">
        <v>50</v>
      </c>
      <c r="E883" t="s">
        <v>244</v>
      </c>
      <c r="F883" t="s">
        <v>241</v>
      </c>
      <c r="G883" s="5" t="str">
        <f>IF(Table1[[#This Row],[Amount]]&lt;0,-Table1[[#This Row],[Amount]],"")</f>
        <v/>
      </c>
      <c r="H883" t="str">
        <f>IF(Table1[[#This Row],[Account Type]]="Credit Card",Table1[[#This Row],[Amount]],"")</f>
        <v/>
      </c>
      <c r="I883" s="2" t="str">
        <f>IF(Table1[[#This Row],[Category]]="Loan Repayment",Table1[[#This Row],[Amount]]*-1,"")</f>
        <v/>
      </c>
      <c r="J883" s="20" t="s">
        <v>367</v>
      </c>
      <c r="K883" s="17">
        <v>44835</v>
      </c>
    </row>
    <row r="884" spans="1:11" x14ac:dyDescent="0.25">
      <c r="A884" s="16">
        <v>44852.041655092595</v>
      </c>
      <c r="B884" t="s">
        <v>14</v>
      </c>
      <c r="C884" t="str">
        <f t="shared" si="13"/>
        <v>Public Transport</v>
      </c>
      <c r="D884" s="3">
        <v>-4.95</v>
      </c>
      <c r="E884" t="s">
        <v>244</v>
      </c>
      <c r="F884" t="s">
        <v>241</v>
      </c>
      <c r="G884" s="5">
        <f>IF(Table1[[#This Row],[Amount]]&lt;0,-Table1[[#This Row],[Amount]],"")</f>
        <v>4.95</v>
      </c>
      <c r="H884" t="str">
        <f>IF(Table1[[#This Row],[Account Type]]="Credit Card",Table1[[#This Row],[Amount]],"")</f>
        <v/>
      </c>
      <c r="I884" s="2" t="str">
        <f>IF(Table1[[#This Row],[Category]]="Loan Repayment",Table1[[#This Row],[Amount]]*-1,"")</f>
        <v/>
      </c>
      <c r="J884" s="20" t="s">
        <v>367</v>
      </c>
      <c r="K884" s="17">
        <v>44835</v>
      </c>
    </row>
    <row r="885" spans="1:11" x14ac:dyDescent="0.25">
      <c r="A885" s="16">
        <v>44852.678298611114</v>
      </c>
      <c r="B885" t="s">
        <v>96</v>
      </c>
      <c r="C885" t="str">
        <f t="shared" si="13"/>
        <v>Others</v>
      </c>
      <c r="D885" s="3">
        <v>-3.5</v>
      </c>
      <c r="E885" t="s">
        <v>244</v>
      </c>
      <c r="F885" t="s">
        <v>241</v>
      </c>
      <c r="G885" s="5">
        <f>IF(Table1[[#This Row],[Amount]]&lt;0,-Table1[[#This Row],[Amount]],"")</f>
        <v>3.5</v>
      </c>
      <c r="H885" t="str">
        <f>IF(Table1[[#This Row],[Account Type]]="Credit Card",Table1[[#This Row],[Amount]],"")</f>
        <v/>
      </c>
      <c r="I885" s="2" t="str">
        <f>IF(Table1[[#This Row],[Category]]="Loan Repayment",Table1[[#This Row],[Amount]]*-1,"")</f>
        <v/>
      </c>
      <c r="J885" s="20" t="s">
        <v>367</v>
      </c>
      <c r="K885" s="17">
        <v>44835</v>
      </c>
    </row>
    <row r="886" spans="1:11" x14ac:dyDescent="0.25">
      <c r="A886" s="16">
        <v>44853.041655092595</v>
      </c>
      <c r="B886" t="s">
        <v>14</v>
      </c>
      <c r="C886" t="str">
        <f t="shared" si="13"/>
        <v>Public Transport</v>
      </c>
      <c r="D886" s="3">
        <v>-1.65</v>
      </c>
      <c r="E886" t="s">
        <v>244</v>
      </c>
      <c r="F886" t="s">
        <v>241</v>
      </c>
      <c r="G886" s="5">
        <f>IF(Table1[[#This Row],[Amount]]&lt;0,-Table1[[#This Row],[Amount]],"")</f>
        <v>1.65</v>
      </c>
      <c r="H886" t="str">
        <f>IF(Table1[[#This Row],[Account Type]]="Credit Card",Table1[[#This Row],[Amount]],"")</f>
        <v/>
      </c>
      <c r="I886" s="2" t="str">
        <f>IF(Table1[[#This Row],[Category]]="Loan Repayment",Table1[[#This Row],[Amount]]*-1,"")</f>
        <v/>
      </c>
      <c r="J886" s="20" t="s">
        <v>367</v>
      </c>
      <c r="K886" s="17">
        <v>44835</v>
      </c>
    </row>
    <row r="887" spans="1:11" x14ac:dyDescent="0.25">
      <c r="A887" s="16">
        <v>44853.393576388888</v>
      </c>
      <c r="B887" t="s">
        <v>94</v>
      </c>
      <c r="C887" t="str">
        <f t="shared" si="13"/>
        <v>Others</v>
      </c>
      <c r="D887" s="3">
        <v>100</v>
      </c>
      <c r="E887" t="s">
        <v>244</v>
      </c>
      <c r="F887" t="s">
        <v>241</v>
      </c>
      <c r="G887" s="5" t="str">
        <f>IF(Table1[[#This Row],[Amount]]&lt;0,-Table1[[#This Row],[Amount]],"")</f>
        <v/>
      </c>
      <c r="H887" t="str">
        <f>IF(Table1[[#This Row],[Account Type]]="Credit Card",Table1[[#This Row],[Amount]],"")</f>
        <v/>
      </c>
      <c r="I887" s="2" t="str">
        <f>IF(Table1[[#This Row],[Category]]="Loan Repayment",Table1[[#This Row],[Amount]]*-1,"")</f>
        <v/>
      </c>
      <c r="J887" s="20" t="s">
        <v>367</v>
      </c>
      <c r="K887" s="17">
        <v>44835</v>
      </c>
    </row>
    <row r="888" spans="1:11" x14ac:dyDescent="0.25">
      <c r="A888" s="16">
        <v>44853.40184027778</v>
      </c>
      <c r="B888" t="s">
        <v>87</v>
      </c>
      <c r="C888" t="str">
        <f t="shared" si="13"/>
        <v>Others</v>
      </c>
      <c r="D888" s="3">
        <v>-100</v>
      </c>
      <c r="E888" t="s">
        <v>244</v>
      </c>
      <c r="F888" t="s">
        <v>241</v>
      </c>
      <c r="G888" s="5">
        <f>IF(Table1[[#This Row],[Amount]]&lt;0,-Table1[[#This Row],[Amount]],"")</f>
        <v>100</v>
      </c>
      <c r="H888" t="str">
        <f>IF(Table1[[#This Row],[Account Type]]="Credit Card",Table1[[#This Row],[Amount]],"")</f>
        <v/>
      </c>
      <c r="I888" s="2" t="str">
        <f>IF(Table1[[#This Row],[Category]]="Loan Repayment",Table1[[#This Row],[Amount]]*-1,"")</f>
        <v/>
      </c>
      <c r="J888" s="20" t="s">
        <v>367</v>
      </c>
      <c r="K888" s="17">
        <v>44835</v>
      </c>
    </row>
    <row r="889" spans="1:11" x14ac:dyDescent="0.25">
      <c r="A889" s="16">
        <v>44853.637476851851</v>
      </c>
      <c r="B889" t="s">
        <v>95</v>
      </c>
      <c r="C889" t="str">
        <f t="shared" si="13"/>
        <v>Others</v>
      </c>
      <c r="D889" s="3">
        <v>500</v>
      </c>
      <c r="E889" t="s">
        <v>244</v>
      </c>
      <c r="F889" t="s">
        <v>241</v>
      </c>
      <c r="G889" s="5" t="str">
        <f>IF(Table1[[#This Row],[Amount]]&lt;0,-Table1[[#This Row],[Amount]],"")</f>
        <v/>
      </c>
      <c r="H889" t="str">
        <f>IF(Table1[[#This Row],[Account Type]]="Credit Card",Table1[[#This Row],[Amount]],"")</f>
        <v/>
      </c>
      <c r="I889" s="2" t="str">
        <f>IF(Table1[[#This Row],[Category]]="Loan Repayment",Table1[[#This Row],[Amount]]*-1,"")</f>
        <v/>
      </c>
      <c r="J889" s="20" t="s">
        <v>367</v>
      </c>
      <c r="K889" s="17">
        <v>44835</v>
      </c>
    </row>
    <row r="890" spans="1:11" x14ac:dyDescent="0.25">
      <c r="A890" s="16">
        <v>44853.639965277776</v>
      </c>
      <c r="B890" t="s">
        <v>87</v>
      </c>
      <c r="C890" t="str">
        <f t="shared" si="13"/>
        <v>Others</v>
      </c>
      <c r="D890" s="3">
        <v>-500</v>
      </c>
      <c r="E890" t="s">
        <v>244</v>
      </c>
      <c r="F890" t="s">
        <v>241</v>
      </c>
      <c r="G890" s="5">
        <f>IF(Table1[[#This Row],[Amount]]&lt;0,-Table1[[#This Row],[Amount]],"")</f>
        <v>500</v>
      </c>
      <c r="H890" t="str">
        <f>IF(Table1[[#This Row],[Account Type]]="Credit Card",Table1[[#This Row],[Amount]],"")</f>
        <v/>
      </c>
      <c r="I890" s="2" t="str">
        <f>IF(Table1[[#This Row],[Category]]="Loan Repayment",Table1[[#This Row],[Amount]]*-1,"")</f>
        <v/>
      </c>
      <c r="J890" s="20" t="s">
        <v>367</v>
      </c>
      <c r="K890" s="17">
        <v>44835</v>
      </c>
    </row>
    <row r="891" spans="1:11" x14ac:dyDescent="0.25">
      <c r="A891" s="16">
        <v>44853.664513888885</v>
      </c>
      <c r="B891" t="s">
        <v>10</v>
      </c>
      <c r="C891" t="str">
        <f t="shared" si="13"/>
        <v>Groceries</v>
      </c>
      <c r="D891" s="3">
        <v>-3.75</v>
      </c>
      <c r="E891" t="s">
        <v>244</v>
      </c>
      <c r="F891" t="s">
        <v>241</v>
      </c>
      <c r="G891" s="5">
        <f>IF(Table1[[#This Row],[Amount]]&lt;0,-Table1[[#This Row],[Amount]],"")</f>
        <v>3.75</v>
      </c>
      <c r="H891" t="str">
        <f>IF(Table1[[#This Row],[Account Type]]="Credit Card",Table1[[#This Row],[Amount]],"")</f>
        <v/>
      </c>
      <c r="I891" s="2" t="str">
        <f>IF(Table1[[#This Row],[Category]]="Loan Repayment",Table1[[#This Row],[Amount]]*-1,"")</f>
        <v/>
      </c>
      <c r="J891" s="20" t="s">
        <v>367</v>
      </c>
      <c r="K891" s="17">
        <v>44835</v>
      </c>
    </row>
    <row r="892" spans="1:11" x14ac:dyDescent="0.25">
      <c r="A892" s="16">
        <v>44853.845995370371</v>
      </c>
      <c r="B892" t="s">
        <v>97</v>
      </c>
      <c r="C892" t="str">
        <f t="shared" si="13"/>
        <v>Others</v>
      </c>
      <c r="D892" s="3">
        <v>150</v>
      </c>
      <c r="E892" t="s">
        <v>244</v>
      </c>
      <c r="F892" t="s">
        <v>241</v>
      </c>
      <c r="G892" s="5" t="str">
        <f>IF(Table1[[#This Row],[Amount]]&lt;0,-Table1[[#This Row],[Amount]],"")</f>
        <v/>
      </c>
      <c r="H892" t="str">
        <f>IF(Table1[[#This Row],[Account Type]]="Credit Card",Table1[[#This Row],[Amount]],"")</f>
        <v/>
      </c>
      <c r="I892" s="2" t="str">
        <f>IF(Table1[[#This Row],[Category]]="Loan Repayment",Table1[[#This Row],[Amount]]*-1,"")</f>
        <v/>
      </c>
      <c r="J892" s="20" t="s">
        <v>367</v>
      </c>
      <c r="K892" s="17">
        <v>44835</v>
      </c>
    </row>
    <row r="893" spans="1:11" x14ac:dyDescent="0.25">
      <c r="A893" s="16">
        <v>44853.848252314812</v>
      </c>
      <c r="B893" t="s">
        <v>87</v>
      </c>
      <c r="C893" t="str">
        <f t="shared" si="13"/>
        <v>Others</v>
      </c>
      <c r="D893" s="3">
        <v>-150</v>
      </c>
      <c r="E893" t="s">
        <v>244</v>
      </c>
      <c r="F893" t="s">
        <v>241</v>
      </c>
      <c r="G893" s="5">
        <f>IF(Table1[[#This Row],[Amount]]&lt;0,-Table1[[#This Row],[Amount]],"")</f>
        <v>150</v>
      </c>
      <c r="H893" t="str">
        <f>IF(Table1[[#This Row],[Account Type]]="Credit Card",Table1[[#This Row],[Amount]],"")</f>
        <v/>
      </c>
      <c r="I893" s="2" t="str">
        <f>IF(Table1[[#This Row],[Category]]="Loan Repayment",Table1[[#This Row],[Amount]]*-1,"")</f>
        <v/>
      </c>
      <c r="J893" s="20" t="s">
        <v>367</v>
      </c>
      <c r="K893" s="17">
        <v>44835</v>
      </c>
    </row>
    <row r="894" spans="1:11" x14ac:dyDescent="0.25">
      <c r="A894" s="16">
        <v>44853.886250000003</v>
      </c>
      <c r="B894" t="s">
        <v>90</v>
      </c>
      <c r="C894" t="str">
        <f t="shared" si="13"/>
        <v>Others</v>
      </c>
      <c r="D894" s="3">
        <v>400</v>
      </c>
      <c r="E894" t="s">
        <v>244</v>
      </c>
      <c r="F894" t="s">
        <v>241</v>
      </c>
      <c r="G894" s="5" t="str">
        <f>IF(Table1[[#This Row],[Amount]]&lt;0,-Table1[[#This Row],[Amount]],"")</f>
        <v/>
      </c>
      <c r="H894" t="str">
        <f>IF(Table1[[#This Row],[Account Type]]="Credit Card",Table1[[#This Row],[Amount]],"")</f>
        <v/>
      </c>
      <c r="I894" s="2" t="str">
        <f>IF(Table1[[#This Row],[Category]]="Loan Repayment",Table1[[#This Row],[Amount]]*-1,"")</f>
        <v/>
      </c>
      <c r="J894" s="20" t="s">
        <v>367</v>
      </c>
      <c r="K894" s="17">
        <v>44835</v>
      </c>
    </row>
    <row r="895" spans="1:11" x14ac:dyDescent="0.25">
      <c r="A895" s="16">
        <v>44853.88962962963</v>
      </c>
      <c r="B895" t="s">
        <v>87</v>
      </c>
      <c r="C895" t="str">
        <f t="shared" si="13"/>
        <v>Others</v>
      </c>
      <c r="D895" s="3">
        <v>-400</v>
      </c>
      <c r="E895" t="s">
        <v>244</v>
      </c>
      <c r="F895" t="s">
        <v>241</v>
      </c>
      <c r="G895" s="5">
        <f>IF(Table1[[#This Row],[Amount]]&lt;0,-Table1[[#This Row],[Amount]],"")</f>
        <v>400</v>
      </c>
      <c r="H895" t="str">
        <f>IF(Table1[[#This Row],[Account Type]]="Credit Card",Table1[[#This Row],[Amount]],"")</f>
        <v/>
      </c>
      <c r="I895" s="2" t="str">
        <f>IF(Table1[[#This Row],[Category]]="Loan Repayment",Table1[[#This Row],[Amount]]*-1,"")</f>
        <v/>
      </c>
      <c r="J895" s="20" t="s">
        <v>367</v>
      </c>
      <c r="K895" s="17">
        <v>44835</v>
      </c>
    </row>
    <row r="896" spans="1:11" x14ac:dyDescent="0.25">
      <c r="A896" s="16">
        <v>44854.060914351852</v>
      </c>
      <c r="B896" t="s">
        <v>14</v>
      </c>
      <c r="C896" t="str">
        <f t="shared" si="13"/>
        <v>Public Transport</v>
      </c>
      <c r="D896" s="3">
        <v>-4.95</v>
      </c>
      <c r="E896" t="s">
        <v>244</v>
      </c>
      <c r="F896" t="s">
        <v>241</v>
      </c>
      <c r="G896" s="5">
        <f>IF(Table1[[#This Row],[Amount]]&lt;0,-Table1[[#This Row],[Amount]],"")</f>
        <v>4.95</v>
      </c>
      <c r="H896" t="str">
        <f>IF(Table1[[#This Row],[Account Type]]="Credit Card",Table1[[#This Row],[Amount]],"")</f>
        <v/>
      </c>
      <c r="I896" s="2" t="str">
        <f>IF(Table1[[#This Row],[Category]]="Loan Repayment",Table1[[#This Row],[Amount]]*-1,"")</f>
        <v/>
      </c>
      <c r="J896" s="20" t="s">
        <v>367</v>
      </c>
      <c r="K896" s="17">
        <v>44835</v>
      </c>
    </row>
    <row r="897" spans="1:11" x14ac:dyDescent="0.25">
      <c r="A897" s="16">
        <v>44854.288773148146</v>
      </c>
      <c r="B897" t="s">
        <v>95</v>
      </c>
      <c r="C897" t="str">
        <f t="shared" si="13"/>
        <v>Others</v>
      </c>
      <c r="D897" s="3">
        <v>20</v>
      </c>
      <c r="E897" t="s">
        <v>244</v>
      </c>
      <c r="F897" t="s">
        <v>241</v>
      </c>
      <c r="G897" s="5" t="str">
        <f>IF(Table1[[#This Row],[Amount]]&lt;0,-Table1[[#This Row],[Amount]],"")</f>
        <v/>
      </c>
      <c r="H897" t="str">
        <f>IF(Table1[[#This Row],[Account Type]]="Credit Card",Table1[[#This Row],[Amount]],"")</f>
        <v/>
      </c>
      <c r="I897" s="2" t="str">
        <f>IF(Table1[[#This Row],[Category]]="Loan Repayment",Table1[[#This Row],[Amount]]*-1,"")</f>
        <v/>
      </c>
      <c r="J897" s="20" t="s">
        <v>367</v>
      </c>
      <c r="K897" s="17">
        <v>44835</v>
      </c>
    </row>
    <row r="898" spans="1:11" x14ac:dyDescent="0.25">
      <c r="A898" s="16">
        <v>44854.288912037038</v>
      </c>
      <c r="B898" t="s">
        <v>98</v>
      </c>
      <c r="C898" t="str">
        <f t="shared" ref="C898:C961" si="14">IF(OR(B898="Lidl",B898="Asda",B898="Best Asia Supermarket",B898="Wallington Food Centre",B898="Sainsbury's",B898="Tesco"),"Groceries",IF(OR(B898="Boots",B898="Manor Pharmacy",B898="Specsavers",B898="Noahs Health Food Stor"),"Health",IF(OR(B898="Amazon",B898="Ebay"),"Online Shopping",IF(OR(B898="Transport For London",B898="South Western Railway"),"Public Transport",IF(OR(B898="Primark",B898="TK Maxx",B898="Marks &amp; Spencer"),"Clothing",IF(OR(B898="Udemy",B898="Wise",B898="Telusko",B898="Oasis Christian Centre"),"Self Development",IF(OR(B898="Price Busters",B898="Argos",B898="Poundland",B898="Kings Corner"),"Household Items",IF(OR(B898="To RCCG GLORIOUS HIGH THRONE",B898="To Eagle City Church"),"Church",IF(OR(B898="Skillz UK",B898="Tynker",B898="To Gocardless",B898="We Make Footballers Cc",B898="GLL BETTER",B898="VIS WWW.BETTER.ORG.UK/",B898="IXL Learning"),"Kids Extracurricular",IF(OR(B898="To GBP Savings",B898="Trading 212"),"Savings",IF(B898="To Aqua","Loan Repayment",IF(B898="To Kaneh Amin","Haircut",IF(B898="Wall/Rent/63canon","Rent",IF(OR(B898="Bolt","Uber"),"Cab",IF(B898="Dulwich College","Salary","Others")))))))))))))))</f>
        <v>Others</v>
      </c>
      <c r="D898" s="3">
        <v>1000</v>
      </c>
      <c r="E898" t="s">
        <v>244</v>
      </c>
      <c r="F898" t="s">
        <v>241</v>
      </c>
      <c r="G898" s="5" t="str">
        <f>IF(Table1[[#This Row],[Amount]]&lt;0,-Table1[[#This Row],[Amount]],"")</f>
        <v/>
      </c>
      <c r="H898" t="str">
        <f>IF(Table1[[#This Row],[Account Type]]="Credit Card",Table1[[#This Row],[Amount]],"")</f>
        <v/>
      </c>
      <c r="I898" s="2" t="str">
        <f>IF(Table1[[#This Row],[Category]]="Loan Repayment",Table1[[#This Row],[Amount]]*-1,"")</f>
        <v/>
      </c>
      <c r="J898" s="20" t="s">
        <v>367</v>
      </c>
      <c r="K898" s="17">
        <v>44835</v>
      </c>
    </row>
    <row r="899" spans="1:11" x14ac:dyDescent="0.25">
      <c r="A899" s="16">
        <v>44854.290590277778</v>
      </c>
      <c r="B899" t="s">
        <v>72</v>
      </c>
      <c r="C899" t="str">
        <f t="shared" si="14"/>
        <v>Others</v>
      </c>
      <c r="D899" s="3">
        <v>300</v>
      </c>
      <c r="E899" t="s">
        <v>244</v>
      </c>
      <c r="F899" t="s">
        <v>241</v>
      </c>
      <c r="G899" s="5" t="str">
        <f>IF(Table1[[#This Row],[Amount]]&lt;0,-Table1[[#This Row],[Amount]],"")</f>
        <v/>
      </c>
      <c r="H899" t="str">
        <f>IF(Table1[[#This Row],[Account Type]]="Credit Card",Table1[[#This Row],[Amount]],"")</f>
        <v/>
      </c>
      <c r="I899" s="2" t="str">
        <f>IF(Table1[[#This Row],[Category]]="Loan Repayment",Table1[[#This Row],[Amount]]*-1,"")</f>
        <v/>
      </c>
      <c r="J899" s="20" t="s">
        <v>367</v>
      </c>
      <c r="K899" s="17">
        <v>44835</v>
      </c>
    </row>
    <row r="900" spans="1:11" x14ac:dyDescent="0.25">
      <c r="A900" s="16">
        <v>44854.305046296293</v>
      </c>
      <c r="B900" t="s">
        <v>99</v>
      </c>
      <c r="C900" t="str">
        <f t="shared" si="14"/>
        <v>Others</v>
      </c>
      <c r="D900" s="3">
        <v>-300</v>
      </c>
      <c r="E900" t="s">
        <v>244</v>
      </c>
      <c r="F900" t="s">
        <v>241</v>
      </c>
      <c r="G900" s="5">
        <f>IF(Table1[[#This Row],[Amount]]&lt;0,-Table1[[#This Row],[Amount]],"")</f>
        <v>300</v>
      </c>
      <c r="H900" t="str">
        <f>IF(Table1[[#This Row],[Account Type]]="Credit Card",Table1[[#This Row],[Amount]],"")</f>
        <v/>
      </c>
      <c r="I900" s="2" t="str">
        <f>IF(Table1[[#This Row],[Category]]="Loan Repayment",Table1[[#This Row],[Amount]]*-1,"")</f>
        <v/>
      </c>
      <c r="J900" s="20" t="s">
        <v>367</v>
      </c>
      <c r="K900" s="17">
        <v>44835</v>
      </c>
    </row>
    <row r="901" spans="1:11" x14ac:dyDescent="0.25">
      <c r="A901" s="16">
        <v>44854.308900462966</v>
      </c>
      <c r="B901" t="s">
        <v>87</v>
      </c>
      <c r="C901" t="str">
        <f t="shared" si="14"/>
        <v>Others</v>
      </c>
      <c r="D901" s="3">
        <v>-1020</v>
      </c>
      <c r="E901" t="s">
        <v>244</v>
      </c>
      <c r="F901" t="s">
        <v>241</v>
      </c>
      <c r="G901" s="5">
        <f>IF(Table1[[#This Row],[Amount]]&lt;0,-Table1[[#This Row],[Amount]],"")</f>
        <v>1020</v>
      </c>
      <c r="H901" t="str">
        <f>IF(Table1[[#This Row],[Account Type]]="Credit Card",Table1[[#This Row],[Amount]],"")</f>
        <v/>
      </c>
      <c r="I901" s="2" t="str">
        <f>IF(Table1[[#This Row],[Category]]="Loan Repayment",Table1[[#This Row],[Amount]]*-1,"")</f>
        <v/>
      </c>
      <c r="J901" s="20" t="s">
        <v>367</v>
      </c>
      <c r="K901" s="17">
        <v>44835</v>
      </c>
    </row>
    <row r="902" spans="1:11" x14ac:dyDescent="0.25">
      <c r="A902" s="16">
        <v>44854.316006944442</v>
      </c>
      <c r="B902" t="s">
        <v>8</v>
      </c>
      <c r="C902" t="str">
        <f t="shared" si="14"/>
        <v>Others</v>
      </c>
      <c r="D902" s="3">
        <v>200</v>
      </c>
      <c r="E902" t="s">
        <v>244</v>
      </c>
      <c r="F902" t="s">
        <v>241</v>
      </c>
      <c r="G902" s="5" t="str">
        <f>IF(Table1[[#This Row],[Amount]]&lt;0,-Table1[[#This Row],[Amount]],"")</f>
        <v/>
      </c>
      <c r="H902" t="str">
        <f>IF(Table1[[#This Row],[Account Type]]="Credit Card",Table1[[#This Row],[Amount]],"")</f>
        <v/>
      </c>
      <c r="I902" s="2" t="str">
        <f>IF(Table1[[#This Row],[Category]]="Loan Repayment",Table1[[#This Row],[Amount]]*-1,"")</f>
        <v/>
      </c>
      <c r="J902" s="20" t="s">
        <v>367</v>
      </c>
      <c r="K902" s="17">
        <v>44835</v>
      </c>
    </row>
    <row r="903" spans="1:11" x14ac:dyDescent="0.25">
      <c r="A903" s="16">
        <v>44854.316886574074</v>
      </c>
      <c r="B903" t="s">
        <v>87</v>
      </c>
      <c r="C903" t="str">
        <f t="shared" si="14"/>
        <v>Others</v>
      </c>
      <c r="D903" s="3">
        <v>-200</v>
      </c>
      <c r="E903" t="s">
        <v>244</v>
      </c>
      <c r="F903" t="s">
        <v>241</v>
      </c>
      <c r="G903" s="5">
        <f>IF(Table1[[#This Row],[Amount]]&lt;0,-Table1[[#This Row],[Amount]],"")</f>
        <v>200</v>
      </c>
      <c r="H903" t="str">
        <f>IF(Table1[[#This Row],[Account Type]]="Credit Card",Table1[[#This Row],[Amount]],"")</f>
        <v/>
      </c>
      <c r="I903" s="2" t="str">
        <f>IF(Table1[[#This Row],[Category]]="Loan Repayment",Table1[[#This Row],[Amount]]*-1,"")</f>
        <v/>
      </c>
      <c r="J903" s="20" t="s">
        <v>367</v>
      </c>
      <c r="K903" s="17">
        <v>44835</v>
      </c>
    </row>
    <row r="904" spans="1:11" x14ac:dyDescent="0.25">
      <c r="A904" s="16">
        <v>44855.041655092595</v>
      </c>
      <c r="B904" t="s">
        <v>14</v>
      </c>
      <c r="C904" t="str">
        <f t="shared" si="14"/>
        <v>Public Transport</v>
      </c>
      <c r="D904" s="3">
        <v>-4.95</v>
      </c>
      <c r="E904" t="s">
        <v>244</v>
      </c>
      <c r="F904" t="s">
        <v>241</v>
      </c>
      <c r="G904" s="5">
        <f>IF(Table1[[#This Row],[Amount]]&lt;0,-Table1[[#This Row],[Amount]],"")</f>
        <v>4.95</v>
      </c>
      <c r="H904" t="str">
        <f>IF(Table1[[#This Row],[Account Type]]="Credit Card",Table1[[#This Row],[Amount]],"")</f>
        <v/>
      </c>
      <c r="I904" s="2" t="str">
        <f>IF(Table1[[#This Row],[Category]]="Loan Repayment",Table1[[#This Row],[Amount]]*-1,"")</f>
        <v/>
      </c>
      <c r="J904" s="20" t="s">
        <v>367</v>
      </c>
      <c r="K904" s="17">
        <v>44835</v>
      </c>
    </row>
    <row r="905" spans="1:11" x14ac:dyDescent="0.25">
      <c r="A905" s="16">
        <v>44855.747430555559</v>
      </c>
      <c r="B905" t="s">
        <v>10</v>
      </c>
      <c r="C905" t="str">
        <f t="shared" si="14"/>
        <v>Groceries</v>
      </c>
      <c r="D905" s="3">
        <v>-4</v>
      </c>
      <c r="E905" t="s">
        <v>244</v>
      </c>
      <c r="F905" t="s">
        <v>241</v>
      </c>
      <c r="G905" s="5">
        <f>IF(Table1[[#This Row],[Amount]]&lt;0,-Table1[[#This Row],[Amount]],"")</f>
        <v>4</v>
      </c>
      <c r="H905" t="str">
        <f>IF(Table1[[#This Row],[Account Type]]="Credit Card",Table1[[#This Row],[Amount]],"")</f>
        <v/>
      </c>
      <c r="I905" s="2" t="str">
        <f>IF(Table1[[#This Row],[Category]]="Loan Repayment",Table1[[#This Row],[Amount]]*-1,"")</f>
        <v/>
      </c>
      <c r="J905" s="20" t="s">
        <v>367</v>
      </c>
      <c r="K905" s="17">
        <v>44835</v>
      </c>
    </row>
    <row r="906" spans="1:11" x14ac:dyDescent="0.25">
      <c r="A906" s="16">
        <v>44856.041655092595</v>
      </c>
      <c r="B906" t="s">
        <v>14</v>
      </c>
      <c r="C906" t="str">
        <f t="shared" si="14"/>
        <v>Public Transport</v>
      </c>
      <c r="D906" s="3">
        <v>-4.95</v>
      </c>
      <c r="E906" t="s">
        <v>244</v>
      </c>
      <c r="F906" t="s">
        <v>241</v>
      </c>
      <c r="G906" s="5">
        <f>IF(Table1[[#This Row],[Amount]]&lt;0,-Table1[[#This Row],[Amount]],"")</f>
        <v>4.95</v>
      </c>
      <c r="H906" t="str">
        <f>IF(Table1[[#This Row],[Account Type]]="Credit Card",Table1[[#This Row],[Amount]],"")</f>
        <v/>
      </c>
      <c r="I906" s="2" t="str">
        <f>IF(Table1[[#This Row],[Category]]="Loan Repayment",Table1[[#This Row],[Amount]]*-1,"")</f>
        <v/>
      </c>
      <c r="J906" s="20" t="s">
        <v>367</v>
      </c>
      <c r="K906" s="17">
        <v>44835</v>
      </c>
    </row>
    <row r="907" spans="1:11" x14ac:dyDescent="0.25">
      <c r="A907" s="16">
        <v>44856.252245370371</v>
      </c>
      <c r="B907" t="s">
        <v>14</v>
      </c>
      <c r="C907" t="str">
        <f t="shared" si="14"/>
        <v>Public Transport</v>
      </c>
      <c r="D907" s="3">
        <v>-1.65</v>
      </c>
      <c r="E907" t="s">
        <v>244</v>
      </c>
      <c r="F907" t="s">
        <v>241</v>
      </c>
      <c r="G907" s="5">
        <f>IF(Table1[[#This Row],[Amount]]&lt;0,-Table1[[#This Row],[Amount]],"")</f>
        <v>1.65</v>
      </c>
      <c r="H907" t="str">
        <f>IF(Table1[[#This Row],[Account Type]]="Credit Card",Table1[[#This Row],[Amount]],"")</f>
        <v/>
      </c>
      <c r="I907" s="2" t="str">
        <f>IF(Table1[[#This Row],[Category]]="Loan Repayment",Table1[[#This Row],[Amount]]*-1,"")</f>
        <v/>
      </c>
      <c r="J907" s="20" t="s">
        <v>367</v>
      </c>
      <c r="K907" s="17">
        <v>44835</v>
      </c>
    </row>
    <row r="908" spans="1:11" x14ac:dyDescent="0.25">
      <c r="A908" s="16">
        <v>44856.862442129626</v>
      </c>
      <c r="B908" t="s">
        <v>39</v>
      </c>
      <c r="C908" t="str">
        <f t="shared" si="14"/>
        <v>Church</v>
      </c>
      <c r="D908" s="3">
        <v>-5</v>
      </c>
      <c r="E908" t="s">
        <v>244</v>
      </c>
      <c r="F908" t="s">
        <v>241</v>
      </c>
      <c r="G908" s="5">
        <f>IF(Table1[[#This Row],[Amount]]&lt;0,-Table1[[#This Row],[Amount]],"")</f>
        <v>5</v>
      </c>
      <c r="H908" t="str">
        <f>IF(Table1[[#This Row],[Account Type]]="Credit Card",Table1[[#This Row],[Amount]],"")</f>
        <v/>
      </c>
      <c r="I908" s="2" t="str">
        <f>IF(Table1[[#This Row],[Category]]="Loan Repayment",Table1[[#This Row],[Amount]]*-1,"")</f>
        <v/>
      </c>
      <c r="J908" s="20" t="s">
        <v>367</v>
      </c>
      <c r="K908" s="17">
        <v>44835</v>
      </c>
    </row>
    <row r="909" spans="1:11" x14ac:dyDescent="0.25">
      <c r="A909" s="16">
        <v>44857.041655092595</v>
      </c>
      <c r="B909" t="s">
        <v>14</v>
      </c>
      <c r="C909" t="str">
        <f t="shared" si="14"/>
        <v>Public Transport</v>
      </c>
      <c r="D909" s="3">
        <v>-1.65</v>
      </c>
      <c r="E909" t="s">
        <v>244</v>
      </c>
      <c r="F909" t="s">
        <v>241</v>
      </c>
      <c r="G909" s="5">
        <f>IF(Table1[[#This Row],[Amount]]&lt;0,-Table1[[#This Row],[Amount]],"")</f>
        <v>1.65</v>
      </c>
      <c r="H909" t="str">
        <f>IF(Table1[[#This Row],[Account Type]]="Credit Card",Table1[[#This Row],[Amount]],"")</f>
        <v/>
      </c>
      <c r="I909" s="2" t="str">
        <f>IF(Table1[[#This Row],[Category]]="Loan Repayment",Table1[[#This Row],[Amount]]*-1,"")</f>
        <v/>
      </c>
      <c r="J909" s="20" t="s">
        <v>367</v>
      </c>
      <c r="K909" s="17">
        <v>44835</v>
      </c>
    </row>
    <row r="910" spans="1:11" x14ac:dyDescent="0.25">
      <c r="A910" s="16">
        <v>44857.371666666666</v>
      </c>
      <c r="B910" t="s">
        <v>20</v>
      </c>
      <c r="C910" t="str">
        <f t="shared" si="14"/>
        <v>Others</v>
      </c>
      <c r="D910" s="3">
        <v>-5</v>
      </c>
      <c r="E910" t="s">
        <v>244</v>
      </c>
      <c r="F910" t="s">
        <v>241</v>
      </c>
      <c r="G910" s="5">
        <f>IF(Table1[[#This Row],[Amount]]&lt;0,-Table1[[#This Row],[Amount]],"")</f>
        <v>5</v>
      </c>
      <c r="H910" t="str">
        <f>IF(Table1[[#This Row],[Account Type]]="Credit Card",Table1[[#This Row],[Amount]],"")</f>
        <v/>
      </c>
      <c r="I910" s="2" t="str">
        <f>IF(Table1[[#This Row],[Category]]="Loan Repayment",Table1[[#This Row],[Amount]]*-1,"")</f>
        <v/>
      </c>
      <c r="J910" s="20" t="s">
        <v>367</v>
      </c>
      <c r="K910" s="17">
        <v>44835</v>
      </c>
    </row>
    <row r="911" spans="1:11" x14ac:dyDescent="0.25">
      <c r="A911" s="16">
        <v>44858.041655092595</v>
      </c>
      <c r="B911" t="s">
        <v>14</v>
      </c>
      <c r="C911" t="str">
        <f t="shared" si="14"/>
        <v>Public Transport</v>
      </c>
      <c r="D911" s="3">
        <v>-0.2</v>
      </c>
      <c r="E911" t="s">
        <v>244</v>
      </c>
      <c r="F911" t="s">
        <v>241</v>
      </c>
      <c r="G911" s="5">
        <f>IF(Table1[[#This Row],[Amount]]&lt;0,-Table1[[#This Row],[Amount]],"")</f>
        <v>0.2</v>
      </c>
      <c r="H911" t="str">
        <f>IF(Table1[[#This Row],[Account Type]]="Credit Card",Table1[[#This Row],[Amount]],"")</f>
        <v/>
      </c>
      <c r="I911" s="2" t="str">
        <f>IF(Table1[[#This Row],[Category]]="Loan Repayment",Table1[[#This Row],[Amount]]*-1,"")</f>
        <v/>
      </c>
      <c r="J911" s="20" t="s">
        <v>367</v>
      </c>
      <c r="K911" s="17">
        <v>44835</v>
      </c>
    </row>
    <row r="912" spans="1:11" x14ac:dyDescent="0.25">
      <c r="A912" s="16">
        <v>44858.917685185188</v>
      </c>
      <c r="B912" t="s">
        <v>8</v>
      </c>
      <c r="C912" t="str">
        <f t="shared" si="14"/>
        <v>Others</v>
      </c>
      <c r="D912" s="3">
        <v>24</v>
      </c>
      <c r="E912" t="s">
        <v>244</v>
      </c>
      <c r="F912" t="s">
        <v>241</v>
      </c>
      <c r="G912" s="5" t="str">
        <f>IF(Table1[[#This Row],[Amount]]&lt;0,-Table1[[#This Row],[Amount]],"")</f>
        <v/>
      </c>
      <c r="H912" t="str">
        <f>IF(Table1[[#This Row],[Account Type]]="Credit Card",Table1[[#This Row],[Amount]],"")</f>
        <v/>
      </c>
      <c r="I912" s="2" t="str">
        <f>IF(Table1[[#This Row],[Category]]="Loan Repayment",Table1[[#This Row],[Amount]]*-1,"")</f>
        <v/>
      </c>
      <c r="J912" s="20" t="s">
        <v>367</v>
      </c>
      <c r="K912" s="17">
        <v>44835</v>
      </c>
    </row>
    <row r="913" spans="1:11" x14ac:dyDescent="0.25">
      <c r="A913" s="16">
        <v>44859.041655092595</v>
      </c>
      <c r="B913" t="s">
        <v>14</v>
      </c>
      <c r="C913" t="str">
        <f t="shared" si="14"/>
        <v>Public Transport</v>
      </c>
      <c r="D913" s="3">
        <v>-1.65</v>
      </c>
      <c r="E913" t="s">
        <v>244</v>
      </c>
      <c r="F913" t="s">
        <v>241</v>
      </c>
      <c r="G913" s="5">
        <f>IF(Table1[[#This Row],[Amount]]&lt;0,-Table1[[#This Row],[Amount]],"")</f>
        <v>1.65</v>
      </c>
      <c r="H913" t="str">
        <f>IF(Table1[[#This Row],[Account Type]]="Credit Card",Table1[[#This Row],[Amount]],"")</f>
        <v/>
      </c>
      <c r="I913" s="2" t="str">
        <f>IF(Table1[[#This Row],[Category]]="Loan Repayment",Table1[[#This Row],[Amount]]*-1,"")</f>
        <v/>
      </c>
      <c r="J913" s="20" t="s">
        <v>367</v>
      </c>
      <c r="K913" s="17">
        <v>44835</v>
      </c>
    </row>
    <row r="914" spans="1:11" x14ac:dyDescent="0.25">
      <c r="A914" s="16">
        <v>44859.934328703705</v>
      </c>
      <c r="B914" t="s">
        <v>100</v>
      </c>
      <c r="C914" t="str">
        <f t="shared" si="14"/>
        <v>Others</v>
      </c>
      <c r="D914" s="3">
        <v>100</v>
      </c>
      <c r="E914" t="s">
        <v>244</v>
      </c>
      <c r="F914" t="s">
        <v>241</v>
      </c>
      <c r="G914" s="5" t="str">
        <f>IF(Table1[[#This Row],[Amount]]&lt;0,-Table1[[#This Row],[Amount]],"")</f>
        <v/>
      </c>
      <c r="H914" t="str">
        <f>IF(Table1[[#This Row],[Account Type]]="Credit Card",Table1[[#This Row],[Amount]],"")</f>
        <v/>
      </c>
      <c r="I914" s="2" t="str">
        <f>IF(Table1[[#This Row],[Category]]="Loan Repayment",Table1[[#This Row],[Amount]]*-1,"")</f>
        <v/>
      </c>
      <c r="J914" s="20" t="s">
        <v>367</v>
      </c>
      <c r="K914" s="17">
        <v>44835</v>
      </c>
    </row>
    <row r="915" spans="1:11" x14ac:dyDescent="0.25">
      <c r="A915" s="16">
        <v>44859.937557870369</v>
      </c>
      <c r="B915" t="s">
        <v>87</v>
      </c>
      <c r="C915" t="str">
        <f t="shared" si="14"/>
        <v>Others</v>
      </c>
      <c r="D915" s="3">
        <v>-100</v>
      </c>
      <c r="E915" t="s">
        <v>244</v>
      </c>
      <c r="F915" t="s">
        <v>241</v>
      </c>
      <c r="G915" s="5">
        <f>IF(Table1[[#This Row],[Amount]]&lt;0,-Table1[[#This Row],[Amount]],"")</f>
        <v>100</v>
      </c>
      <c r="H915" t="str">
        <f>IF(Table1[[#This Row],[Account Type]]="Credit Card",Table1[[#This Row],[Amount]],"")</f>
        <v/>
      </c>
      <c r="I915" s="2" t="str">
        <f>IF(Table1[[#This Row],[Category]]="Loan Repayment",Table1[[#This Row],[Amount]]*-1,"")</f>
        <v/>
      </c>
      <c r="J915" s="20" t="s">
        <v>367</v>
      </c>
      <c r="K915" s="17">
        <v>44835</v>
      </c>
    </row>
    <row r="916" spans="1:11" x14ac:dyDescent="0.25">
      <c r="A916" s="16">
        <v>44859.938206018516</v>
      </c>
      <c r="B916" t="s">
        <v>101</v>
      </c>
      <c r="C916" t="str">
        <f t="shared" si="14"/>
        <v>Others</v>
      </c>
      <c r="D916" s="3">
        <v>1000</v>
      </c>
      <c r="E916" t="s">
        <v>244</v>
      </c>
      <c r="F916" t="s">
        <v>241</v>
      </c>
      <c r="G916" s="5" t="str">
        <f>IF(Table1[[#This Row],[Amount]]&lt;0,-Table1[[#This Row],[Amount]],"")</f>
        <v/>
      </c>
      <c r="H916" t="str">
        <f>IF(Table1[[#This Row],[Account Type]]="Credit Card",Table1[[#This Row],[Amount]],"")</f>
        <v/>
      </c>
      <c r="I916" s="2" t="str">
        <f>IF(Table1[[#This Row],[Category]]="Loan Repayment",Table1[[#This Row],[Amount]]*-1,"")</f>
        <v/>
      </c>
      <c r="J916" s="20" t="s">
        <v>367</v>
      </c>
      <c r="K916" s="17">
        <v>44835</v>
      </c>
    </row>
    <row r="917" spans="1:11" x14ac:dyDescent="0.25">
      <c r="A917" s="16">
        <v>44859.939965277779</v>
      </c>
      <c r="B917" t="s">
        <v>87</v>
      </c>
      <c r="C917" t="str">
        <f t="shared" si="14"/>
        <v>Others</v>
      </c>
      <c r="D917" s="3">
        <v>-1000</v>
      </c>
      <c r="E917" t="s">
        <v>244</v>
      </c>
      <c r="F917" t="s">
        <v>241</v>
      </c>
      <c r="G917" s="5">
        <f>IF(Table1[[#This Row],[Amount]]&lt;0,-Table1[[#This Row],[Amount]],"")</f>
        <v>1000</v>
      </c>
      <c r="H917" t="str">
        <f>IF(Table1[[#This Row],[Account Type]]="Credit Card",Table1[[#This Row],[Amount]],"")</f>
        <v/>
      </c>
      <c r="I917" s="2" t="str">
        <f>IF(Table1[[#This Row],[Category]]="Loan Repayment",Table1[[#This Row],[Amount]]*-1,"")</f>
        <v/>
      </c>
      <c r="J917" s="20" t="s">
        <v>367</v>
      </c>
      <c r="K917" s="17">
        <v>44835</v>
      </c>
    </row>
    <row r="918" spans="1:11" x14ac:dyDescent="0.25">
      <c r="A918" s="16">
        <v>44860.482002314813</v>
      </c>
      <c r="B918" t="s">
        <v>102</v>
      </c>
      <c r="C918" t="str">
        <f t="shared" si="14"/>
        <v>Others</v>
      </c>
      <c r="D918" s="3">
        <v>500</v>
      </c>
      <c r="E918" t="s">
        <v>244</v>
      </c>
      <c r="F918" t="s">
        <v>241</v>
      </c>
      <c r="G918" s="5" t="str">
        <f>IF(Table1[[#This Row],[Amount]]&lt;0,-Table1[[#This Row],[Amount]],"")</f>
        <v/>
      </c>
      <c r="H918" t="str">
        <f>IF(Table1[[#This Row],[Account Type]]="Credit Card",Table1[[#This Row],[Amount]],"")</f>
        <v/>
      </c>
      <c r="I918" s="2" t="str">
        <f>IF(Table1[[#This Row],[Category]]="Loan Repayment",Table1[[#This Row],[Amount]]*-1,"")</f>
        <v/>
      </c>
      <c r="J918" s="20" t="s">
        <v>367</v>
      </c>
      <c r="K918" s="17">
        <v>44835</v>
      </c>
    </row>
    <row r="919" spans="1:11" x14ac:dyDescent="0.25">
      <c r="A919" s="16">
        <v>44860.485567129632</v>
      </c>
      <c r="B919" t="s">
        <v>87</v>
      </c>
      <c r="C919" t="str">
        <f t="shared" si="14"/>
        <v>Others</v>
      </c>
      <c r="D919" s="3">
        <v>-500</v>
      </c>
      <c r="E919" t="s">
        <v>244</v>
      </c>
      <c r="F919" t="s">
        <v>241</v>
      </c>
      <c r="G919" s="5">
        <f>IF(Table1[[#This Row],[Amount]]&lt;0,-Table1[[#This Row],[Amount]],"")</f>
        <v>500</v>
      </c>
      <c r="H919" t="str">
        <f>IF(Table1[[#This Row],[Account Type]]="Credit Card",Table1[[#This Row],[Amount]],"")</f>
        <v/>
      </c>
      <c r="I919" s="2" t="str">
        <f>IF(Table1[[#This Row],[Category]]="Loan Repayment",Table1[[#This Row],[Amount]]*-1,"")</f>
        <v/>
      </c>
      <c r="J919" s="20" t="s">
        <v>367</v>
      </c>
      <c r="K919" s="17">
        <v>44835</v>
      </c>
    </row>
    <row r="920" spans="1:11" x14ac:dyDescent="0.25">
      <c r="A920" s="16">
        <v>44860.518750000003</v>
      </c>
      <c r="B920" t="s">
        <v>81</v>
      </c>
      <c r="C920" t="str">
        <f t="shared" si="14"/>
        <v>Others</v>
      </c>
      <c r="D920" s="3">
        <v>160</v>
      </c>
      <c r="E920" t="s">
        <v>244</v>
      </c>
      <c r="F920" t="s">
        <v>241</v>
      </c>
      <c r="G920" s="5" t="str">
        <f>IF(Table1[[#This Row],[Amount]]&lt;0,-Table1[[#This Row],[Amount]],"")</f>
        <v/>
      </c>
      <c r="H920" t="str">
        <f>IF(Table1[[#This Row],[Account Type]]="Credit Card",Table1[[#This Row],[Amount]],"")</f>
        <v/>
      </c>
      <c r="I920" s="2" t="str">
        <f>IF(Table1[[#This Row],[Category]]="Loan Repayment",Table1[[#This Row],[Amount]]*-1,"")</f>
        <v/>
      </c>
      <c r="J920" s="20" t="s">
        <v>367</v>
      </c>
      <c r="K920" s="17">
        <v>44835</v>
      </c>
    </row>
    <row r="921" spans="1:11" x14ac:dyDescent="0.25">
      <c r="A921" s="16">
        <v>44860.519479166665</v>
      </c>
      <c r="B921" t="s">
        <v>87</v>
      </c>
      <c r="C921" t="str">
        <f t="shared" si="14"/>
        <v>Others</v>
      </c>
      <c r="D921" s="3">
        <v>-160</v>
      </c>
      <c r="E921" t="s">
        <v>244</v>
      </c>
      <c r="F921" t="s">
        <v>241</v>
      </c>
      <c r="G921" s="5">
        <f>IF(Table1[[#This Row],[Amount]]&lt;0,-Table1[[#This Row],[Amount]],"")</f>
        <v>160</v>
      </c>
      <c r="H921" t="str">
        <f>IF(Table1[[#This Row],[Account Type]]="Credit Card",Table1[[#This Row],[Amount]],"")</f>
        <v/>
      </c>
      <c r="I921" s="2" t="str">
        <f>IF(Table1[[#This Row],[Category]]="Loan Repayment",Table1[[#This Row],[Amount]]*-1,"")</f>
        <v/>
      </c>
      <c r="J921" s="20" t="s">
        <v>367</v>
      </c>
      <c r="K921" s="17">
        <v>44835</v>
      </c>
    </row>
    <row r="922" spans="1:11" x14ac:dyDescent="0.25">
      <c r="A922" s="16">
        <v>44861.059687499997</v>
      </c>
      <c r="B922" t="s">
        <v>14</v>
      </c>
      <c r="C922" t="str">
        <f t="shared" si="14"/>
        <v>Public Transport</v>
      </c>
      <c r="D922" s="3">
        <v>-1.65</v>
      </c>
      <c r="E922" t="s">
        <v>244</v>
      </c>
      <c r="F922" t="s">
        <v>241</v>
      </c>
      <c r="G922" s="5">
        <f>IF(Table1[[#This Row],[Amount]]&lt;0,-Table1[[#This Row],[Amount]],"")</f>
        <v>1.65</v>
      </c>
      <c r="H922" t="str">
        <f>IF(Table1[[#This Row],[Account Type]]="Credit Card",Table1[[#This Row],[Amount]],"")</f>
        <v/>
      </c>
      <c r="I922" s="2" t="str">
        <f>IF(Table1[[#This Row],[Category]]="Loan Repayment",Table1[[#This Row],[Amount]]*-1,"")</f>
        <v/>
      </c>
      <c r="J922" s="20" t="s">
        <v>367</v>
      </c>
      <c r="K922" s="17">
        <v>44835</v>
      </c>
    </row>
    <row r="923" spans="1:11" x14ac:dyDescent="0.25">
      <c r="A923" s="16">
        <v>44862.041655092595</v>
      </c>
      <c r="B923" t="s">
        <v>14</v>
      </c>
      <c r="C923" t="str">
        <f t="shared" si="14"/>
        <v>Public Transport</v>
      </c>
      <c r="D923" s="3">
        <v>-3.3</v>
      </c>
      <c r="E923" t="s">
        <v>244</v>
      </c>
      <c r="F923" t="s">
        <v>241</v>
      </c>
      <c r="G923" s="5">
        <f>IF(Table1[[#This Row],[Amount]]&lt;0,-Table1[[#This Row],[Amount]],"")</f>
        <v>3.3</v>
      </c>
      <c r="H923" t="str">
        <f>IF(Table1[[#This Row],[Account Type]]="Credit Card",Table1[[#This Row],[Amount]],"")</f>
        <v/>
      </c>
      <c r="I923" s="2" t="str">
        <f>IF(Table1[[#This Row],[Category]]="Loan Repayment",Table1[[#This Row],[Amount]]*-1,"")</f>
        <v/>
      </c>
      <c r="J923" s="20" t="s">
        <v>367</v>
      </c>
      <c r="K923" s="17">
        <v>44835</v>
      </c>
    </row>
    <row r="924" spans="1:11" x14ac:dyDescent="0.25">
      <c r="A924" s="16">
        <v>44862.611342592594</v>
      </c>
      <c r="B924" t="s">
        <v>8</v>
      </c>
      <c r="C924" t="str">
        <f t="shared" si="14"/>
        <v>Others</v>
      </c>
      <c r="D924" s="3">
        <v>500</v>
      </c>
      <c r="E924" t="s">
        <v>244</v>
      </c>
      <c r="F924" t="s">
        <v>241</v>
      </c>
      <c r="G924" s="5" t="str">
        <f>IF(Table1[[#This Row],[Amount]]&lt;0,-Table1[[#This Row],[Amount]],"")</f>
        <v/>
      </c>
      <c r="H924" t="str">
        <f>IF(Table1[[#This Row],[Account Type]]="Credit Card",Table1[[#This Row],[Amount]],"")</f>
        <v/>
      </c>
      <c r="I924" s="2" t="str">
        <f>IF(Table1[[#This Row],[Category]]="Loan Repayment",Table1[[#This Row],[Amount]]*-1,"")</f>
        <v/>
      </c>
      <c r="J924" s="20" t="s">
        <v>367</v>
      </c>
      <c r="K924" s="17">
        <v>44835</v>
      </c>
    </row>
    <row r="925" spans="1:11" x14ac:dyDescent="0.25">
      <c r="A925" s="16">
        <v>44862.612175925926</v>
      </c>
      <c r="B925" t="s">
        <v>8</v>
      </c>
      <c r="C925" t="str">
        <f t="shared" si="14"/>
        <v>Others</v>
      </c>
      <c r="D925" s="3">
        <v>100</v>
      </c>
      <c r="E925" t="s">
        <v>244</v>
      </c>
      <c r="F925" t="s">
        <v>241</v>
      </c>
      <c r="G925" s="5" t="str">
        <f>IF(Table1[[#This Row],[Amount]]&lt;0,-Table1[[#This Row],[Amount]],"")</f>
        <v/>
      </c>
      <c r="H925" t="str">
        <f>IF(Table1[[#This Row],[Account Type]]="Credit Card",Table1[[#This Row],[Amount]],"")</f>
        <v/>
      </c>
      <c r="I925" s="2" t="str">
        <f>IF(Table1[[#This Row],[Category]]="Loan Repayment",Table1[[#This Row],[Amount]]*-1,"")</f>
        <v/>
      </c>
      <c r="J925" s="20" t="s">
        <v>367</v>
      </c>
      <c r="K925" s="17">
        <v>44835</v>
      </c>
    </row>
    <row r="926" spans="1:11" x14ac:dyDescent="0.25">
      <c r="A926" s="16">
        <v>44862.626099537039</v>
      </c>
      <c r="B926" t="s">
        <v>20</v>
      </c>
      <c r="C926" t="str">
        <f t="shared" si="14"/>
        <v>Others</v>
      </c>
      <c r="D926" s="3">
        <v>-20</v>
      </c>
      <c r="E926" t="s">
        <v>244</v>
      </c>
      <c r="F926" t="s">
        <v>241</v>
      </c>
      <c r="G926" s="5">
        <f>IF(Table1[[#This Row],[Amount]]&lt;0,-Table1[[#This Row],[Amount]],"")</f>
        <v>20</v>
      </c>
      <c r="H926" t="str">
        <f>IF(Table1[[#This Row],[Account Type]]="Credit Card",Table1[[#This Row],[Amount]],"")</f>
        <v/>
      </c>
      <c r="I926" s="2" t="str">
        <f>IF(Table1[[#This Row],[Category]]="Loan Repayment",Table1[[#This Row],[Amount]]*-1,"")</f>
        <v/>
      </c>
      <c r="J926" s="20" t="s">
        <v>367</v>
      </c>
      <c r="K926" s="17">
        <v>44835</v>
      </c>
    </row>
    <row r="927" spans="1:11" x14ac:dyDescent="0.25">
      <c r="A927" s="16">
        <v>44863.041655092595</v>
      </c>
      <c r="B927" t="s">
        <v>14</v>
      </c>
      <c r="C927" t="str">
        <f t="shared" si="14"/>
        <v>Public Transport</v>
      </c>
      <c r="D927" s="3">
        <v>-3.3</v>
      </c>
      <c r="E927" t="s">
        <v>244</v>
      </c>
      <c r="F927" t="s">
        <v>241</v>
      </c>
      <c r="G927" s="5">
        <f>IF(Table1[[#This Row],[Amount]]&lt;0,-Table1[[#This Row],[Amount]],"")</f>
        <v>3.3</v>
      </c>
      <c r="H927" t="str">
        <f>IF(Table1[[#This Row],[Account Type]]="Credit Card",Table1[[#This Row],[Amount]],"")</f>
        <v/>
      </c>
      <c r="I927" s="2" t="str">
        <f>IF(Table1[[#This Row],[Category]]="Loan Repayment",Table1[[#This Row],[Amount]]*-1,"")</f>
        <v/>
      </c>
      <c r="J927" s="20" t="s">
        <v>367</v>
      </c>
      <c r="K927" s="17">
        <v>44835</v>
      </c>
    </row>
    <row r="928" spans="1:11" x14ac:dyDescent="0.25">
      <c r="A928" s="16">
        <v>44863.585092592592</v>
      </c>
      <c r="B928" t="s">
        <v>103</v>
      </c>
      <c r="C928" t="str">
        <f t="shared" si="14"/>
        <v>Others</v>
      </c>
      <c r="D928" s="3">
        <v>-39.299999999999997</v>
      </c>
      <c r="E928" t="s">
        <v>244</v>
      </c>
      <c r="F928" t="s">
        <v>241</v>
      </c>
      <c r="G928" s="5">
        <f>IF(Table1[[#This Row],[Amount]]&lt;0,-Table1[[#This Row],[Amount]],"")</f>
        <v>39.299999999999997</v>
      </c>
      <c r="H928" t="str">
        <f>IF(Table1[[#This Row],[Account Type]]="Credit Card",Table1[[#This Row],[Amount]],"")</f>
        <v/>
      </c>
      <c r="I928" s="2" t="str">
        <f>IF(Table1[[#This Row],[Category]]="Loan Repayment",Table1[[#This Row],[Amount]]*-1,"")</f>
        <v/>
      </c>
      <c r="J928" s="20" t="s">
        <v>367</v>
      </c>
      <c r="K928" s="17">
        <v>44835</v>
      </c>
    </row>
    <row r="929" spans="1:11" x14ac:dyDescent="0.25">
      <c r="A929" s="16">
        <v>44863.608854166669</v>
      </c>
      <c r="B929" t="s">
        <v>292</v>
      </c>
      <c r="C929" t="str">
        <f t="shared" si="14"/>
        <v>Others</v>
      </c>
      <c r="D929" s="3">
        <v>-83</v>
      </c>
      <c r="E929" t="s">
        <v>244</v>
      </c>
      <c r="F929" t="s">
        <v>241</v>
      </c>
      <c r="G929" s="5">
        <f>IF(Table1[[#This Row],[Amount]]&lt;0,-Table1[[#This Row],[Amount]],"")</f>
        <v>83</v>
      </c>
      <c r="H929" t="str">
        <f>IF(Table1[[#This Row],[Account Type]]="Credit Card",Table1[[#This Row],[Amount]],"")</f>
        <v/>
      </c>
      <c r="I929" s="2" t="str">
        <f>IF(Table1[[#This Row],[Category]]="Loan Repayment",Table1[[#This Row],[Amount]]*-1,"")</f>
        <v/>
      </c>
      <c r="J929" s="20" t="s">
        <v>367</v>
      </c>
      <c r="K929" s="17">
        <v>44835</v>
      </c>
    </row>
    <row r="930" spans="1:11" x14ac:dyDescent="0.25">
      <c r="A930" s="16">
        <v>44863.635127314818</v>
      </c>
      <c r="B930" t="s">
        <v>10</v>
      </c>
      <c r="C930" t="str">
        <f t="shared" si="14"/>
        <v>Groceries</v>
      </c>
      <c r="D930" s="3">
        <v>-3.2</v>
      </c>
      <c r="E930" t="s">
        <v>244</v>
      </c>
      <c r="F930" t="s">
        <v>241</v>
      </c>
      <c r="G930" s="5">
        <f>IF(Table1[[#This Row],[Amount]]&lt;0,-Table1[[#This Row],[Amount]],"")</f>
        <v>3.2</v>
      </c>
      <c r="H930" t="str">
        <f>IF(Table1[[#This Row],[Account Type]]="Credit Card",Table1[[#This Row],[Amount]],"")</f>
        <v/>
      </c>
      <c r="I930" s="2" t="str">
        <f>IF(Table1[[#This Row],[Category]]="Loan Repayment",Table1[[#This Row],[Amount]]*-1,"")</f>
        <v/>
      </c>
      <c r="J930" s="20" t="s">
        <v>367</v>
      </c>
      <c r="K930" s="17">
        <v>44835</v>
      </c>
    </row>
    <row r="931" spans="1:11" x14ac:dyDescent="0.25">
      <c r="A931" s="16">
        <v>44864.041655092595</v>
      </c>
      <c r="B931" t="s">
        <v>14</v>
      </c>
      <c r="C931" t="str">
        <f t="shared" si="14"/>
        <v>Public Transport</v>
      </c>
      <c r="D931" s="3">
        <v>-4.95</v>
      </c>
      <c r="E931" t="s">
        <v>244</v>
      </c>
      <c r="F931" t="s">
        <v>241</v>
      </c>
      <c r="G931" s="5">
        <f>IF(Table1[[#This Row],[Amount]]&lt;0,-Table1[[#This Row],[Amount]],"")</f>
        <v>4.95</v>
      </c>
      <c r="H931" t="str">
        <f>IF(Table1[[#This Row],[Account Type]]="Credit Card",Table1[[#This Row],[Amount]],"")</f>
        <v/>
      </c>
      <c r="I931" s="2" t="str">
        <f>IF(Table1[[#This Row],[Category]]="Loan Repayment",Table1[[#This Row],[Amount]]*-1,"")</f>
        <v/>
      </c>
      <c r="J931" s="20" t="s">
        <v>367</v>
      </c>
      <c r="K931" s="17">
        <v>44835</v>
      </c>
    </row>
    <row r="932" spans="1:11" x14ac:dyDescent="0.25">
      <c r="A932" s="16">
        <v>44864.753425925926</v>
      </c>
      <c r="B932" t="s">
        <v>39</v>
      </c>
      <c r="C932" t="str">
        <f t="shared" si="14"/>
        <v>Church</v>
      </c>
      <c r="D932" s="3">
        <v>-135</v>
      </c>
      <c r="E932" t="s">
        <v>244</v>
      </c>
      <c r="F932" t="s">
        <v>241</v>
      </c>
      <c r="G932" s="5">
        <f>IF(Table1[[#This Row],[Amount]]&lt;0,-Table1[[#This Row],[Amount]],"")</f>
        <v>135</v>
      </c>
      <c r="H932" t="str">
        <f>IF(Table1[[#This Row],[Account Type]]="Credit Card",Table1[[#This Row],[Amount]],"")</f>
        <v/>
      </c>
      <c r="I932" s="2" t="str">
        <f>IF(Table1[[#This Row],[Category]]="Loan Repayment",Table1[[#This Row],[Amount]]*-1,"")</f>
        <v/>
      </c>
      <c r="J932" s="20" t="s">
        <v>367</v>
      </c>
      <c r="K932" s="17">
        <v>44835</v>
      </c>
    </row>
    <row r="933" spans="1:11" x14ac:dyDescent="0.25">
      <c r="A933" s="16">
        <v>44865.050821759258</v>
      </c>
      <c r="B933" t="s">
        <v>14</v>
      </c>
      <c r="C933" t="str">
        <f t="shared" si="14"/>
        <v>Public Transport</v>
      </c>
      <c r="D933" s="3">
        <v>-4.95</v>
      </c>
      <c r="E933" t="s">
        <v>244</v>
      </c>
      <c r="F933" t="s">
        <v>241</v>
      </c>
      <c r="G933" s="5">
        <f>IF(Table1[[#This Row],[Amount]]&lt;0,-Table1[[#This Row],[Amount]],"")</f>
        <v>4.95</v>
      </c>
      <c r="H933" t="str">
        <f>IF(Table1[[#This Row],[Account Type]]="Credit Card",Table1[[#This Row],[Amount]],"")</f>
        <v/>
      </c>
      <c r="I933" s="2" t="str">
        <f>IF(Table1[[#This Row],[Category]]="Loan Repayment",Table1[[#This Row],[Amount]]*-1,"")</f>
        <v/>
      </c>
      <c r="J933" s="20" t="s">
        <v>367</v>
      </c>
      <c r="K933" s="17">
        <v>44835</v>
      </c>
    </row>
    <row r="934" spans="1:11" x14ac:dyDescent="0.25">
      <c r="A934" s="16">
        <v>44865.70076388889</v>
      </c>
      <c r="B934" t="s">
        <v>10</v>
      </c>
      <c r="C934" t="str">
        <f t="shared" si="14"/>
        <v>Groceries</v>
      </c>
      <c r="D934" s="3">
        <v>-6.2</v>
      </c>
      <c r="E934" t="s">
        <v>244</v>
      </c>
      <c r="F934" t="s">
        <v>241</v>
      </c>
      <c r="G934" s="5">
        <f>IF(Table1[[#This Row],[Amount]]&lt;0,-Table1[[#This Row],[Amount]],"")</f>
        <v>6.2</v>
      </c>
      <c r="H934" t="str">
        <f>IF(Table1[[#This Row],[Account Type]]="Credit Card",Table1[[#This Row],[Amount]],"")</f>
        <v/>
      </c>
      <c r="I934" s="2" t="str">
        <f>IF(Table1[[#This Row],[Category]]="Loan Repayment",Table1[[#This Row],[Amount]]*-1,"")</f>
        <v/>
      </c>
      <c r="J934" s="20" t="s">
        <v>367</v>
      </c>
      <c r="K934" s="17">
        <v>44835</v>
      </c>
    </row>
    <row r="935" spans="1:11" x14ac:dyDescent="0.25">
      <c r="A935" s="16">
        <v>44865.999988425923</v>
      </c>
      <c r="B935" t="s">
        <v>14</v>
      </c>
      <c r="C935" t="str">
        <f t="shared" si="14"/>
        <v>Public Transport</v>
      </c>
      <c r="D935" s="3">
        <v>-8.9499999999999993</v>
      </c>
      <c r="E935" t="s">
        <v>244</v>
      </c>
      <c r="F935" t="s">
        <v>241</v>
      </c>
      <c r="G935" s="5">
        <f>IF(Table1[[#This Row],[Amount]]&lt;0,-Table1[[#This Row],[Amount]],"")</f>
        <v>8.9499999999999993</v>
      </c>
      <c r="H935" t="str">
        <f>IF(Table1[[#This Row],[Account Type]]="Credit Card",Table1[[#This Row],[Amount]],"")</f>
        <v/>
      </c>
      <c r="I935" s="2" t="str">
        <f>IF(Table1[[#This Row],[Category]]="Loan Repayment",Table1[[#This Row],[Amount]]*-1,"")</f>
        <v/>
      </c>
      <c r="J935" s="20" t="s">
        <v>367</v>
      </c>
      <c r="K935" s="17">
        <v>44835</v>
      </c>
    </row>
    <row r="936" spans="1:11" x14ac:dyDescent="0.25">
      <c r="A936" s="16">
        <v>44866.087847222225</v>
      </c>
      <c r="B936" t="s">
        <v>83</v>
      </c>
      <c r="C936" t="str">
        <f t="shared" si="14"/>
        <v>Kids Extracurricular</v>
      </c>
      <c r="D936" s="3">
        <v>-68.400000000000006</v>
      </c>
      <c r="E936" t="s">
        <v>244</v>
      </c>
      <c r="F936" t="s">
        <v>241</v>
      </c>
      <c r="G936" s="5">
        <f>IF(Table1[[#This Row],[Amount]]&lt;0,-Table1[[#This Row],[Amount]],"")</f>
        <v>68.400000000000006</v>
      </c>
      <c r="H936" t="str">
        <f>IF(Table1[[#This Row],[Account Type]]="Credit Card",Table1[[#This Row],[Amount]],"")</f>
        <v/>
      </c>
      <c r="I936" s="2" t="str">
        <f>IF(Table1[[#This Row],[Category]]="Loan Repayment",Table1[[#This Row],[Amount]]*-1,"")</f>
        <v/>
      </c>
      <c r="J936" s="20" t="s">
        <v>368</v>
      </c>
      <c r="K936" s="17">
        <v>44866</v>
      </c>
    </row>
    <row r="937" spans="1:11" x14ac:dyDescent="0.25">
      <c r="A937" s="16">
        <v>44866.363379629627</v>
      </c>
      <c r="B937" t="s">
        <v>10</v>
      </c>
      <c r="C937" t="str">
        <f t="shared" si="14"/>
        <v>Groceries</v>
      </c>
      <c r="D937" s="3">
        <v>-1</v>
      </c>
      <c r="E937" t="s">
        <v>244</v>
      </c>
      <c r="F937" t="s">
        <v>241</v>
      </c>
      <c r="G937" s="5">
        <f>IF(Table1[[#This Row],[Amount]]&lt;0,-Table1[[#This Row],[Amount]],"")</f>
        <v>1</v>
      </c>
      <c r="H937" t="str">
        <f>IF(Table1[[#This Row],[Account Type]]="Credit Card",Table1[[#This Row],[Amount]],"")</f>
        <v/>
      </c>
      <c r="I937" s="2" t="str">
        <f>IF(Table1[[#This Row],[Category]]="Loan Repayment",Table1[[#This Row],[Amount]]*-1,"")</f>
        <v/>
      </c>
      <c r="J937" s="20" t="s">
        <v>368</v>
      </c>
      <c r="K937" s="17">
        <v>44866</v>
      </c>
    </row>
    <row r="938" spans="1:11" x14ac:dyDescent="0.25">
      <c r="A938" s="16">
        <v>44866.937777777777</v>
      </c>
      <c r="B938" t="s">
        <v>10</v>
      </c>
      <c r="C938" t="str">
        <f t="shared" si="14"/>
        <v>Groceries</v>
      </c>
      <c r="D938" s="3">
        <v>-4.5999999999999996</v>
      </c>
      <c r="E938" t="s">
        <v>244</v>
      </c>
      <c r="F938" t="s">
        <v>241</v>
      </c>
      <c r="G938" s="5">
        <f>IF(Table1[[#This Row],[Amount]]&lt;0,-Table1[[#This Row],[Amount]],"")</f>
        <v>4.5999999999999996</v>
      </c>
      <c r="H938" t="str">
        <f>IF(Table1[[#This Row],[Account Type]]="Credit Card",Table1[[#This Row],[Amount]],"")</f>
        <v/>
      </c>
      <c r="I938" s="2" t="str">
        <f>IF(Table1[[#This Row],[Category]]="Loan Repayment",Table1[[#This Row],[Amount]]*-1,"")</f>
        <v/>
      </c>
      <c r="J938" s="20" t="s">
        <v>368</v>
      </c>
      <c r="K938" s="17">
        <v>44866</v>
      </c>
    </row>
    <row r="939" spans="1:11" x14ac:dyDescent="0.25">
      <c r="A939" s="16">
        <v>44866.999988425923</v>
      </c>
      <c r="B939" t="s">
        <v>14</v>
      </c>
      <c r="C939" t="str">
        <f t="shared" si="14"/>
        <v>Public Transport</v>
      </c>
      <c r="D939" s="3">
        <v>-3.3</v>
      </c>
      <c r="E939" t="s">
        <v>244</v>
      </c>
      <c r="F939" t="s">
        <v>241</v>
      </c>
      <c r="G939" s="5">
        <f>IF(Table1[[#This Row],[Amount]]&lt;0,-Table1[[#This Row],[Amount]],"")</f>
        <v>3.3</v>
      </c>
      <c r="H939" t="str">
        <f>IF(Table1[[#This Row],[Account Type]]="Credit Card",Table1[[#This Row],[Amount]],"")</f>
        <v/>
      </c>
      <c r="I939" s="2" t="str">
        <f>IF(Table1[[#This Row],[Category]]="Loan Repayment",Table1[[#This Row],[Amount]]*-1,"")</f>
        <v/>
      </c>
      <c r="J939" s="20" t="s">
        <v>368</v>
      </c>
      <c r="K939" s="17">
        <v>44866</v>
      </c>
    </row>
    <row r="940" spans="1:11" x14ac:dyDescent="0.25">
      <c r="A940" s="16">
        <v>44867.638715277775</v>
      </c>
      <c r="B940" t="s">
        <v>48</v>
      </c>
      <c r="C940" t="str">
        <f t="shared" si="14"/>
        <v>Others</v>
      </c>
      <c r="D940" s="3">
        <v>-5.99</v>
      </c>
      <c r="E940" t="s">
        <v>244</v>
      </c>
      <c r="F940" t="s">
        <v>241</v>
      </c>
      <c r="G940" s="5">
        <f>IF(Table1[[#This Row],[Amount]]&lt;0,-Table1[[#This Row],[Amount]],"")</f>
        <v>5.99</v>
      </c>
      <c r="H940" t="str">
        <f>IF(Table1[[#This Row],[Account Type]]="Credit Card",Table1[[#This Row],[Amount]],"")</f>
        <v/>
      </c>
      <c r="I940" s="2" t="str">
        <f>IF(Table1[[#This Row],[Category]]="Loan Repayment",Table1[[#This Row],[Amount]]*-1,"")</f>
        <v/>
      </c>
      <c r="J940" s="20" t="s">
        <v>368</v>
      </c>
      <c r="K940" s="17">
        <v>44866</v>
      </c>
    </row>
    <row r="941" spans="1:11" x14ac:dyDescent="0.25">
      <c r="A941" s="16">
        <v>44867.647245370368</v>
      </c>
      <c r="B941" t="s">
        <v>104</v>
      </c>
      <c r="C941" t="str">
        <f t="shared" si="14"/>
        <v>Others</v>
      </c>
      <c r="D941" s="3">
        <v>100</v>
      </c>
      <c r="E941" t="s">
        <v>244</v>
      </c>
      <c r="F941" t="s">
        <v>241</v>
      </c>
      <c r="G941" s="5" t="str">
        <f>IF(Table1[[#This Row],[Amount]]&lt;0,-Table1[[#This Row],[Amount]],"")</f>
        <v/>
      </c>
      <c r="H941" t="str">
        <f>IF(Table1[[#This Row],[Account Type]]="Credit Card",Table1[[#This Row],[Amount]],"")</f>
        <v/>
      </c>
      <c r="I941" s="2" t="str">
        <f>IF(Table1[[#This Row],[Category]]="Loan Repayment",Table1[[#This Row],[Amount]]*-1,"")</f>
        <v/>
      </c>
      <c r="J941" s="20" t="s">
        <v>368</v>
      </c>
      <c r="K941" s="17">
        <v>44866</v>
      </c>
    </row>
    <row r="942" spans="1:11" x14ac:dyDescent="0.25">
      <c r="A942" s="16">
        <v>44867.652789351851</v>
      </c>
      <c r="B942" t="s">
        <v>105</v>
      </c>
      <c r="C942" t="str">
        <f t="shared" si="14"/>
        <v>Others</v>
      </c>
      <c r="D942" s="3">
        <v>-100</v>
      </c>
      <c r="E942" t="s">
        <v>244</v>
      </c>
      <c r="F942" t="s">
        <v>241</v>
      </c>
      <c r="G942" s="5">
        <f>IF(Table1[[#This Row],[Amount]]&lt;0,-Table1[[#This Row],[Amount]],"")</f>
        <v>100</v>
      </c>
      <c r="H942" t="str">
        <f>IF(Table1[[#This Row],[Account Type]]="Credit Card",Table1[[#This Row],[Amount]],"")</f>
        <v/>
      </c>
      <c r="I942" s="2" t="str">
        <f>IF(Table1[[#This Row],[Category]]="Loan Repayment",Table1[[#This Row],[Amount]]*-1,"")</f>
        <v/>
      </c>
      <c r="J942" s="20" t="s">
        <v>368</v>
      </c>
      <c r="K942" s="17">
        <v>44866</v>
      </c>
    </row>
    <row r="943" spans="1:11" x14ac:dyDescent="0.25">
      <c r="A943" s="16">
        <v>44868.059803240743</v>
      </c>
      <c r="B943" t="s">
        <v>14</v>
      </c>
      <c r="C943" t="str">
        <f t="shared" si="14"/>
        <v>Public Transport</v>
      </c>
      <c r="D943" s="3">
        <v>-4.95</v>
      </c>
      <c r="E943" t="s">
        <v>244</v>
      </c>
      <c r="F943" t="s">
        <v>241</v>
      </c>
      <c r="G943" s="5">
        <f>IF(Table1[[#This Row],[Amount]]&lt;0,-Table1[[#This Row],[Amount]],"")</f>
        <v>4.95</v>
      </c>
      <c r="H943" t="str">
        <f>IF(Table1[[#This Row],[Account Type]]="Credit Card",Table1[[#This Row],[Amount]],"")</f>
        <v/>
      </c>
      <c r="I943" s="2" t="str">
        <f>IF(Table1[[#This Row],[Category]]="Loan Repayment",Table1[[#This Row],[Amount]]*-1,"")</f>
        <v/>
      </c>
      <c r="J943" s="20" t="s">
        <v>368</v>
      </c>
      <c r="K943" s="17">
        <v>44866</v>
      </c>
    </row>
    <row r="944" spans="1:11" x14ac:dyDescent="0.25">
      <c r="A944" s="16">
        <v>44868.999988425923</v>
      </c>
      <c r="B944" t="s">
        <v>14</v>
      </c>
      <c r="C944" t="str">
        <f t="shared" si="14"/>
        <v>Public Transport</v>
      </c>
      <c r="D944" s="3">
        <v>-3.3</v>
      </c>
      <c r="E944" t="s">
        <v>244</v>
      </c>
      <c r="F944" t="s">
        <v>241</v>
      </c>
      <c r="G944" s="5">
        <f>IF(Table1[[#This Row],[Amount]]&lt;0,-Table1[[#This Row],[Amount]],"")</f>
        <v>3.3</v>
      </c>
      <c r="H944" t="str">
        <f>IF(Table1[[#This Row],[Account Type]]="Credit Card",Table1[[#This Row],[Amount]],"")</f>
        <v/>
      </c>
      <c r="I944" s="2" t="str">
        <f>IF(Table1[[#This Row],[Category]]="Loan Repayment",Table1[[#This Row],[Amount]]*-1,"")</f>
        <v/>
      </c>
      <c r="J944" s="20" t="s">
        <v>368</v>
      </c>
      <c r="K944" s="17">
        <v>44866</v>
      </c>
    </row>
    <row r="945" spans="1:11" x14ac:dyDescent="0.25">
      <c r="A945" s="16">
        <v>44869.999988425923</v>
      </c>
      <c r="B945" t="s">
        <v>14</v>
      </c>
      <c r="C945" t="str">
        <f t="shared" si="14"/>
        <v>Public Transport</v>
      </c>
      <c r="D945" s="3">
        <v>-4.95</v>
      </c>
      <c r="E945" t="s">
        <v>244</v>
      </c>
      <c r="F945" t="s">
        <v>241</v>
      </c>
      <c r="G945" s="5">
        <f>IF(Table1[[#This Row],[Amount]]&lt;0,-Table1[[#This Row],[Amount]],"")</f>
        <v>4.95</v>
      </c>
      <c r="H945" t="str">
        <f>IF(Table1[[#This Row],[Account Type]]="Credit Card",Table1[[#This Row],[Amount]],"")</f>
        <v/>
      </c>
      <c r="I945" s="2" t="str">
        <f>IF(Table1[[#This Row],[Category]]="Loan Repayment",Table1[[#This Row],[Amount]]*-1,"")</f>
        <v/>
      </c>
      <c r="J945" s="20" t="s">
        <v>368</v>
      </c>
      <c r="K945" s="17">
        <v>44866</v>
      </c>
    </row>
    <row r="946" spans="1:11" x14ac:dyDescent="0.25">
      <c r="A946" s="16">
        <v>44870.798807870371</v>
      </c>
      <c r="B946" t="s">
        <v>14</v>
      </c>
      <c r="C946" t="str">
        <f t="shared" si="14"/>
        <v>Public Transport</v>
      </c>
      <c r="D946" s="3">
        <v>-3.3</v>
      </c>
      <c r="E946" t="s">
        <v>244</v>
      </c>
      <c r="F946" t="s">
        <v>241</v>
      </c>
      <c r="G946" s="5">
        <f>IF(Table1[[#This Row],[Amount]]&lt;0,-Table1[[#This Row],[Amount]],"")</f>
        <v>3.3</v>
      </c>
      <c r="H946" t="str">
        <f>IF(Table1[[#This Row],[Account Type]]="Credit Card",Table1[[#This Row],[Amount]],"")</f>
        <v/>
      </c>
      <c r="I946" s="2" t="str">
        <f>IF(Table1[[#This Row],[Category]]="Loan Repayment",Table1[[#This Row],[Amount]]*-1,"")</f>
        <v/>
      </c>
      <c r="J946" s="20" t="s">
        <v>368</v>
      </c>
      <c r="K946" s="17">
        <v>44866</v>
      </c>
    </row>
    <row r="947" spans="1:11" x14ac:dyDescent="0.25">
      <c r="A947" s="16">
        <v>44871.471863425926</v>
      </c>
      <c r="B947" t="s">
        <v>39</v>
      </c>
      <c r="C947" t="str">
        <f t="shared" si="14"/>
        <v>Church</v>
      </c>
      <c r="D947" s="3">
        <v>-5</v>
      </c>
      <c r="E947" t="s">
        <v>244</v>
      </c>
      <c r="F947" t="s">
        <v>241</v>
      </c>
      <c r="G947" s="5">
        <f>IF(Table1[[#This Row],[Amount]]&lt;0,-Table1[[#This Row],[Amount]],"")</f>
        <v>5</v>
      </c>
      <c r="H947" t="str">
        <f>IF(Table1[[#This Row],[Account Type]]="Credit Card",Table1[[#This Row],[Amount]],"")</f>
        <v/>
      </c>
      <c r="I947" s="2" t="str">
        <f>IF(Table1[[#This Row],[Category]]="Loan Repayment",Table1[[#This Row],[Amount]]*-1,"")</f>
        <v/>
      </c>
      <c r="J947" s="20" t="s">
        <v>368</v>
      </c>
      <c r="K947" s="17">
        <v>44866</v>
      </c>
    </row>
    <row r="948" spans="1:11" x14ac:dyDescent="0.25">
      <c r="A948" s="16">
        <v>44871.999988425923</v>
      </c>
      <c r="B948" t="s">
        <v>14</v>
      </c>
      <c r="C948" t="str">
        <f t="shared" si="14"/>
        <v>Public Transport</v>
      </c>
      <c r="D948" s="3">
        <v>-1.65</v>
      </c>
      <c r="E948" t="s">
        <v>244</v>
      </c>
      <c r="F948" t="s">
        <v>241</v>
      </c>
      <c r="G948" s="5">
        <f>IF(Table1[[#This Row],[Amount]]&lt;0,-Table1[[#This Row],[Amount]],"")</f>
        <v>1.65</v>
      </c>
      <c r="H948" t="str">
        <f>IF(Table1[[#This Row],[Account Type]]="Credit Card",Table1[[#This Row],[Amount]],"")</f>
        <v/>
      </c>
      <c r="I948" s="2" t="str">
        <f>IF(Table1[[#This Row],[Category]]="Loan Repayment",Table1[[#This Row],[Amount]]*-1,"")</f>
        <v/>
      </c>
      <c r="J948" s="20" t="s">
        <v>368</v>
      </c>
      <c r="K948" s="17">
        <v>44866</v>
      </c>
    </row>
    <row r="949" spans="1:11" x14ac:dyDescent="0.25">
      <c r="A949" s="16">
        <v>44871.999988425923</v>
      </c>
      <c r="B949" t="s">
        <v>14</v>
      </c>
      <c r="C949" t="str">
        <f t="shared" si="14"/>
        <v>Public Transport</v>
      </c>
      <c r="D949" s="3">
        <v>-1.65</v>
      </c>
      <c r="E949" t="s">
        <v>244</v>
      </c>
      <c r="F949" t="s">
        <v>241</v>
      </c>
      <c r="G949" s="5">
        <f>IF(Table1[[#This Row],[Amount]]&lt;0,-Table1[[#This Row],[Amount]],"")</f>
        <v>1.65</v>
      </c>
      <c r="H949" t="str">
        <f>IF(Table1[[#This Row],[Account Type]]="Credit Card",Table1[[#This Row],[Amount]],"")</f>
        <v/>
      </c>
      <c r="I949" s="2" t="str">
        <f>IF(Table1[[#This Row],[Category]]="Loan Repayment",Table1[[#This Row],[Amount]]*-1,"")</f>
        <v/>
      </c>
      <c r="J949" s="20" t="s">
        <v>368</v>
      </c>
      <c r="K949" s="17">
        <v>44866</v>
      </c>
    </row>
    <row r="950" spans="1:11" x14ac:dyDescent="0.25">
      <c r="A950" s="16">
        <v>44872.375844907408</v>
      </c>
      <c r="B950" t="s">
        <v>10</v>
      </c>
      <c r="C950" t="str">
        <f t="shared" si="14"/>
        <v>Groceries</v>
      </c>
      <c r="D950" s="3">
        <v>-1.8</v>
      </c>
      <c r="E950" t="s">
        <v>244</v>
      </c>
      <c r="F950" t="s">
        <v>241</v>
      </c>
      <c r="G950" s="5">
        <f>IF(Table1[[#This Row],[Amount]]&lt;0,-Table1[[#This Row],[Amount]],"")</f>
        <v>1.8</v>
      </c>
      <c r="H950" t="str">
        <f>IF(Table1[[#This Row],[Account Type]]="Credit Card",Table1[[#This Row],[Amount]],"")</f>
        <v/>
      </c>
      <c r="I950" s="2" t="str">
        <f>IF(Table1[[#This Row],[Category]]="Loan Repayment",Table1[[#This Row],[Amount]]*-1,"")</f>
        <v/>
      </c>
      <c r="J950" s="20" t="s">
        <v>368</v>
      </c>
      <c r="K950" s="17">
        <v>44866</v>
      </c>
    </row>
    <row r="951" spans="1:11" x14ac:dyDescent="0.25">
      <c r="A951" s="16">
        <v>44872.377002314817</v>
      </c>
      <c r="B951" t="s">
        <v>10</v>
      </c>
      <c r="C951" t="str">
        <f t="shared" si="14"/>
        <v>Groceries</v>
      </c>
      <c r="D951" s="3">
        <v>-1.65</v>
      </c>
      <c r="E951" t="s">
        <v>244</v>
      </c>
      <c r="F951" t="s">
        <v>241</v>
      </c>
      <c r="G951" s="5">
        <f>IF(Table1[[#This Row],[Amount]]&lt;0,-Table1[[#This Row],[Amount]],"")</f>
        <v>1.65</v>
      </c>
      <c r="H951" t="str">
        <f>IF(Table1[[#This Row],[Account Type]]="Credit Card",Table1[[#This Row],[Amount]],"")</f>
        <v/>
      </c>
      <c r="I951" s="2" t="str">
        <f>IF(Table1[[#This Row],[Category]]="Loan Repayment",Table1[[#This Row],[Amount]]*-1,"")</f>
        <v/>
      </c>
      <c r="J951" s="20" t="s">
        <v>368</v>
      </c>
      <c r="K951" s="17">
        <v>44866</v>
      </c>
    </row>
    <row r="952" spans="1:11" x14ac:dyDescent="0.25">
      <c r="A952" s="16">
        <v>44872.669270833336</v>
      </c>
      <c r="B952" t="s">
        <v>10</v>
      </c>
      <c r="C952" t="str">
        <f t="shared" si="14"/>
        <v>Groceries</v>
      </c>
      <c r="D952" s="3">
        <v>-3.35</v>
      </c>
      <c r="E952" t="s">
        <v>244</v>
      </c>
      <c r="F952" t="s">
        <v>241</v>
      </c>
      <c r="G952" s="5">
        <f>IF(Table1[[#This Row],[Amount]]&lt;0,-Table1[[#This Row],[Amount]],"")</f>
        <v>3.35</v>
      </c>
      <c r="H952" t="str">
        <f>IF(Table1[[#This Row],[Account Type]]="Credit Card",Table1[[#This Row],[Amount]],"")</f>
        <v/>
      </c>
      <c r="I952" s="2" t="str">
        <f>IF(Table1[[#This Row],[Category]]="Loan Repayment",Table1[[#This Row],[Amount]]*-1,"")</f>
        <v/>
      </c>
      <c r="J952" s="20" t="s">
        <v>368</v>
      </c>
      <c r="K952" s="17">
        <v>44866</v>
      </c>
    </row>
    <row r="953" spans="1:11" x14ac:dyDescent="0.25">
      <c r="A953" s="16">
        <v>44872.999988425923</v>
      </c>
      <c r="B953" t="s">
        <v>14</v>
      </c>
      <c r="C953" t="str">
        <f t="shared" si="14"/>
        <v>Public Transport</v>
      </c>
      <c r="D953" s="3">
        <v>-3.3</v>
      </c>
      <c r="E953" t="s">
        <v>244</v>
      </c>
      <c r="F953" t="s">
        <v>241</v>
      </c>
      <c r="G953" s="5">
        <f>IF(Table1[[#This Row],[Amount]]&lt;0,-Table1[[#This Row],[Amount]],"")</f>
        <v>3.3</v>
      </c>
      <c r="H953" t="str">
        <f>IF(Table1[[#This Row],[Account Type]]="Credit Card",Table1[[#This Row],[Amount]],"")</f>
        <v/>
      </c>
      <c r="I953" s="2" t="str">
        <f>IF(Table1[[#This Row],[Category]]="Loan Repayment",Table1[[#This Row],[Amount]]*-1,"")</f>
        <v/>
      </c>
      <c r="J953" s="20" t="s">
        <v>368</v>
      </c>
      <c r="K953" s="17">
        <v>44866</v>
      </c>
    </row>
    <row r="954" spans="1:11" x14ac:dyDescent="0.25">
      <c r="A954" s="16">
        <v>44873.408692129633</v>
      </c>
      <c r="B954" t="s">
        <v>104</v>
      </c>
      <c r="C954" t="str">
        <f t="shared" si="14"/>
        <v>Others</v>
      </c>
      <c r="D954" s="3">
        <v>100</v>
      </c>
      <c r="E954" t="s">
        <v>244</v>
      </c>
      <c r="F954" t="s">
        <v>241</v>
      </c>
      <c r="G954" s="5" t="str">
        <f>IF(Table1[[#This Row],[Amount]]&lt;0,-Table1[[#This Row],[Amount]],"")</f>
        <v/>
      </c>
      <c r="H954" t="str">
        <f>IF(Table1[[#This Row],[Account Type]]="Credit Card",Table1[[#This Row],[Amount]],"")</f>
        <v/>
      </c>
      <c r="I954" s="2" t="str">
        <f>IF(Table1[[#This Row],[Category]]="Loan Repayment",Table1[[#This Row],[Amount]]*-1,"")</f>
        <v/>
      </c>
      <c r="J954" s="20" t="s">
        <v>368</v>
      </c>
      <c r="K954" s="17">
        <v>44866</v>
      </c>
    </row>
    <row r="955" spans="1:11" x14ac:dyDescent="0.25">
      <c r="A955" s="16">
        <v>44873.999988425923</v>
      </c>
      <c r="B955" t="s">
        <v>14</v>
      </c>
      <c r="C955" t="str">
        <f t="shared" si="14"/>
        <v>Public Transport</v>
      </c>
      <c r="D955" s="3">
        <v>-3.3</v>
      </c>
      <c r="E955" t="s">
        <v>244</v>
      </c>
      <c r="F955" t="s">
        <v>241</v>
      </c>
      <c r="G955" s="5">
        <f>IF(Table1[[#This Row],[Amount]]&lt;0,-Table1[[#This Row],[Amount]],"")</f>
        <v>3.3</v>
      </c>
      <c r="H955" t="str">
        <f>IF(Table1[[#This Row],[Account Type]]="Credit Card",Table1[[#This Row],[Amount]],"")</f>
        <v/>
      </c>
      <c r="I955" s="2" t="str">
        <f>IF(Table1[[#This Row],[Category]]="Loan Repayment",Table1[[#This Row],[Amount]]*-1,"")</f>
        <v/>
      </c>
      <c r="J955" s="20" t="s">
        <v>368</v>
      </c>
      <c r="K955" s="17">
        <v>44866</v>
      </c>
    </row>
    <row r="956" spans="1:11" x14ac:dyDescent="0.25">
      <c r="A956" s="16">
        <v>44874.35597222222</v>
      </c>
      <c r="B956" t="s">
        <v>52</v>
      </c>
      <c r="C956" t="str">
        <f t="shared" si="14"/>
        <v>Online Shopping</v>
      </c>
      <c r="D956" s="3">
        <v>-0.99</v>
      </c>
      <c r="E956" t="s">
        <v>244</v>
      </c>
      <c r="F956" t="s">
        <v>241</v>
      </c>
      <c r="G956" s="5">
        <f>IF(Table1[[#This Row],[Amount]]&lt;0,-Table1[[#This Row],[Amount]],"")</f>
        <v>0.99</v>
      </c>
      <c r="H956" t="str">
        <f>IF(Table1[[#This Row],[Account Type]]="Credit Card",Table1[[#This Row],[Amount]],"")</f>
        <v/>
      </c>
      <c r="I956" s="2" t="str">
        <f>IF(Table1[[#This Row],[Category]]="Loan Repayment",Table1[[#This Row],[Amount]]*-1,"")</f>
        <v/>
      </c>
      <c r="J956" s="20" t="s">
        <v>368</v>
      </c>
      <c r="K956" s="17">
        <v>44866</v>
      </c>
    </row>
    <row r="957" spans="1:11" x14ac:dyDescent="0.25">
      <c r="A957" s="16">
        <v>44874.404895833337</v>
      </c>
      <c r="B957" t="s">
        <v>65</v>
      </c>
      <c r="C957" t="str">
        <f t="shared" si="14"/>
        <v>Others</v>
      </c>
      <c r="D957" s="3">
        <v>-100</v>
      </c>
      <c r="E957" t="s">
        <v>244</v>
      </c>
      <c r="F957" t="s">
        <v>241</v>
      </c>
      <c r="G957" s="5">
        <f>IF(Table1[[#This Row],[Amount]]&lt;0,-Table1[[#This Row],[Amount]],"")</f>
        <v>100</v>
      </c>
      <c r="H957" t="str">
        <f>IF(Table1[[#This Row],[Account Type]]="Credit Card",Table1[[#This Row],[Amount]],"")</f>
        <v/>
      </c>
      <c r="I957" s="2" t="str">
        <f>IF(Table1[[#This Row],[Category]]="Loan Repayment",Table1[[#This Row],[Amount]]*-1,"")</f>
        <v/>
      </c>
      <c r="J957" s="20" t="s">
        <v>368</v>
      </c>
      <c r="K957" s="17">
        <v>44866</v>
      </c>
    </row>
    <row r="958" spans="1:11" x14ac:dyDescent="0.25">
      <c r="A958" s="16">
        <v>44875.057951388888</v>
      </c>
      <c r="B958" t="s">
        <v>14</v>
      </c>
      <c r="C958" t="str">
        <f t="shared" si="14"/>
        <v>Public Transport</v>
      </c>
      <c r="D958" s="3">
        <v>-4.95</v>
      </c>
      <c r="E958" t="s">
        <v>244</v>
      </c>
      <c r="F958" t="s">
        <v>241</v>
      </c>
      <c r="G958" s="5">
        <f>IF(Table1[[#This Row],[Amount]]&lt;0,-Table1[[#This Row],[Amount]],"")</f>
        <v>4.95</v>
      </c>
      <c r="H958" t="str">
        <f>IF(Table1[[#This Row],[Account Type]]="Credit Card",Table1[[#This Row],[Amount]],"")</f>
        <v/>
      </c>
      <c r="I958" s="2" t="str">
        <f>IF(Table1[[#This Row],[Category]]="Loan Repayment",Table1[[#This Row],[Amount]]*-1,"")</f>
        <v/>
      </c>
      <c r="J958" s="20" t="s">
        <v>368</v>
      </c>
      <c r="K958" s="17">
        <v>44866</v>
      </c>
    </row>
    <row r="959" spans="1:11" x14ac:dyDescent="0.25">
      <c r="A959" s="16">
        <v>44875.650810185187</v>
      </c>
      <c r="B959" t="s">
        <v>87</v>
      </c>
      <c r="C959" t="str">
        <f t="shared" si="14"/>
        <v>Others</v>
      </c>
      <c r="D959" s="3">
        <v>-100</v>
      </c>
      <c r="E959" t="s">
        <v>244</v>
      </c>
      <c r="F959" t="s">
        <v>241</v>
      </c>
      <c r="G959" s="5">
        <f>IF(Table1[[#This Row],[Amount]]&lt;0,-Table1[[#This Row],[Amount]],"")</f>
        <v>100</v>
      </c>
      <c r="H959" t="str">
        <f>IF(Table1[[#This Row],[Account Type]]="Credit Card",Table1[[#This Row],[Amount]],"")</f>
        <v/>
      </c>
      <c r="I959" s="2" t="str">
        <f>IF(Table1[[#This Row],[Category]]="Loan Repayment",Table1[[#This Row],[Amount]]*-1,"")</f>
        <v/>
      </c>
      <c r="J959" s="20" t="s">
        <v>368</v>
      </c>
      <c r="K959" s="17">
        <v>44866</v>
      </c>
    </row>
    <row r="960" spans="1:11" x14ac:dyDescent="0.25">
      <c r="A960" s="16">
        <v>44875.716689814813</v>
      </c>
      <c r="B960" t="s">
        <v>65</v>
      </c>
      <c r="C960" t="str">
        <f t="shared" si="14"/>
        <v>Others</v>
      </c>
      <c r="D960" s="3">
        <v>-50</v>
      </c>
      <c r="E960" t="s">
        <v>244</v>
      </c>
      <c r="F960" t="s">
        <v>241</v>
      </c>
      <c r="G960" s="5">
        <f>IF(Table1[[#This Row],[Amount]]&lt;0,-Table1[[#This Row],[Amount]],"")</f>
        <v>50</v>
      </c>
      <c r="H960" t="str">
        <f>IF(Table1[[#This Row],[Account Type]]="Credit Card",Table1[[#This Row],[Amount]],"")</f>
        <v/>
      </c>
      <c r="I960" s="2" t="str">
        <f>IF(Table1[[#This Row],[Category]]="Loan Repayment",Table1[[#This Row],[Amount]]*-1,"")</f>
        <v/>
      </c>
      <c r="J960" s="20" t="s">
        <v>368</v>
      </c>
      <c r="K960" s="17">
        <v>44866</v>
      </c>
    </row>
    <row r="961" spans="1:11" x14ac:dyDescent="0.25">
      <c r="A961" s="16">
        <v>44875.777199074073</v>
      </c>
      <c r="B961" t="s">
        <v>106</v>
      </c>
      <c r="C961" t="str">
        <f t="shared" si="14"/>
        <v>Others</v>
      </c>
      <c r="D961" s="3">
        <v>-12</v>
      </c>
      <c r="E961" t="s">
        <v>244</v>
      </c>
      <c r="F961" t="s">
        <v>241</v>
      </c>
      <c r="G961" s="5">
        <f>IF(Table1[[#This Row],[Amount]]&lt;0,-Table1[[#This Row],[Amount]],"")</f>
        <v>12</v>
      </c>
      <c r="H961" t="str">
        <f>IF(Table1[[#This Row],[Account Type]]="Credit Card",Table1[[#This Row],[Amount]],"")</f>
        <v/>
      </c>
      <c r="I961" s="2" t="str">
        <f>IF(Table1[[#This Row],[Category]]="Loan Repayment",Table1[[#This Row],[Amount]]*-1,"")</f>
        <v/>
      </c>
      <c r="J961" s="20" t="s">
        <v>368</v>
      </c>
      <c r="K961" s="17">
        <v>44866</v>
      </c>
    </row>
    <row r="962" spans="1:11" x14ac:dyDescent="0.25">
      <c r="A962" s="16">
        <v>44875.999988425923</v>
      </c>
      <c r="B962" t="s">
        <v>14</v>
      </c>
      <c r="C962" t="str">
        <f t="shared" ref="C962:C1025" si="15">IF(OR(B962="Lidl",B962="Asda",B962="Best Asia Supermarket",B962="Wallington Food Centre",B962="Sainsbury's",B962="Tesco"),"Groceries",IF(OR(B962="Boots",B962="Manor Pharmacy",B962="Specsavers",B962="Noahs Health Food Stor"),"Health",IF(OR(B962="Amazon",B962="Ebay"),"Online Shopping",IF(OR(B962="Transport For London",B962="South Western Railway"),"Public Transport",IF(OR(B962="Primark",B962="TK Maxx",B962="Marks &amp; Spencer"),"Clothing",IF(OR(B962="Udemy",B962="Wise",B962="Telusko",B962="Oasis Christian Centre"),"Self Development",IF(OR(B962="Price Busters",B962="Argos",B962="Poundland",B962="Kings Corner"),"Household Items",IF(OR(B962="To RCCG GLORIOUS HIGH THRONE",B962="To Eagle City Church"),"Church",IF(OR(B962="Skillz UK",B962="Tynker",B962="To Gocardless",B962="We Make Footballers Cc",B962="GLL BETTER",B962="VIS WWW.BETTER.ORG.UK/",B962="IXL Learning"),"Kids Extracurricular",IF(OR(B962="To GBP Savings",B962="Trading 212"),"Savings",IF(B962="To Aqua","Loan Repayment",IF(B962="To Kaneh Amin","Haircut",IF(B962="Wall/Rent/63canon","Rent",IF(OR(B962="Bolt","Uber"),"Cab",IF(B962="Dulwich College","Salary","Others")))))))))))))))</f>
        <v>Public Transport</v>
      </c>
      <c r="D962" s="3">
        <v>-3.3</v>
      </c>
      <c r="E962" t="s">
        <v>244</v>
      </c>
      <c r="F962" t="s">
        <v>241</v>
      </c>
      <c r="G962" s="5">
        <f>IF(Table1[[#This Row],[Amount]]&lt;0,-Table1[[#This Row],[Amount]],"")</f>
        <v>3.3</v>
      </c>
      <c r="H962" t="str">
        <f>IF(Table1[[#This Row],[Account Type]]="Credit Card",Table1[[#This Row],[Amount]],"")</f>
        <v/>
      </c>
      <c r="I962" s="2" t="str">
        <f>IF(Table1[[#This Row],[Category]]="Loan Repayment",Table1[[#This Row],[Amount]]*-1,"")</f>
        <v/>
      </c>
      <c r="J962" s="20" t="s">
        <v>368</v>
      </c>
      <c r="K962" s="17">
        <v>44866</v>
      </c>
    </row>
    <row r="963" spans="1:11" x14ac:dyDescent="0.25">
      <c r="A963" s="16">
        <v>44876.999988425923</v>
      </c>
      <c r="B963" t="s">
        <v>14</v>
      </c>
      <c r="C963" t="str">
        <f t="shared" si="15"/>
        <v>Public Transport</v>
      </c>
      <c r="D963" s="3">
        <v>-3.3</v>
      </c>
      <c r="E963" t="s">
        <v>244</v>
      </c>
      <c r="F963" t="s">
        <v>241</v>
      </c>
      <c r="G963" s="5">
        <f>IF(Table1[[#This Row],[Amount]]&lt;0,-Table1[[#This Row],[Amount]],"")</f>
        <v>3.3</v>
      </c>
      <c r="H963" t="str">
        <f>IF(Table1[[#This Row],[Account Type]]="Credit Card",Table1[[#This Row],[Amount]],"")</f>
        <v/>
      </c>
      <c r="I963" s="2" t="str">
        <f>IF(Table1[[#This Row],[Category]]="Loan Repayment",Table1[[#This Row],[Amount]]*-1,"")</f>
        <v/>
      </c>
      <c r="J963" s="20" t="s">
        <v>368</v>
      </c>
      <c r="K963" s="17">
        <v>44866</v>
      </c>
    </row>
    <row r="964" spans="1:11" x14ac:dyDescent="0.25">
      <c r="A964" s="16">
        <v>44877.999988425923</v>
      </c>
      <c r="B964" t="s">
        <v>14</v>
      </c>
      <c r="C964" t="str">
        <f t="shared" si="15"/>
        <v>Public Transport</v>
      </c>
      <c r="D964" s="3">
        <v>-3.3</v>
      </c>
      <c r="E964" t="s">
        <v>244</v>
      </c>
      <c r="F964" t="s">
        <v>241</v>
      </c>
      <c r="G964" s="5">
        <f>IF(Table1[[#This Row],[Amount]]&lt;0,-Table1[[#This Row],[Amount]],"")</f>
        <v>3.3</v>
      </c>
      <c r="H964" t="str">
        <f>IF(Table1[[#This Row],[Account Type]]="Credit Card",Table1[[#This Row],[Amount]],"")</f>
        <v/>
      </c>
      <c r="I964" s="2" t="str">
        <f>IF(Table1[[#This Row],[Category]]="Loan Repayment",Table1[[#This Row],[Amount]]*-1,"")</f>
        <v/>
      </c>
      <c r="J964" s="20" t="s">
        <v>368</v>
      </c>
      <c r="K964" s="17">
        <v>44866</v>
      </c>
    </row>
    <row r="965" spans="1:11" x14ac:dyDescent="0.25">
      <c r="A965" s="16">
        <v>44877.999988425923</v>
      </c>
      <c r="B965" t="s">
        <v>14</v>
      </c>
      <c r="C965" t="str">
        <f t="shared" si="15"/>
        <v>Public Transport</v>
      </c>
      <c r="D965" s="3">
        <v>-3.3</v>
      </c>
      <c r="E965" t="s">
        <v>244</v>
      </c>
      <c r="F965" t="s">
        <v>241</v>
      </c>
      <c r="G965" s="5">
        <f>IF(Table1[[#This Row],[Amount]]&lt;0,-Table1[[#This Row],[Amount]],"")</f>
        <v>3.3</v>
      </c>
      <c r="H965" t="str">
        <f>IF(Table1[[#This Row],[Account Type]]="Credit Card",Table1[[#This Row],[Amount]],"")</f>
        <v/>
      </c>
      <c r="I965" s="2" t="str">
        <f>IF(Table1[[#This Row],[Category]]="Loan Repayment",Table1[[#This Row],[Amount]]*-1,"")</f>
        <v/>
      </c>
      <c r="J965" s="20" t="s">
        <v>368</v>
      </c>
      <c r="K965" s="17">
        <v>44866</v>
      </c>
    </row>
    <row r="966" spans="1:11" x14ac:dyDescent="0.25">
      <c r="A966" s="16">
        <v>44878.999988425923</v>
      </c>
      <c r="B966" t="s">
        <v>14</v>
      </c>
      <c r="C966" t="str">
        <f t="shared" si="15"/>
        <v>Public Transport</v>
      </c>
      <c r="D966" s="3">
        <v>-3.3</v>
      </c>
      <c r="E966" t="s">
        <v>244</v>
      </c>
      <c r="F966" t="s">
        <v>241</v>
      </c>
      <c r="G966" s="5">
        <f>IF(Table1[[#This Row],[Amount]]&lt;0,-Table1[[#This Row],[Amount]],"")</f>
        <v>3.3</v>
      </c>
      <c r="H966" t="str">
        <f>IF(Table1[[#This Row],[Account Type]]="Credit Card",Table1[[#This Row],[Amount]],"")</f>
        <v/>
      </c>
      <c r="I966" s="2" t="str">
        <f>IF(Table1[[#This Row],[Category]]="Loan Repayment",Table1[[#This Row],[Amount]]*-1,"")</f>
        <v/>
      </c>
      <c r="J966" s="20" t="s">
        <v>368</v>
      </c>
      <c r="K966" s="17">
        <v>44866</v>
      </c>
    </row>
    <row r="967" spans="1:11" x14ac:dyDescent="0.25">
      <c r="A967" s="16">
        <v>44879.714907407404</v>
      </c>
      <c r="B967" t="s">
        <v>10</v>
      </c>
      <c r="C967" t="str">
        <f t="shared" si="15"/>
        <v>Groceries</v>
      </c>
      <c r="D967" s="3">
        <v>-4.1500000000000004</v>
      </c>
      <c r="E967" t="s">
        <v>244</v>
      </c>
      <c r="F967" t="s">
        <v>241</v>
      </c>
      <c r="G967" s="5">
        <f>IF(Table1[[#This Row],[Amount]]&lt;0,-Table1[[#This Row],[Amount]],"")</f>
        <v>4.1500000000000004</v>
      </c>
      <c r="H967" t="str">
        <f>IF(Table1[[#This Row],[Account Type]]="Credit Card",Table1[[#This Row],[Amount]],"")</f>
        <v/>
      </c>
      <c r="I967" s="2" t="str">
        <f>IF(Table1[[#This Row],[Category]]="Loan Repayment",Table1[[#This Row],[Amount]]*-1,"")</f>
        <v/>
      </c>
      <c r="J967" s="20" t="s">
        <v>368</v>
      </c>
      <c r="K967" s="17">
        <v>44866</v>
      </c>
    </row>
    <row r="968" spans="1:11" x14ac:dyDescent="0.25">
      <c r="A968" s="16">
        <v>44879.999988425923</v>
      </c>
      <c r="B968" t="s">
        <v>14</v>
      </c>
      <c r="C968" t="str">
        <f t="shared" si="15"/>
        <v>Public Transport</v>
      </c>
      <c r="D968" s="3">
        <v>-4.95</v>
      </c>
      <c r="E968" t="s">
        <v>244</v>
      </c>
      <c r="F968" t="s">
        <v>241</v>
      </c>
      <c r="G968" s="5">
        <f>IF(Table1[[#This Row],[Amount]]&lt;0,-Table1[[#This Row],[Amount]],"")</f>
        <v>4.95</v>
      </c>
      <c r="H968" t="str">
        <f>IF(Table1[[#This Row],[Account Type]]="Credit Card",Table1[[#This Row],[Amount]],"")</f>
        <v/>
      </c>
      <c r="I968" s="2" t="str">
        <f>IF(Table1[[#This Row],[Category]]="Loan Repayment",Table1[[#This Row],[Amount]]*-1,"")</f>
        <v/>
      </c>
      <c r="J968" s="20" t="s">
        <v>368</v>
      </c>
      <c r="K968" s="17">
        <v>44866</v>
      </c>
    </row>
    <row r="969" spans="1:11" x14ac:dyDescent="0.25">
      <c r="A969" s="16">
        <v>44880.260266203702</v>
      </c>
      <c r="B969" t="s">
        <v>104</v>
      </c>
      <c r="C969" t="str">
        <f t="shared" si="15"/>
        <v>Others</v>
      </c>
      <c r="D969" s="3">
        <v>11.36</v>
      </c>
      <c r="E969" t="s">
        <v>244</v>
      </c>
      <c r="F969" t="s">
        <v>241</v>
      </c>
      <c r="G969" s="5" t="str">
        <f>IF(Table1[[#This Row],[Amount]]&lt;0,-Table1[[#This Row],[Amount]],"")</f>
        <v/>
      </c>
      <c r="H969" t="str">
        <f>IF(Table1[[#This Row],[Account Type]]="Credit Card",Table1[[#This Row],[Amount]],"")</f>
        <v/>
      </c>
      <c r="I969" s="2" t="str">
        <f>IF(Table1[[#This Row],[Category]]="Loan Repayment",Table1[[#This Row],[Amount]]*-1,"")</f>
        <v/>
      </c>
      <c r="J969" s="20" t="s">
        <v>368</v>
      </c>
      <c r="K969" s="17">
        <v>44866</v>
      </c>
    </row>
    <row r="970" spans="1:11" x14ac:dyDescent="0.25">
      <c r="A970" s="16">
        <v>44880.270520833335</v>
      </c>
      <c r="B970" t="s">
        <v>14</v>
      </c>
      <c r="C970" t="str">
        <f t="shared" si="15"/>
        <v>Public Transport</v>
      </c>
      <c r="D970" s="3">
        <v>-0.1</v>
      </c>
      <c r="E970" t="s">
        <v>244</v>
      </c>
      <c r="F970" t="s">
        <v>241</v>
      </c>
      <c r="G970" s="5">
        <f>IF(Table1[[#This Row],[Amount]]&lt;0,-Table1[[#This Row],[Amount]],"")</f>
        <v>0.1</v>
      </c>
      <c r="H970" t="str">
        <f>IF(Table1[[#This Row],[Account Type]]="Credit Card",Table1[[#This Row],[Amount]],"")</f>
        <v/>
      </c>
      <c r="I970" s="2" t="str">
        <f>IF(Table1[[#This Row],[Category]]="Loan Repayment",Table1[[#This Row],[Amount]]*-1,"")</f>
        <v/>
      </c>
      <c r="J970" s="20" t="s">
        <v>368</v>
      </c>
      <c r="K970" s="17">
        <v>44866</v>
      </c>
    </row>
    <row r="971" spans="1:11" x14ac:dyDescent="0.25">
      <c r="A971" s="16">
        <v>44880.329074074078</v>
      </c>
      <c r="B971" t="s">
        <v>14</v>
      </c>
      <c r="C971" t="str">
        <f t="shared" si="15"/>
        <v>Public Transport</v>
      </c>
      <c r="D971" s="3">
        <v>-4.95</v>
      </c>
      <c r="E971" t="s">
        <v>244</v>
      </c>
      <c r="F971" t="s">
        <v>241</v>
      </c>
      <c r="G971" s="5">
        <f>IF(Table1[[#This Row],[Amount]]&lt;0,-Table1[[#This Row],[Amount]],"")</f>
        <v>4.95</v>
      </c>
      <c r="H971" t="str">
        <f>IF(Table1[[#This Row],[Account Type]]="Credit Card",Table1[[#This Row],[Amount]],"")</f>
        <v/>
      </c>
      <c r="I971" s="2" t="str">
        <f>IF(Table1[[#This Row],[Category]]="Loan Repayment",Table1[[#This Row],[Amount]]*-1,"")</f>
        <v/>
      </c>
      <c r="J971" s="20" t="s">
        <v>368</v>
      </c>
      <c r="K971" s="17">
        <v>44866</v>
      </c>
    </row>
    <row r="972" spans="1:11" x14ac:dyDescent="0.25">
      <c r="A972" s="16">
        <v>44880.335636574076</v>
      </c>
      <c r="B972" t="s">
        <v>8</v>
      </c>
      <c r="C972" t="str">
        <f t="shared" si="15"/>
        <v>Others</v>
      </c>
      <c r="D972" s="3">
        <v>50</v>
      </c>
      <c r="E972" t="s">
        <v>244</v>
      </c>
      <c r="F972" t="s">
        <v>241</v>
      </c>
      <c r="G972" s="5" t="str">
        <f>IF(Table1[[#This Row],[Amount]]&lt;0,-Table1[[#This Row],[Amount]],"")</f>
        <v/>
      </c>
      <c r="H972" t="str">
        <f>IF(Table1[[#This Row],[Account Type]]="Credit Card",Table1[[#This Row],[Amount]],"")</f>
        <v/>
      </c>
      <c r="I972" s="2" t="str">
        <f>IF(Table1[[#This Row],[Category]]="Loan Repayment",Table1[[#This Row],[Amount]]*-1,"")</f>
        <v/>
      </c>
      <c r="J972" s="20" t="s">
        <v>368</v>
      </c>
      <c r="K972" s="17">
        <v>44866</v>
      </c>
    </row>
    <row r="973" spans="1:11" x14ac:dyDescent="0.25">
      <c r="A973" s="16">
        <v>44880.365914351853</v>
      </c>
      <c r="B973" t="s">
        <v>10</v>
      </c>
      <c r="C973" t="str">
        <f t="shared" si="15"/>
        <v>Groceries</v>
      </c>
      <c r="D973" s="3">
        <v>-1.75</v>
      </c>
      <c r="E973" t="s">
        <v>244</v>
      </c>
      <c r="F973" t="s">
        <v>241</v>
      </c>
      <c r="G973" s="5">
        <f>IF(Table1[[#This Row],[Amount]]&lt;0,-Table1[[#This Row],[Amount]],"")</f>
        <v>1.75</v>
      </c>
      <c r="H973" t="str">
        <f>IF(Table1[[#This Row],[Account Type]]="Credit Card",Table1[[#This Row],[Amount]],"")</f>
        <v/>
      </c>
      <c r="I973" s="2" t="str">
        <f>IF(Table1[[#This Row],[Category]]="Loan Repayment",Table1[[#This Row],[Amount]]*-1,"")</f>
        <v/>
      </c>
      <c r="J973" s="20" t="s">
        <v>368</v>
      </c>
      <c r="K973" s="17">
        <v>44866</v>
      </c>
    </row>
    <row r="974" spans="1:11" x14ac:dyDescent="0.25">
      <c r="A974" s="16">
        <v>44881.999988425923</v>
      </c>
      <c r="B974" t="s">
        <v>14</v>
      </c>
      <c r="C974" t="str">
        <f t="shared" si="15"/>
        <v>Public Transport</v>
      </c>
      <c r="D974" s="3">
        <v>-3.3</v>
      </c>
      <c r="E974" t="s">
        <v>244</v>
      </c>
      <c r="F974" t="s">
        <v>241</v>
      </c>
      <c r="G974" s="5">
        <f>IF(Table1[[#This Row],[Amount]]&lt;0,-Table1[[#This Row],[Amount]],"")</f>
        <v>3.3</v>
      </c>
      <c r="H974" t="str">
        <f>IF(Table1[[#This Row],[Account Type]]="Credit Card",Table1[[#This Row],[Amount]],"")</f>
        <v/>
      </c>
      <c r="I974" s="2" t="str">
        <f>IF(Table1[[#This Row],[Category]]="Loan Repayment",Table1[[#This Row],[Amount]]*-1,"")</f>
        <v/>
      </c>
      <c r="J974" s="20" t="s">
        <v>368</v>
      </c>
      <c r="K974" s="17">
        <v>44866</v>
      </c>
    </row>
    <row r="975" spans="1:11" x14ac:dyDescent="0.25">
      <c r="A975" s="16">
        <v>44882.172615740739</v>
      </c>
      <c r="B975" t="s">
        <v>107</v>
      </c>
      <c r="C975" t="str">
        <f t="shared" si="15"/>
        <v>Others</v>
      </c>
      <c r="D975" s="3">
        <v>300</v>
      </c>
      <c r="E975" t="s">
        <v>244</v>
      </c>
      <c r="F975" t="s">
        <v>241</v>
      </c>
      <c r="G975" s="5" t="str">
        <f>IF(Table1[[#This Row],[Amount]]&lt;0,-Table1[[#This Row],[Amount]],"")</f>
        <v/>
      </c>
      <c r="H975" t="str">
        <f>IF(Table1[[#This Row],[Account Type]]="Credit Card",Table1[[#This Row],[Amount]],"")</f>
        <v/>
      </c>
      <c r="I975" s="2" t="str">
        <f>IF(Table1[[#This Row],[Category]]="Loan Repayment",Table1[[#This Row],[Amount]]*-1,"")</f>
        <v/>
      </c>
      <c r="J975" s="20" t="s">
        <v>368</v>
      </c>
      <c r="K975" s="17">
        <v>44866</v>
      </c>
    </row>
    <row r="976" spans="1:11" x14ac:dyDescent="0.25">
      <c r="A976" s="16">
        <v>44882.861585648148</v>
      </c>
      <c r="B976" t="s">
        <v>10</v>
      </c>
      <c r="C976" t="str">
        <f t="shared" si="15"/>
        <v>Groceries</v>
      </c>
      <c r="D976" s="3">
        <v>-3</v>
      </c>
      <c r="E976" t="s">
        <v>244</v>
      </c>
      <c r="F976" t="s">
        <v>241</v>
      </c>
      <c r="G976" s="5">
        <f>IF(Table1[[#This Row],[Amount]]&lt;0,-Table1[[#This Row],[Amount]],"")</f>
        <v>3</v>
      </c>
      <c r="H976" t="str">
        <f>IF(Table1[[#This Row],[Account Type]]="Credit Card",Table1[[#This Row],[Amount]],"")</f>
        <v/>
      </c>
      <c r="I976" s="2" t="str">
        <f>IF(Table1[[#This Row],[Category]]="Loan Repayment",Table1[[#This Row],[Amount]]*-1,"")</f>
        <v/>
      </c>
      <c r="J976" s="20" t="s">
        <v>368</v>
      </c>
      <c r="K976" s="17">
        <v>44866</v>
      </c>
    </row>
    <row r="977" spans="1:11" x14ac:dyDescent="0.25">
      <c r="A977" s="16">
        <v>44882.999988425923</v>
      </c>
      <c r="B977" t="s">
        <v>14</v>
      </c>
      <c r="C977" t="str">
        <f t="shared" si="15"/>
        <v>Public Transport</v>
      </c>
      <c r="D977" s="3">
        <v>-3.3</v>
      </c>
      <c r="E977" t="s">
        <v>244</v>
      </c>
      <c r="F977" t="s">
        <v>241</v>
      </c>
      <c r="G977" s="5">
        <f>IF(Table1[[#This Row],[Amount]]&lt;0,-Table1[[#This Row],[Amount]],"")</f>
        <v>3.3</v>
      </c>
      <c r="H977" t="str">
        <f>IF(Table1[[#This Row],[Account Type]]="Credit Card",Table1[[#This Row],[Amount]],"")</f>
        <v/>
      </c>
      <c r="I977" s="2" t="str">
        <f>IF(Table1[[#This Row],[Category]]="Loan Repayment",Table1[[#This Row],[Amount]]*-1,"")</f>
        <v/>
      </c>
      <c r="J977" s="20" t="s">
        <v>368</v>
      </c>
      <c r="K977" s="17">
        <v>44866</v>
      </c>
    </row>
    <row r="978" spans="1:11" x14ac:dyDescent="0.25">
      <c r="A978" s="16">
        <v>44882.999988425923</v>
      </c>
      <c r="B978" t="s">
        <v>14</v>
      </c>
      <c r="C978" t="str">
        <f t="shared" si="15"/>
        <v>Public Transport</v>
      </c>
      <c r="D978" s="3">
        <v>-1.65</v>
      </c>
      <c r="E978" t="s">
        <v>244</v>
      </c>
      <c r="F978" t="s">
        <v>241</v>
      </c>
      <c r="G978" s="5">
        <f>IF(Table1[[#This Row],[Amount]]&lt;0,-Table1[[#This Row],[Amount]],"")</f>
        <v>1.65</v>
      </c>
      <c r="H978" t="str">
        <f>IF(Table1[[#This Row],[Account Type]]="Credit Card",Table1[[#This Row],[Amount]],"")</f>
        <v/>
      </c>
      <c r="I978" s="2" t="str">
        <f>IF(Table1[[#This Row],[Category]]="Loan Repayment",Table1[[#This Row],[Amount]]*-1,"")</f>
        <v/>
      </c>
      <c r="J978" s="20" t="s">
        <v>368</v>
      </c>
      <c r="K978" s="17">
        <v>44866</v>
      </c>
    </row>
    <row r="979" spans="1:11" x14ac:dyDescent="0.25">
      <c r="A979" s="16">
        <v>44883.999988425923</v>
      </c>
      <c r="B979" t="s">
        <v>14</v>
      </c>
      <c r="C979" t="str">
        <f t="shared" si="15"/>
        <v>Public Transport</v>
      </c>
      <c r="D979" s="3">
        <v>-1.65</v>
      </c>
      <c r="E979" t="s">
        <v>244</v>
      </c>
      <c r="F979" t="s">
        <v>241</v>
      </c>
      <c r="G979" s="5">
        <f>IF(Table1[[#This Row],[Amount]]&lt;0,-Table1[[#This Row],[Amount]],"")</f>
        <v>1.65</v>
      </c>
      <c r="H979" t="str">
        <f>IF(Table1[[#This Row],[Account Type]]="Credit Card",Table1[[#This Row],[Amount]],"")</f>
        <v/>
      </c>
      <c r="I979" s="2" t="str">
        <f>IF(Table1[[#This Row],[Category]]="Loan Repayment",Table1[[#This Row],[Amount]]*-1,"")</f>
        <v/>
      </c>
      <c r="J979" s="20" t="s">
        <v>368</v>
      </c>
      <c r="K979" s="17">
        <v>44866</v>
      </c>
    </row>
    <row r="980" spans="1:11" x14ac:dyDescent="0.25">
      <c r="A980" s="16">
        <v>44884.057743055557</v>
      </c>
      <c r="B980" t="s">
        <v>14</v>
      </c>
      <c r="C980" t="str">
        <f t="shared" si="15"/>
        <v>Public Transport</v>
      </c>
      <c r="D980" s="3">
        <v>-4.95</v>
      </c>
      <c r="E980" t="s">
        <v>244</v>
      </c>
      <c r="F980" t="s">
        <v>241</v>
      </c>
      <c r="G980" s="5">
        <f>IF(Table1[[#This Row],[Amount]]&lt;0,-Table1[[#This Row],[Amount]],"")</f>
        <v>4.95</v>
      </c>
      <c r="H980" t="str">
        <f>IF(Table1[[#This Row],[Account Type]]="Credit Card",Table1[[#This Row],[Amount]],"")</f>
        <v/>
      </c>
      <c r="I980" s="2" t="str">
        <f>IF(Table1[[#This Row],[Category]]="Loan Repayment",Table1[[#This Row],[Amount]]*-1,"")</f>
        <v/>
      </c>
      <c r="J980" s="20" t="s">
        <v>368</v>
      </c>
      <c r="K980" s="17">
        <v>44866</v>
      </c>
    </row>
    <row r="981" spans="1:11" x14ac:dyDescent="0.25">
      <c r="A981" s="16">
        <v>44885.066412037035</v>
      </c>
      <c r="B981" t="s">
        <v>14</v>
      </c>
      <c r="C981" t="str">
        <f t="shared" si="15"/>
        <v>Public Transport</v>
      </c>
      <c r="D981" s="3">
        <v>-3.3</v>
      </c>
      <c r="E981" t="s">
        <v>244</v>
      </c>
      <c r="F981" t="s">
        <v>241</v>
      </c>
      <c r="G981" s="5">
        <f>IF(Table1[[#This Row],[Amount]]&lt;0,-Table1[[#This Row],[Amount]],"")</f>
        <v>3.3</v>
      </c>
      <c r="H981" t="str">
        <f>IF(Table1[[#This Row],[Account Type]]="Credit Card",Table1[[#This Row],[Amount]],"")</f>
        <v/>
      </c>
      <c r="I981" s="2" t="str">
        <f>IF(Table1[[#This Row],[Category]]="Loan Repayment",Table1[[#This Row],[Amount]]*-1,"")</f>
        <v/>
      </c>
      <c r="J981" s="20" t="s">
        <v>368</v>
      </c>
      <c r="K981" s="17">
        <v>44866</v>
      </c>
    </row>
    <row r="982" spans="1:11" x14ac:dyDescent="0.25">
      <c r="A982" s="16">
        <v>44885.506712962961</v>
      </c>
      <c r="B982" t="s">
        <v>39</v>
      </c>
      <c r="C982" t="str">
        <f t="shared" si="15"/>
        <v>Church</v>
      </c>
      <c r="D982" s="3">
        <v>-5</v>
      </c>
      <c r="E982" t="s">
        <v>244</v>
      </c>
      <c r="F982" t="s">
        <v>241</v>
      </c>
      <c r="G982" s="5">
        <f>IF(Table1[[#This Row],[Amount]]&lt;0,-Table1[[#This Row],[Amount]],"")</f>
        <v>5</v>
      </c>
      <c r="H982" t="str">
        <f>IF(Table1[[#This Row],[Account Type]]="Credit Card",Table1[[#This Row],[Amount]],"")</f>
        <v/>
      </c>
      <c r="I982" s="2" t="str">
        <f>IF(Table1[[#This Row],[Category]]="Loan Repayment",Table1[[#This Row],[Amount]]*-1,"")</f>
        <v/>
      </c>
      <c r="J982" s="20" t="s">
        <v>368</v>
      </c>
      <c r="K982" s="17">
        <v>44866</v>
      </c>
    </row>
    <row r="983" spans="1:11" x14ac:dyDescent="0.25">
      <c r="A983" s="16">
        <v>44885.658530092594</v>
      </c>
      <c r="B983" t="s">
        <v>65</v>
      </c>
      <c r="C983" t="str">
        <f t="shared" si="15"/>
        <v>Others</v>
      </c>
      <c r="D983" s="3">
        <v>-300</v>
      </c>
      <c r="E983" t="s">
        <v>244</v>
      </c>
      <c r="F983" t="s">
        <v>241</v>
      </c>
      <c r="G983" s="5">
        <f>IF(Table1[[#This Row],[Amount]]&lt;0,-Table1[[#This Row],[Amount]],"")</f>
        <v>300</v>
      </c>
      <c r="H983" t="str">
        <f>IF(Table1[[#This Row],[Account Type]]="Credit Card",Table1[[#This Row],[Amount]],"")</f>
        <v/>
      </c>
      <c r="I983" s="2" t="str">
        <f>IF(Table1[[#This Row],[Category]]="Loan Repayment",Table1[[#This Row],[Amount]]*-1,"")</f>
        <v/>
      </c>
      <c r="J983" s="20" t="s">
        <v>368</v>
      </c>
      <c r="K983" s="17">
        <v>44866</v>
      </c>
    </row>
    <row r="984" spans="1:11" x14ac:dyDescent="0.25">
      <c r="A984" s="16">
        <v>44885.999988425923</v>
      </c>
      <c r="B984" t="s">
        <v>14</v>
      </c>
      <c r="C984" t="str">
        <f t="shared" si="15"/>
        <v>Public Transport</v>
      </c>
      <c r="D984" s="3">
        <v>-1.65</v>
      </c>
      <c r="E984" t="s">
        <v>244</v>
      </c>
      <c r="F984" t="s">
        <v>241</v>
      </c>
      <c r="G984" s="5">
        <f>IF(Table1[[#This Row],[Amount]]&lt;0,-Table1[[#This Row],[Amount]],"")</f>
        <v>1.65</v>
      </c>
      <c r="H984" t="str">
        <f>IF(Table1[[#This Row],[Account Type]]="Credit Card",Table1[[#This Row],[Amount]],"")</f>
        <v/>
      </c>
      <c r="I984" s="2" t="str">
        <f>IF(Table1[[#This Row],[Category]]="Loan Repayment",Table1[[#This Row],[Amount]]*-1,"")</f>
        <v/>
      </c>
      <c r="J984" s="20" t="s">
        <v>368</v>
      </c>
      <c r="K984" s="17">
        <v>44866</v>
      </c>
    </row>
    <row r="985" spans="1:11" x14ac:dyDescent="0.25">
      <c r="A985" s="16">
        <v>44885.999988425923</v>
      </c>
      <c r="B985" t="s">
        <v>14</v>
      </c>
      <c r="C985" t="str">
        <f t="shared" si="15"/>
        <v>Public Transport</v>
      </c>
      <c r="D985" s="3">
        <v>-1.65</v>
      </c>
      <c r="E985" t="s">
        <v>244</v>
      </c>
      <c r="F985" t="s">
        <v>241</v>
      </c>
      <c r="G985" s="5">
        <f>IF(Table1[[#This Row],[Amount]]&lt;0,-Table1[[#This Row],[Amount]],"")</f>
        <v>1.65</v>
      </c>
      <c r="H985" t="str">
        <f>IF(Table1[[#This Row],[Account Type]]="Credit Card",Table1[[#This Row],[Amount]],"")</f>
        <v/>
      </c>
      <c r="I985" s="2" t="str">
        <f>IF(Table1[[#This Row],[Category]]="Loan Repayment",Table1[[#This Row],[Amount]]*-1,"")</f>
        <v/>
      </c>
      <c r="J985" s="20" t="s">
        <v>368</v>
      </c>
      <c r="K985" s="17">
        <v>44866</v>
      </c>
    </row>
    <row r="986" spans="1:11" x14ac:dyDescent="0.25">
      <c r="A986" s="16">
        <v>44886.294976851852</v>
      </c>
      <c r="B986" t="s">
        <v>10</v>
      </c>
      <c r="C986" t="str">
        <f t="shared" si="15"/>
        <v>Groceries</v>
      </c>
      <c r="D986" s="3">
        <v>-2.6</v>
      </c>
      <c r="E986" t="s">
        <v>244</v>
      </c>
      <c r="F986" t="s">
        <v>241</v>
      </c>
      <c r="G986" s="5">
        <f>IF(Table1[[#This Row],[Amount]]&lt;0,-Table1[[#This Row],[Amount]],"")</f>
        <v>2.6</v>
      </c>
      <c r="H986" t="str">
        <f>IF(Table1[[#This Row],[Account Type]]="Credit Card",Table1[[#This Row],[Amount]],"")</f>
        <v/>
      </c>
      <c r="I986" s="2" t="str">
        <f>IF(Table1[[#This Row],[Category]]="Loan Repayment",Table1[[#This Row],[Amount]]*-1,"")</f>
        <v/>
      </c>
      <c r="J986" s="20" t="s">
        <v>368</v>
      </c>
      <c r="K986" s="17">
        <v>44866</v>
      </c>
    </row>
    <row r="987" spans="1:11" x14ac:dyDescent="0.25">
      <c r="A987" s="16">
        <v>44886.999988425923</v>
      </c>
      <c r="B987" t="s">
        <v>14</v>
      </c>
      <c r="C987" t="str">
        <f t="shared" si="15"/>
        <v>Public Transport</v>
      </c>
      <c r="D987" s="3">
        <v>-4.95</v>
      </c>
      <c r="E987" t="s">
        <v>244</v>
      </c>
      <c r="F987" t="s">
        <v>241</v>
      </c>
      <c r="G987" s="5">
        <f>IF(Table1[[#This Row],[Amount]]&lt;0,-Table1[[#This Row],[Amount]],"")</f>
        <v>4.95</v>
      </c>
      <c r="H987" t="str">
        <f>IF(Table1[[#This Row],[Account Type]]="Credit Card",Table1[[#This Row],[Amount]],"")</f>
        <v/>
      </c>
      <c r="I987" s="2" t="str">
        <f>IF(Table1[[#This Row],[Category]]="Loan Repayment",Table1[[#This Row],[Amount]]*-1,"")</f>
        <v/>
      </c>
      <c r="J987" s="20" t="s">
        <v>368</v>
      </c>
      <c r="K987" s="17">
        <v>44866</v>
      </c>
    </row>
    <row r="988" spans="1:11" x14ac:dyDescent="0.25">
      <c r="A988" s="16">
        <v>44887.39267361111</v>
      </c>
      <c r="B988" t="s">
        <v>41</v>
      </c>
      <c r="C988" t="str">
        <f t="shared" si="15"/>
        <v>Others</v>
      </c>
      <c r="D988" s="3">
        <v>30</v>
      </c>
      <c r="E988" t="s">
        <v>244</v>
      </c>
      <c r="F988" t="s">
        <v>241</v>
      </c>
      <c r="G988" s="5" t="str">
        <f>IF(Table1[[#This Row],[Amount]]&lt;0,-Table1[[#This Row],[Amount]],"")</f>
        <v/>
      </c>
      <c r="H988" t="str">
        <f>IF(Table1[[#This Row],[Account Type]]="Credit Card",Table1[[#This Row],[Amount]],"")</f>
        <v/>
      </c>
      <c r="I988" s="2" t="str">
        <f>IF(Table1[[#This Row],[Category]]="Loan Repayment",Table1[[#This Row],[Amount]]*-1,"")</f>
        <v/>
      </c>
      <c r="J988" s="20" t="s">
        <v>368</v>
      </c>
      <c r="K988" s="17">
        <v>44866</v>
      </c>
    </row>
    <row r="989" spans="1:11" x14ac:dyDescent="0.25">
      <c r="A989" s="16">
        <v>44887.411087962966</v>
      </c>
      <c r="B989" t="s">
        <v>15</v>
      </c>
      <c r="C989" t="str">
        <f t="shared" si="15"/>
        <v>Groceries</v>
      </c>
      <c r="D989" s="3">
        <v>-17.18</v>
      </c>
      <c r="E989" t="s">
        <v>244</v>
      </c>
      <c r="F989" t="s">
        <v>241</v>
      </c>
      <c r="G989" s="5">
        <f>IF(Table1[[#This Row],[Amount]]&lt;0,-Table1[[#This Row],[Amount]],"")</f>
        <v>17.18</v>
      </c>
      <c r="H989" t="str">
        <f>IF(Table1[[#This Row],[Account Type]]="Credit Card",Table1[[#This Row],[Amount]],"")</f>
        <v/>
      </c>
      <c r="I989" s="2" t="str">
        <f>IF(Table1[[#This Row],[Category]]="Loan Repayment",Table1[[#This Row],[Amount]]*-1,"")</f>
        <v/>
      </c>
      <c r="J989" s="20" t="s">
        <v>368</v>
      </c>
      <c r="K989" s="17">
        <v>44866</v>
      </c>
    </row>
    <row r="990" spans="1:11" x14ac:dyDescent="0.25">
      <c r="A990" s="16">
        <v>44887.999988425923</v>
      </c>
      <c r="B990" t="s">
        <v>14</v>
      </c>
      <c r="C990" t="str">
        <f t="shared" si="15"/>
        <v>Public Transport</v>
      </c>
      <c r="D990" s="3">
        <v>-4.95</v>
      </c>
      <c r="E990" t="s">
        <v>244</v>
      </c>
      <c r="F990" t="s">
        <v>241</v>
      </c>
      <c r="G990" s="5">
        <f>IF(Table1[[#This Row],[Amount]]&lt;0,-Table1[[#This Row],[Amount]],"")</f>
        <v>4.95</v>
      </c>
      <c r="H990" t="str">
        <f>IF(Table1[[#This Row],[Account Type]]="Credit Card",Table1[[#This Row],[Amount]],"")</f>
        <v/>
      </c>
      <c r="I990" s="2" t="str">
        <f>IF(Table1[[#This Row],[Category]]="Loan Repayment",Table1[[#This Row],[Amount]]*-1,"")</f>
        <v/>
      </c>
      <c r="J990" s="20" t="s">
        <v>368</v>
      </c>
      <c r="K990" s="17">
        <v>44866</v>
      </c>
    </row>
    <row r="991" spans="1:11" x14ac:dyDescent="0.25">
      <c r="A991" s="16">
        <v>44887.999988425923</v>
      </c>
      <c r="B991" t="s">
        <v>14</v>
      </c>
      <c r="C991" t="str">
        <f t="shared" si="15"/>
        <v>Public Transport</v>
      </c>
      <c r="D991" s="3">
        <v>-1.65</v>
      </c>
      <c r="E991" t="s">
        <v>244</v>
      </c>
      <c r="F991" t="s">
        <v>241</v>
      </c>
      <c r="G991" s="5">
        <f>IF(Table1[[#This Row],[Amount]]&lt;0,-Table1[[#This Row],[Amount]],"")</f>
        <v>1.65</v>
      </c>
      <c r="H991" t="str">
        <f>IF(Table1[[#This Row],[Account Type]]="Credit Card",Table1[[#This Row],[Amount]],"")</f>
        <v/>
      </c>
      <c r="I991" s="2" t="str">
        <f>IF(Table1[[#This Row],[Category]]="Loan Repayment",Table1[[#This Row],[Amount]]*-1,"")</f>
        <v/>
      </c>
      <c r="J991" s="20" t="s">
        <v>368</v>
      </c>
      <c r="K991" s="17">
        <v>44866</v>
      </c>
    </row>
    <row r="992" spans="1:11" x14ac:dyDescent="0.25">
      <c r="A992" s="16">
        <v>44888.999988425923</v>
      </c>
      <c r="B992" t="s">
        <v>14</v>
      </c>
      <c r="C992" t="str">
        <f t="shared" si="15"/>
        <v>Public Transport</v>
      </c>
      <c r="D992" s="3">
        <v>-1.65</v>
      </c>
      <c r="E992" t="s">
        <v>244</v>
      </c>
      <c r="F992" t="s">
        <v>241</v>
      </c>
      <c r="G992" s="5">
        <f>IF(Table1[[#This Row],[Amount]]&lt;0,-Table1[[#This Row],[Amount]],"")</f>
        <v>1.65</v>
      </c>
      <c r="H992" t="str">
        <f>IF(Table1[[#This Row],[Account Type]]="Credit Card",Table1[[#This Row],[Amount]],"")</f>
        <v/>
      </c>
      <c r="I992" s="2" t="str">
        <f>IF(Table1[[#This Row],[Category]]="Loan Repayment",Table1[[#This Row],[Amount]]*-1,"")</f>
        <v/>
      </c>
      <c r="J992" s="20" t="s">
        <v>368</v>
      </c>
      <c r="K992" s="17">
        <v>44866</v>
      </c>
    </row>
    <row r="993" spans="1:11" x14ac:dyDescent="0.25">
      <c r="A993" s="16">
        <v>44890.060810185183</v>
      </c>
      <c r="B993" t="s">
        <v>14</v>
      </c>
      <c r="C993" t="str">
        <f t="shared" si="15"/>
        <v>Public Transport</v>
      </c>
      <c r="D993" s="3">
        <v>-4.95</v>
      </c>
      <c r="E993" t="s">
        <v>244</v>
      </c>
      <c r="F993" t="s">
        <v>241</v>
      </c>
      <c r="G993" s="5">
        <f>IF(Table1[[#This Row],[Amount]]&lt;0,-Table1[[#This Row],[Amount]],"")</f>
        <v>4.95</v>
      </c>
      <c r="H993" t="str">
        <f>IF(Table1[[#This Row],[Account Type]]="Credit Card",Table1[[#This Row],[Amount]],"")</f>
        <v/>
      </c>
      <c r="I993" s="2" t="str">
        <f>IF(Table1[[#This Row],[Category]]="Loan Repayment",Table1[[#This Row],[Amount]]*-1,"")</f>
        <v/>
      </c>
      <c r="J993" s="20" t="s">
        <v>368</v>
      </c>
      <c r="K993" s="17">
        <v>44866</v>
      </c>
    </row>
    <row r="994" spans="1:11" x14ac:dyDescent="0.25">
      <c r="A994" s="16">
        <v>44890.851180555554</v>
      </c>
      <c r="B994" t="s">
        <v>108</v>
      </c>
      <c r="C994" t="str">
        <f t="shared" si="15"/>
        <v>Others</v>
      </c>
      <c r="D994" s="3">
        <v>-8</v>
      </c>
      <c r="E994" t="s">
        <v>244</v>
      </c>
      <c r="F994" t="s">
        <v>241</v>
      </c>
      <c r="G994" s="5">
        <f>IF(Table1[[#This Row],[Amount]]&lt;0,-Table1[[#This Row],[Amount]],"")</f>
        <v>8</v>
      </c>
      <c r="H994" t="str">
        <f>IF(Table1[[#This Row],[Account Type]]="Credit Card",Table1[[#This Row],[Amount]],"")</f>
        <v/>
      </c>
      <c r="I994" s="2" t="str">
        <f>IF(Table1[[#This Row],[Category]]="Loan Repayment",Table1[[#This Row],[Amount]]*-1,"")</f>
        <v/>
      </c>
      <c r="J994" s="20" t="s">
        <v>368</v>
      </c>
      <c r="K994" s="17">
        <v>44866</v>
      </c>
    </row>
    <row r="995" spans="1:11" x14ac:dyDescent="0.25">
      <c r="A995" s="16">
        <v>44890.999988425923</v>
      </c>
      <c r="B995" t="s">
        <v>14</v>
      </c>
      <c r="C995" t="str">
        <f t="shared" si="15"/>
        <v>Public Transport</v>
      </c>
      <c r="D995" s="3">
        <v>-4.95</v>
      </c>
      <c r="E995" t="s">
        <v>244</v>
      </c>
      <c r="F995" t="s">
        <v>241</v>
      </c>
      <c r="G995" s="5">
        <f>IF(Table1[[#This Row],[Amount]]&lt;0,-Table1[[#This Row],[Amount]],"")</f>
        <v>4.95</v>
      </c>
      <c r="H995" t="str">
        <f>IF(Table1[[#This Row],[Account Type]]="Credit Card",Table1[[#This Row],[Amount]],"")</f>
        <v/>
      </c>
      <c r="I995" s="2" t="str">
        <f>IF(Table1[[#This Row],[Category]]="Loan Repayment",Table1[[#This Row],[Amount]]*-1,"")</f>
        <v/>
      </c>
      <c r="J995" s="20" t="s">
        <v>368</v>
      </c>
      <c r="K995" s="17">
        <v>44866</v>
      </c>
    </row>
    <row r="996" spans="1:11" x14ac:dyDescent="0.25">
      <c r="A996" s="16">
        <v>44891.851875</v>
      </c>
      <c r="B996" t="s">
        <v>8</v>
      </c>
      <c r="C996" t="str">
        <f t="shared" si="15"/>
        <v>Others</v>
      </c>
      <c r="D996" s="3">
        <v>300</v>
      </c>
      <c r="E996" t="s">
        <v>244</v>
      </c>
      <c r="F996" t="s">
        <v>241</v>
      </c>
      <c r="G996" s="5" t="str">
        <f>IF(Table1[[#This Row],[Amount]]&lt;0,-Table1[[#This Row],[Amount]],"")</f>
        <v/>
      </c>
      <c r="H996" t="str">
        <f>IF(Table1[[#This Row],[Account Type]]="Credit Card",Table1[[#This Row],[Amount]],"")</f>
        <v/>
      </c>
      <c r="I996" s="2" t="str">
        <f>IF(Table1[[#This Row],[Category]]="Loan Repayment",Table1[[#This Row],[Amount]]*-1,"")</f>
        <v/>
      </c>
      <c r="J996" s="20" t="s">
        <v>368</v>
      </c>
      <c r="K996" s="17">
        <v>44866</v>
      </c>
    </row>
    <row r="997" spans="1:11" x14ac:dyDescent="0.25">
      <c r="A997" s="16">
        <v>44891.999988425923</v>
      </c>
      <c r="B997" t="s">
        <v>14</v>
      </c>
      <c r="C997" t="str">
        <f t="shared" si="15"/>
        <v>Public Transport</v>
      </c>
      <c r="D997" s="3">
        <v>-1.85</v>
      </c>
      <c r="E997" t="s">
        <v>244</v>
      </c>
      <c r="F997" t="s">
        <v>241</v>
      </c>
      <c r="G997" s="5">
        <f>IF(Table1[[#This Row],[Amount]]&lt;0,-Table1[[#This Row],[Amount]],"")</f>
        <v>1.85</v>
      </c>
      <c r="H997" t="str">
        <f>IF(Table1[[#This Row],[Account Type]]="Credit Card",Table1[[#This Row],[Amount]],"")</f>
        <v/>
      </c>
      <c r="I997" s="2" t="str">
        <f>IF(Table1[[#This Row],[Category]]="Loan Repayment",Table1[[#This Row],[Amount]]*-1,"")</f>
        <v/>
      </c>
      <c r="J997" s="20" t="s">
        <v>368</v>
      </c>
      <c r="K997" s="17">
        <v>44866</v>
      </c>
    </row>
    <row r="998" spans="1:11" x14ac:dyDescent="0.25">
      <c r="A998" s="16">
        <v>44892.50503472222</v>
      </c>
      <c r="B998" t="s">
        <v>39</v>
      </c>
      <c r="C998" t="str">
        <f t="shared" si="15"/>
        <v>Church</v>
      </c>
      <c r="D998" s="3">
        <v>-3</v>
      </c>
      <c r="E998" t="s">
        <v>244</v>
      </c>
      <c r="F998" t="s">
        <v>241</v>
      </c>
      <c r="G998" s="5">
        <f>IF(Table1[[#This Row],[Amount]]&lt;0,-Table1[[#This Row],[Amount]],"")</f>
        <v>3</v>
      </c>
      <c r="H998" t="str">
        <f>IF(Table1[[#This Row],[Account Type]]="Credit Card",Table1[[#This Row],[Amount]],"")</f>
        <v/>
      </c>
      <c r="I998" s="2" t="str">
        <f>IF(Table1[[#This Row],[Category]]="Loan Repayment",Table1[[#This Row],[Amount]]*-1,"")</f>
        <v/>
      </c>
      <c r="J998" s="20" t="s">
        <v>368</v>
      </c>
      <c r="K998" s="17">
        <v>44866</v>
      </c>
    </row>
    <row r="999" spans="1:11" x14ac:dyDescent="0.25">
      <c r="A999" s="16">
        <v>44893.364918981482</v>
      </c>
      <c r="B999" t="s">
        <v>10</v>
      </c>
      <c r="C999" t="str">
        <f t="shared" si="15"/>
        <v>Groceries</v>
      </c>
      <c r="D999" s="3">
        <v>-2.7</v>
      </c>
      <c r="E999" t="s">
        <v>244</v>
      </c>
      <c r="F999" t="s">
        <v>241</v>
      </c>
      <c r="G999" s="5">
        <f>IF(Table1[[#This Row],[Amount]]&lt;0,-Table1[[#This Row],[Amount]],"")</f>
        <v>2.7</v>
      </c>
      <c r="H999" t="str">
        <f>IF(Table1[[#This Row],[Account Type]]="Credit Card",Table1[[#This Row],[Amount]],"")</f>
        <v/>
      </c>
      <c r="I999" s="2" t="str">
        <f>IF(Table1[[#This Row],[Category]]="Loan Repayment",Table1[[#This Row],[Amount]]*-1,"")</f>
        <v/>
      </c>
      <c r="J999" s="20" t="s">
        <v>368</v>
      </c>
      <c r="K999" s="17">
        <v>44866</v>
      </c>
    </row>
    <row r="1000" spans="1:11" x14ac:dyDescent="0.25">
      <c r="A1000" s="16">
        <v>44893.377395833333</v>
      </c>
      <c r="B1000" t="s">
        <v>292</v>
      </c>
      <c r="C1000" t="str">
        <f t="shared" si="15"/>
        <v>Others</v>
      </c>
      <c r="D1000" s="3">
        <v>-58</v>
      </c>
      <c r="E1000" t="s">
        <v>244</v>
      </c>
      <c r="F1000" t="s">
        <v>241</v>
      </c>
      <c r="G1000" s="5">
        <f>IF(Table1[[#This Row],[Amount]]&lt;0,-Table1[[#This Row],[Amount]],"")</f>
        <v>58</v>
      </c>
      <c r="H1000" t="str">
        <f>IF(Table1[[#This Row],[Account Type]]="Credit Card",Table1[[#This Row],[Amount]],"")</f>
        <v/>
      </c>
      <c r="I1000" s="2" t="str">
        <f>IF(Table1[[#This Row],[Category]]="Loan Repayment",Table1[[#This Row],[Amount]]*-1,"")</f>
        <v/>
      </c>
      <c r="J1000" s="20" t="s">
        <v>368</v>
      </c>
      <c r="K1000" s="17">
        <v>44866</v>
      </c>
    </row>
    <row r="1001" spans="1:11" x14ac:dyDescent="0.25">
      <c r="A1001" s="16">
        <v>44893.999988425923</v>
      </c>
      <c r="B1001" t="s">
        <v>14</v>
      </c>
      <c r="C1001" t="str">
        <f t="shared" si="15"/>
        <v>Public Transport</v>
      </c>
      <c r="D1001" s="3">
        <v>-1.65</v>
      </c>
      <c r="E1001" t="s">
        <v>244</v>
      </c>
      <c r="F1001" t="s">
        <v>241</v>
      </c>
      <c r="G1001" s="5">
        <f>IF(Table1[[#This Row],[Amount]]&lt;0,-Table1[[#This Row],[Amount]],"")</f>
        <v>1.65</v>
      </c>
      <c r="H1001" t="str">
        <f>IF(Table1[[#This Row],[Account Type]]="Credit Card",Table1[[#This Row],[Amount]],"")</f>
        <v/>
      </c>
      <c r="I1001" s="2" t="str">
        <f>IF(Table1[[#This Row],[Category]]="Loan Repayment",Table1[[#This Row],[Amount]]*-1,"")</f>
        <v/>
      </c>
      <c r="J1001" s="20" t="s">
        <v>368</v>
      </c>
      <c r="K1001" s="17">
        <v>44866</v>
      </c>
    </row>
    <row r="1002" spans="1:11" x14ac:dyDescent="0.25">
      <c r="A1002" s="16">
        <v>44893.999988425923</v>
      </c>
      <c r="B1002" t="s">
        <v>14</v>
      </c>
      <c r="C1002" t="str">
        <f t="shared" si="15"/>
        <v>Public Transport</v>
      </c>
      <c r="D1002" s="3">
        <v>-1.65</v>
      </c>
      <c r="E1002" t="s">
        <v>244</v>
      </c>
      <c r="F1002" t="s">
        <v>241</v>
      </c>
      <c r="G1002" s="5">
        <f>IF(Table1[[#This Row],[Amount]]&lt;0,-Table1[[#This Row],[Amount]],"")</f>
        <v>1.65</v>
      </c>
      <c r="H1002" t="str">
        <f>IF(Table1[[#This Row],[Account Type]]="Credit Card",Table1[[#This Row],[Amount]],"")</f>
        <v/>
      </c>
      <c r="I1002" s="2" t="str">
        <f>IF(Table1[[#This Row],[Category]]="Loan Repayment",Table1[[#This Row],[Amount]]*-1,"")</f>
        <v/>
      </c>
      <c r="J1002" s="20" t="s">
        <v>368</v>
      </c>
      <c r="K1002" s="17">
        <v>44866</v>
      </c>
    </row>
    <row r="1003" spans="1:11" x14ac:dyDescent="0.25">
      <c r="A1003" s="16">
        <v>44894.363437499997</v>
      </c>
      <c r="B1003" t="s">
        <v>109</v>
      </c>
      <c r="C1003" t="str">
        <f t="shared" si="15"/>
        <v>Others</v>
      </c>
      <c r="D1003" s="3">
        <v>-0.99</v>
      </c>
      <c r="E1003" t="s">
        <v>244</v>
      </c>
      <c r="F1003" t="s">
        <v>241</v>
      </c>
      <c r="G1003" s="5">
        <f>IF(Table1[[#This Row],[Amount]]&lt;0,-Table1[[#This Row],[Amount]],"")</f>
        <v>0.99</v>
      </c>
      <c r="H1003" t="str">
        <f>IF(Table1[[#This Row],[Account Type]]="Credit Card",Table1[[#This Row],[Amount]],"")</f>
        <v/>
      </c>
      <c r="I1003" s="2" t="str">
        <f>IF(Table1[[#This Row],[Category]]="Loan Repayment",Table1[[#This Row],[Amount]]*-1,"")</f>
        <v/>
      </c>
      <c r="J1003" s="20" t="s">
        <v>368</v>
      </c>
      <c r="K1003" s="17">
        <v>44866</v>
      </c>
    </row>
    <row r="1004" spans="1:11" x14ac:dyDescent="0.25">
      <c r="A1004" s="16">
        <v>44894.668657407405</v>
      </c>
      <c r="B1004" t="s">
        <v>18</v>
      </c>
      <c r="C1004" t="str">
        <f t="shared" si="15"/>
        <v>Household Items</v>
      </c>
      <c r="D1004" s="3">
        <v>-2.7</v>
      </c>
      <c r="E1004" t="s">
        <v>244</v>
      </c>
      <c r="F1004" t="s">
        <v>241</v>
      </c>
      <c r="G1004" s="5">
        <f>IF(Table1[[#This Row],[Amount]]&lt;0,-Table1[[#This Row],[Amount]],"")</f>
        <v>2.7</v>
      </c>
      <c r="H1004" t="str">
        <f>IF(Table1[[#This Row],[Account Type]]="Credit Card",Table1[[#This Row],[Amount]],"")</f>
        <v/>
      </c>
      <c r="I1004" s="2" t="str">
        <f>IF(Table1[[#This Row],[Category]]="Loan Repayment",Table1[[#This Row],[Amount]]*-1,"")</f>
        <v/>
      </c>
      <c r="J1004" s="20" t="s">
        <v>368</v>
      </c>
      <c r="K1004" s="17">
        <v>44866</v>
      </c>
    </row>
    <row r="1005" spans="1:11" x14ac:dyDescent="0.25">
      <c r="A1005" s="16">
        <v>44894.999988425923</v>
      </c>
      <c r="B1005" t="s">
        <v>14</v>
      </c>
      <c r="C1005" t="str">
        <f t="shared" si="15"/>
        <v>Public Transport</v>
      </c>
      <c r="D1005" s="3">
        <v>-4.95</v>
      </c>
      <c r="E1005" t="s">
        <v>244</v>
      </c>
      <c r="F1005" t="s">
        <v>241</v>
      </c>
      <c r="G1005" s="5">
        <f>IF(Table1[[#This Row],[Amount]]&lt;0,-Table1[[#This Row],[Amount]],"")</f>
        <v>4.95</v>
      </c>
      <c r="H1005" t="str">
        <f>IF(Table1[[#This Row],[Account Type]]="Credit Card",Table1[[#This Row],[Amount]],"")</f>
        <v/>
      </c>
      <c r="I1005" s="2" t="str">
        <f>IF(Table1[[#This Row],[Category]]="Loan Repayment",Table1[[#This Row],[Amount]]*-1,"")</f>
        <v/>
      </c>
      <c r="J1005" s="20" t="s">
        <v>368</v>
      </c>
      <c r="K1005" s="17">
        <v>44866</v>
      </c>
    </row>
    <row r="1006" spans="1:11" x14ac:dyDescent="0.25">
      <c r="A1006" s="16">
        <v>44895.299039351848</v>
      </c>
      <c r="B1006" t="s">
        <v>10</v>
      </c>
      <c r="C1006" t="str">
        <f t="shared" si="15"/>
        <v>Groceries</v>
      </c>
      <c r="D1006" s="3">
        <v>-3.95</v>
      </c>
      <c r="E1006" t="s">
        <v>244</v>
      </c>
      <c r="F1006" t="s">
        <v>241</v>
      </c>
      <c r="G1006" s="5">
        <f>IF(Table1[[#This Row],[Amount]]&lt;0,-Table1[[#This Row],[Amount]],"")</f>
        <v>3.95</v>
      </c>
      <c r="H1006" t="str">
        <f>IF(Table1[[#This Row],[Account Type]]="Credit Card",Table1[[#This Row],[Amount]],"")</f>
        <v/>
      </c>
      <c r="I1006" s="2" t="str">
        <f>IF(Table1[[#This Row],[Category]]="Loan Repayment",Table1[[#This Row],[Amount]]*-1,"")</f>
        <v/>
      </c>
      <c r="J1006" s="20" t="s">
        <v>368</v>
      </c>
      <c r="K1006" s="17">
        <v>44866</v>
      </c>
    </row>
    <row r="1007" spans="1:11" x14ac:dyDescent="0.25">
      <c r="A1007" s="16">
        <v>44895.554027777776</v>
      </c>
      <c r="B1007" t="s">
        <v>104</v>
      </c>
      <c r="C1007" t="str">
        <f t="shared" si="15"/>
        <v>Others</v>
      </c>
      <c r="D1007" s="3">
        <v>500</v>
      </c>
      <c r="E1007" t="s">
        <v>244</v>
      </c>
      <c r="F1007" t="s">
        <v>241</v>
      </c>
      <c r="G1007" s="5" t="str">
        <f>IF(Table1[[#This Row],[Amount]]&lt;0,-Table1[[#This Row],[Amount]],"")</f>
        <v/>
      </c>
      <c r="H1007" t="str">
        <f>IF(Table1[[#This Row],[Account Type]]="Credit Card",Table1[[#This Row],[Amount]],"")</f>
        <v/>
      </c>
      <c r="I1007" s="2" t="str">
        <f>IF(Table1[[#This Row],[Category]]="Loan Repayment",Table1[[#This Row],[Amount]]*-1,"")</f>
        <v/>
      </c>
      <c r="J1007" s="20" t="s">
        <v>368</v>
      </c>
      <c r="K1007" s="17">
        <v>44866</v>
      </c>
    </row>
    <row r="1008" spans="1:11" x14ac:dyDescent="0.25">
      <c r="A1008" s="16">
        <v>44895.999988425923</v>
      </c>
      <c r="B1008" t="s">
        <v>14</v>
      </c>
      <c r="C1008" t="str">
        <f t="shared" si="15"/>
        <v>Public Transport</v>
      </c>
      <c r="D1008" s="3">
        <v>-1.65</v>
      </c>
      <c r="E1008" t="s">
        <v>244</v>
      </c>
      <c r="F1008" t="s">
        <v>241</v>
      </c>
      <c r="G1008" s="5">
        <f>IF(Table1[[#This Row],[Amount]]&lt;0,-Table1[[#This Row],[Amount]],"")</f>
        <v>1.65</v>
      </c>
      <c r="H1008" t="str">
        <f>IF(Table1[[#This Row],[Account Type]]="Credit Card",Table1[[#This Row],[Amount]],"")</f>
        <v/>
      </c>
      <c r="I1008" s="2" t="str">
        <f>IF(Table1[[#This Row],[Category]]="Loan Repayment",Table1[[#This Row],[Amount]]*-1,"")</f>
        <v/>
      </c>
      <c r="J1008" s="20" t="s">
        <v>368</v>
      </c>
      <c r="K1008" s="17">
        <v>44866</v>
      </c>
    </row>
    <row r="1009" spans="1:11" x14ac:dyDescent="0.25">
      <c r="A1009" s="16">
        <v>44896.058020833334</v>
      </c>
      <c r="B1009" t="s">
        <v>14</v>
      </c>
      <c r="C1009" t="str">
        <f t="shared" si="15"/>
        <v>Public Transport</v>
      </c>
      <c r="D1009" s="3">
        <v>-3.3</v>
      </c>
      <c r="E1009" t="s">
        <v>244</v>
      </c>
      <c r="F1009" t="s">
        <v>241</v>
      </c>
      <c r="G1009" s="5">
        <f>IF(Table1[[#This Row],[Amount]]&lt;0,-Table1[[#This Row],[Amount]],"")</f>
        <v>3.3</v>
      </c>
      <c r="H1009" t="str">
        <f>IF(Table1[[#This Row],[Account Type]]="Credit Card",Table1[[#This Row],[Amount]],"")</f>
        <v/>
      </c>
      <c r="I1009" s="2" t="str">
        <f>IF(Table1[[#This Row],[Category]]="Loan Repayment",Table1[[#This Row],[Amount]]*-1,"")</f>
        <v/>
      </c>
      <c r="J1009" s="20" t="s">
        <v>369</v>
      </c>
      <c r="K1009" s="17">
        <v>44896</v>
      </c>
    </row>
    <row r="1010" spans="1:11" x14ac:dyDescent="0.25">
      <c r="A1010" s="16">
        <v>44896.05982638889</v>
      </c>
      <c r="B1010" t="s">
        <v>83</v>
      </c>
      <c r="C1010" t="str">
        <f t="shared" si="15"/>
        <v>Kids Extracurricular</v>
      </c>
      <c r="D1010" s="3">
        <v>-68.400000000000006</v>
      </c>
      <c r="E1010" t="s">
        <v>244</v>
      </c>
      <c r="F1010" t="s">
        <v>241</v>
      </c>
      <c r="G1010" s="5">
        <f>IF(Table1[[#This Row],[Amount]]&lt;0,-Table1[[#This Row],[Amount]],"")</f>
        <v>68.400000000000006</v>
      </c>
      <c r="H1010" t="str">
        <f>IF(Table1[[#This Row],[Account Type]]="Credit Card",Table1[[#This Row],[Amount]],"")</f>
        <v/>
      </c>
      <c r="I1010" s="2" t="str">
        <f>IF(Table1[[#This Row],[Category]]="Loan Repayment",Table1[[#This Row],[Amount]]*-1,"")</f>
        <v/>
      </c>
      <c r="J1010" s="20" t="s">
        <v>369</v>
      </c>
      <c r="K1010" s="17">
        <v>44896</v>
      </c>
    </row>
    <row r="1011" spans="1:11" x14ac:dyDescent="0.25">
      <c r="A1011" s="16">
        <v>44896.415798611109</v>
      </c>
      <c r="B1011" t="s">
        <v>110</v>
      </c>
      <c r="C1011" t="str">
        <f t="shared" si="15"/>
        <v>Others</v>
      </c>
      <c r="D1011" s="3">
        <v>-142</v>
      </c>
      <c r="E1011" t="s">
        <v>244</v>
      </c>
      <c r="F1011" t="s">
        <v>241</v>
      </c>
      <c r="G1011" s="5">
        <f>IF(Table1[[#This Row],[Amount]]&lt;0,-Table1[[#This Row],[Amount]],"")</f>
        <v>142</v>
      </c>
      <c r="H1011" t="str">
        <f>IF(Table1[[#This Row],[Account Type]]="Credit Card",Table1[[#This Row],[Amount]],"")</f>
        <v/>
      </c>
      <c r="I1011" s="2" t="str">
        <f>IF(Table1[[#This Row],[Category]]="Loan Repayment",Table1[[#This Row],[Amount]]*-1,"")</f>
        <v/>
      </c>
      <c r="J1011" s="20" t="s">
        <v>369</v>
      </c>
      <c r="K1011" s="17">
        <v>44896</v>
      </c>
    </row>
    <row r="1012" spans="1:11" x14ac:dyDescent="0.25">
      <c r="A1012" s="16">
        <v>44896.999988425923</v>
      </c>
      <c r="B1012" t="s">
        <v>14</v>
      </c>
      <c r="C1012" t="str">
        <f t="shared" si="15"/>
        <v>Public Transport</v>
      </c>
      <c r="D1012" s="3">
        <v>-3.3</v>
      </c>
      <c r="E1012" t="s">
        <v>244</v>
      </c>
      <c r="F1012" t="s">
        <v>241</v>
      </c>
      <c r="G1012" s="5">
        <f>IF(Table1[[#This Row],[Amount]]&lt;0,-Table1[[#This Row],[Amount]],"")</f>
        <v>3.3</v>
      </c>
      <c r="H1012" t="str">
        <f>IF(Table1[[#This Row],[Account Type]]="Credit Card",Table1[[#This Row],[Amount]],"")</f>
        <v/>
      </c>
      <c r="I1012" s="2" t="str">
        <f>IF(Table1[[#This Row],[Category]]="Loan Repayment",Table1[[#This Row],[Amount]]*-1,"")</f>
        <v/>
      </c>
      <c r="J1012" s="20" t="s">
        <v>369</v>
      </c>
      <c r="K1012" s="17">
        <v>44896</v>
      </c>
    </row>
    <row r="1013" spans="1:11" x14ac:dyDescent="0.25">
      <c r="A1013" s="16">
        <v>44897.649687500001</v>
      </c>
      <c r="B1013" t="s">
        <v>41</v>
      </c>
      <c r="C1013" t="str">
        <f t="shared" si="15"/>
        <v>Others</v>
      </c>
      <c r="D1013" s="3">
        <v>150</v>
      </c>
      <c r="E1013" t="s">
        <v>244</v>
      </c>
      <c r="F1013" t="s">
        <v>241</v>
      </c>
      <c r="G1013" s="5" t="str">
        <f>IF(Table1[[#This Row],[Amount]]&lt;0,-Table1[[#This Row],[Amount]],"")</f>
        <v/>
      </c>
      <c r="H1013" t="str">
        <f>IF(Table1[[#This Row],[Account Type]]="Credit Card",Table1[[#This Row],[Amount]],"")</f>
        <v/>
      </c>
      <c r="I1013" s="2" t="str">
        <f>IF(Table1[[#This Row],[Category]]="Loan Repayment",Table1[[#This Row],[Amount]]*-1,"")</f>
        <v/>
      </c>
      <c r="J1013" s="20" t="s">
        <v>369</v>
      </c>
      <c r="K1013" s="17">
        <v>44896</v>
      </c>
    </row>
    <row r="1014" spans="1:11" x14ac:dyDescent="0.25">
      <c r="A1014" s="16">
        <v>44897.679780092592</v>
      </c>
      <c r="B1014" t="s">
        <v>111</v>
      </c>
      <c r="C1014" t="str">
        <f t="shared" si="15"/>
        <v>Others</v>
      </c>
      <c r="D1014" s="3">
        <v>-46.9</v>
      </c>
      <c r="E1014" t="s">
        <v>244</v>
      </c>
      <c r="F1014" t="s">
        <v>241</v>
      </c>
      <c r="G1014" s="5">
        <f>IF(Table1[[#This Row],[Amount]]&lt;0,-Table1[[#This Row],[Amount]],"")</f>
        <v>46.9</v>
      </c>
      <c r="H1014" t="str">
        <f>IF(Table1[[#This Row],[Account Type]]="Credit Card",Table1[[#This Row],[Amount]],"")</f>
        <v/>
      </c>
      <c r="I1014" s="2" t="str">
        <f>IF(Table1[[#This Row],[Category]]="Loan Repayment",Table1[[#This Row],[Amount]]*-1,"")</f>
        <v/>
      </c>
      <c r="J1014" s="20" t="s">
        <v>369</v>
      </c>
      <c r="K1014" s="17">
        <v>44896</v>
      </c>
    </row>
    <row r="1015" spans="1:11" x14ac:dyDescent="0.25">
      <c r="A1015" s="16">
        <v>44897.999988425923</v>
      </c>
      <c r="B1015" t="s">
        <v>14</v>
      </c>
      <c r="C1015" t="str">
        <f t="shared" si="15"/>
        <v>Public Transport</v>
      </c>
      <c r="D1015" s="3">
        <v>-3.3</v>
      </c>
      <c r="E1015" t="s">
        <v>244</v>
      </c>
      <c r="F1015" t="s">
        <v>241</v>
      </c>
      <c r="G1015" s="5">
        <f>IF(Table1[[#This Row],[Amount]]&lt;0,-Table1[[#This Row],[Amount]],"")</f>
        <v>3.3</v>
      </c>
      <c r="H1015" t="str">
        <f>IF(Table1[[#This Row],[Account Type]]="Credit Card",Table1[[#This Row],[Amount]],"")</f>
        <v/>
      </c>
      <c r="I1015" s="2" t="str">
        <f>IF(Table1[[#This Row],[Category]]="Loan Repayment",Table1[[#This Row],[Amount]]*-1,"")</f>
        <v/>
      </c>
      <c r="J1015" s="20" t="s">
        <v>369</v>
      </c>
      <c r="K1015" s="17">
        <v>44896</v>
      </c>
    </row>
    <row r="1016" spans="1:11" x14ac:dyDescent="0.25">
      <c r="A1016" s="16">
        <v>44898.999988425923</v>
      </c>
      <c r="B1016" t="s">
        <v>14</v>
      </c>
      <c r="C1016" t="str">
        <f t="shared" si="15"/>
        <v>Public Transport</v>
      </c>
      <c r="D1016" s="3">
        <v>-3.3</v>
      </c>
      <c r="E1016" t="s">
        <v>244</v>
      </c>
      <c r="F1016" t="s">
        <v>241</v>
      </c>
      <c r="G1016" s="5">
        <f>IF(Table1[[#This Row],[Amount]]&lt;0,-Table1[[#This Row],[Amount]],"")</f>
        <v>3.3</v>
      </c>
      <c r="H1016" t="str">
        <f>IF(Table1[[#This Row],[Account Type]]="Credit Card",Table1[[#This Row],[Amount]],"")</f>
        <v/>
      </c>
      <c r="I1016" s="2" t="str">
        <f>IF(Table1[[#This Row],[Category]]="Loan Repayment",Table1[[#This Row],[Amount]]*-1,"")</f>
        <v/>
      </c>
      <c r="J1016" s="20" t="s">
        <v>369</v>
      </c>
      <c r="K1016" s="17">
        <v>44896</v>
      </c>
    </row>
    <row r="1017" spans="1:11" x14ac:dyDescent="0.25">
      <c r="A1017" s="16">
        <v>44899.036712962959</v>
      </c>
      <c r="B1017" t="s">
        <v>112</v>
      </c>
      <c r="C1017" t="str">
        <f t="shared" si="15"/>
        <v>Others</v>
      </c>
      <c r="D1017" s="3">
        <v>-520</v>
      </c>
      <c r="E1017" t="s">
        <v>244</v>
      </c>
      <c r="F1017" t="s">
        <v>241</v>
      </c>
      <c r="G1017" s="5">
        <f>IF(Table1[[#This Row],[Amount]]&lt;0,-Table1[[#This Row],[Amount]],"")</f>
        <v>520</v>
      </c>
      <c r="H1017" t="str">
        <f>IF(Table1[[#This Row],[Account Type]]="Credit Card",Table1[[#This Row],[Amount]],"")</f>
        <v/>
      </c>
      <c r="I1017" s="2" t="str">
        <f>IF(Table1[[#This Row],[Category]]="Loan Repayment",Table1[[#This Row],[Amount]]*-1,"")</f>
        <v/>
      </c>
      <c r="J1017" s="20" t="s">
        <v>369</v>
      </c>
      <c r="K1017" s="17">
        <v>44896</v>
      </c>
    </row>
    <row r="1018" spans="1:11" x14ac:dyDescent="0.25">
      <c r="A1018" s="16">
        <v>44899.308819444443</v>
      </c>
      <c r="B1018" t="s">
        <v>10</v>
      </c>
      <c r="C1018" t="str">
        <f t="shared" si="15"/>
        <v>Groceries</v>
      </c>
      <c r="D1018" s="3">
        <v>-2.5499999999999998</v>
      </c>
      <c r="E1018" t="s">
        <v>244</v>
      </c>
      <c r="F1018" t="s">
        <v>241</v>
      </c>
      <c r="G1018" s="5">
        <f>IF(Table1[[#This Row],[Amount]]&lt;0,-Table1[[#This Row],[Amount]],"")</f>
        <v>2.5499999999999998</v>
      </c>
      <c r="H1018" t="str">
        <f>IF(Table1[[#This Row],[Account Type]]="Credit Card",Table1[[#This Row],[Amount]],"")</f>
        <v/>
      </c>
      <c r="I1018" s="2" t="str">
        <f>IF(Table1[[#This Row],[Category]]="Loan Repayment",Table1[[#This Row],[Amount]]*-1,"")</f>
        <v/>
      </c>
      <c r="J1018" s="20" t="s">
        <v>369</v>
      </c>
      <c r="K1018" s="17">
        <v>44896</v>
      </c>
    </row>
    <row r="1019" spans="1:11" x14ac:dyDescent="0.25">
      <c r="A1019" s="16">
        <v>44899.999988425923</v>
      </c>
      <c r="B1019" t="s">
        <v>14</v>
      </c>
      <c r="C1019" t="str">
        <f t="shared" si="15"/>
        <v>Public Transport</v>
      </c>
      <c r="D1019" s="3">
        <v>-3.3</v>
      </c>
      <c r="E1019" t="s">
        <v>244</v>
      </c>
      <c r="F1019" t="s">
        <v>241</v>
      </c>
      <c r="G1019" s="5">
        <f>IF(Table1[[#This Row],[Amount]]&lt;0,-Table1[[#This Row],[Amount]],"")</f>
        <v>3.3</v>
      </c>
      <c r="H1019" t="str">
        <f>IF(Table1[[#This Row],[Account Type]]="Credit Card",Table1[[#This Row],[Amount]],"")</f>
        <v/>
      </c>
      <c r="I1019" s="2" t="str">
        <f>IF(Table1[[#This Row],[Category]]="Loan Repayment",Table1[[#This Row],[Amount]]*-1,"")</f>
        <v/>
      </c>
      <c r="J1019" s="20" t="s">
        <v>369</v>
      </c>
      <c r="K1019" s="17">
        <v>44896</v>
      </c>
    </row>
    <row r="1020" spans="1:11" x14ac:dyDescent="0.25">
      <c r="A1020" s="16">
        <v>44901.0546412037</v>
      </c>
      <c r="B1020" t="s">
        <v>14</v>
      </c>
      <c r="C1020" t="str">
        <f t="shared" si="15"/>
        <v>Public Transport</v>
      </c>
      <c r="D1020" s="3">
        <v>-3.3</v>
      </c>
      <c r="E1020" t="s">
        <v>244</v>
      </c>
      <c r="F1020" t="s">
        <v>241</v>
      </c>
      <c r="G1020" s="5">
        <f>IF(Table1[[#This Row],[Amount]]&lt;0,-Table1[[#This Row],[Amount]],"")</f>
        <v>3.3</v>
      </c>
      <c r="H1020" t="str">
        <f>IF(Table1[[#This Row],[Account Type]]="Credit Card",Table1[[#This Row],[Amount]],"")</f>
        <v/>
      </c>
      <c r="I1020" s="2" t="str">
        <f>IF(Table1[[#This Row],[Category]]="Loan Repayment",Table1[[#This Row],[Amount]]*-1,"")</f>
        <v/>
      </c>
      <c r="J1020" s="20" t="s">
        <v>369</v>
      </c>
      <c r="K1020" s="17">
        <v>44896</v>
      </c>
    </row>
    <row r="1021" spans="1:11" x14ac:dyDescent="0.25">
      <c r="A1021" s="16">
        <v>44901.297314814816</v>
      </c>
      <c r="B1021" t="s">
        <v>10</v>
      </c>
      <c r="C1021" t="str">
        <f t="shared" si="15"/>
        <v>Groceries</v>
      </c>
      <c r="D1021" s="3">
        <v>-2.6</v>
      </c>
      <c r="E1021" t="s">
        <v>244</v>
      </c>
      <c r="F1021" t="s">
        <v>241</v>
      </c>
      <c r="G1021" s="5">
        <f>IF(Table1[[#This Row],[Amount]]&lt;0,-Table1[[#This Row],[Amount]],"")</f>
        <v>2.6</v>
      </c>
      <c r="H1021" t="str">
        <f>IF(Table1[[#This Row],[Account Type]]="Credit Card",Table1[[#This Row],[Amount]],"")</f>
        <v/>
      </c>
      <c r="I1021" s="2" t="str">
        <f>IF(Table1[[#This Row],[Category]]="Loan Repayment",Table1[[#This Row],[Amount]]*-1,"")</f>
        <v/>
      </c>
      <c r="J1021" s="20" t="s">
        <v>369</v>
      </c>
      <c r="K1021" s="17">
        <v>44896</v>
      </c>
    </row>
    <row r="1022" spans="1:11" x14ac:dyDescent="0.25">
      <c r="A1022" s="16">
        <v>44901.999988425923</v>
      </c>
      <c r="B1022" t="s">
        <v>14</v>
      </c>
      <c r="C1022" t="str">
        <f t="shared" si="15"/>
        <v>Public Transport</v>
      </c>
      <c r="D1022" s="3">
        <v>-1.65</v>
      </c>
      <c r="E1022" t="s">
        <v>244</v>
      </c>
      <c r="F1022" t="s">
        <v>241</v>
      </c>
      <c r="G1022" s="5">
        <f>IF(Table1[[#This Row],[Amount]]&lt;0,-Table1[[#This Row],[Amount]],"")</f>
        <v>1.65</v>
      </c>
      <c r="H1022" t="str">
        <f>IF(Table1[[#This Row],[Account Type]]="Credit Card",Table1[[#This Row],[Amount]],"")</f>
        <v/>
      </c>
      <c r="I1022" s="2" t="str">
        <f>IF(Table1[[#This Row],[Category]]="Loan Repayment",Table1[[#This Row],[Amount]]*-1,"")</f>
        <v/>
      </c>
      <c r="J1022" s="20" t="s">
        <v>369</v>
      </c>
      <c r="K1022" s="17">
        <v>44896</v>
      </c>
    </row>
    <row r="1023" spans="1:11" x14ac:dyDescent="0.25">
      <c r="A1023" s="16">
        <v>44902.341851851852</v>
      </c>
      <c r="B1023" t="s">
        <v>14</v>
      </c>
      <c r="C1023" t="str">
        <f t="shared" si="15"/>
        <v>Public Transport</v>
      </c>
      <c r="D1023" s="3">
        <v>-1.65</v>
      </c>
      <c r="E1023" t="s">
        <v>244</v>
      </c>
      <c r="F1023" t="s">
        <v>241</v>
      </c>
      <c r="G1023" s="5">
        <f>IF(Table1[[#This Row],[Amount]]&lt;0,-Table1[[#This Row],[Amount]],"")</f>
        <v>1.65</v>
      </c>
      <c r="H1023" t="str">
        <f>IF(Table1[[#This Row],[Account Type]]="Credit Card",Table1[[#This Row],[Amount]],"")</f>
        <v/>
      </c>
      <c r="I1023" s="2" t="str">
        <f>IF(Table1[[#This Row],[Category]]="Loan Repayment",Table1[[#This Row],[Amount]]*-1,"")</f>
        <v/>
      </c>
      <c r="J1023" s="20" t="s">
        <v>369</v>
      </c>
      <c r="K1023" s="17">
        <v>44896</v>
      </c>
    </row>
    <row r="1024" spans="1:11" x14ac:dyDescent="0.25">
      <c r="A1024" s="16">
        <v>44902.45517361111</v>
      </c>
      <c r="B1024" t="s">
        <v>113</v>
      </c>
      <c r="C1024" t="str">
        <f t="shared" si="15"/>
        <v>Others</v>
      </c>
      <c r="D1024" s="3">
        <v>70</v>
      </c>
      <c r="E1024" t="s">
        <v>244</v>
      </c>
      <c r="F1024" t="s">
        <v>241</v>
      </c>
      <c r="G1024" s="5" t="str">
        <f>IF(Table1[[#This Row],[Amount]]&lt;0,-Table1[[#This Row],[Amount]],"")</f>
        <v/>
      </c>
      <c r="H1024" t="str">
        <f>IF(Table1[[#This Row],[Account Type]]="Credit Card",Table1[[#This Row],[Amount]],"")</f>
        <v/>
      </c>
      <c r="I1024" s="2" t="str">
        <f>IF(Table1[[#This Row],[Category]]="Loan Repayment",Table1[[#This Row],[Amount]]*-1,"")</f>
        <v/>
      </c>
      <c r="J1024" s="20" t="s">
        <v>369</v>
      </c>
      <c r="K1024" s="17">
        <v>44896</v>
      </c>
    </row>
    <row r="1025" spans="1:11" x14ac:dyDescent="0.25">
      <c r="A1025" s="16">
        <v>44902.456921296296</v>
      </c>
      <c r="B1025" t="s">
        <v>114</v>
      </c>
      <c r="C1025" t="str">
        <f t="shared" si="15"/>
        <v>Others</v>
      </c>
      <c r="D1025" s="3">
        <v>-122</v>
      </c>
      <c r="E1025" t="s">
        <v>244</v>
      </c>
      <c r="F1025" t="s">
        <v>241</v>
      </c>
      <c r="G1025" s="5">
        <f>IF(Table1[[#This Row],[Amount]]&lt;0,-Table1[[#This Row],[Amount]],"")</f>
        <v>122</v>
      </c>
      <c r="H1025" t="str">
        <f>IF(Table1[[#This Row],[Account Type]]="Credit Card",Table1[[#This Row],[Amount]],"")</f>
        <v/>
      </c>
      <c r="I1025" s="2" t="str">
        <f>IF(Table1[[#This Row],[Category]]="Loan Repayment",Table1[[#This Row],[Amount]]*-1,"")</f>
        <v/>
      </c>
      <c r="J1025" s="20" t="s">
        <v>369</v>
      </c>
      <c r="K1025" s="17">
        <v>44896</v>
      </c>
    </row>
    <row r="1026" spans="1:11" x14ac:dyDescent="0.25">
      <c r="A1026" s="16">
        <v>44902.571956018517</v>
      </c>
      <c r="B1026" t="s">
        <v>41</v>
      </c>
      <c r="C1026" t="str">
        <f t="shared" ref="C1026:C1089" si="16">IF(OR(B1026="Lidl",B1026="Asda",B1026="Best Asia Supermarket",B1026="Wallington Food Centre",B1026="Sainsbury's",B1026="Tesco"),"Groceries",IF(OR(B1026="Boots",B1026="Manor Pharmacy",B1026="Specsavers",B1026="Noahs Health Food Stor"),"Health",IF(OR(B1026="Amazon",B1026="Ebay"),"Online Shopping",IF(OR(B1026="Transport For London",B1026="South Western Railway"),"Public Transport",IF(OR(B1026="Primark",B1026="TK Maxx",B1026="Marks &amp; Spencer"),"Clothing",IF(OR(B1026="Udemy",B1026="Wise",B1026="Telusko",B1026="Oasis Christian Centre"),"Self Development",IF(OR(B1026="Price Busters",B1026="Argos",B1026="Poundland",B1026="Kings Corner"),"Household Items",IF(OR(B1026="To RCCG GLORIOUS HIGH THRONE",B1026="To Eagle City Church"),"Church",IF(OR(B1026="Skillz UK",B1026="Tynker",B1026="To Gocardless",B1026="We Make Footballers Cc",B1026="GLL BETTER",B1026="VIS WWW.BETTER.ORG.UK/",B1026="IXL Learning"),"Kids Extracurricular",IF(OR(B1026="To GBP Savings",B1026="Trading 212"),"Savings",IF(B1026="To Aqua","Loan Repayment",IF(B1026="To Kaneh Amin","Haircut",IF(B1026="Wall/Rent/63canon","Rent",IF(OR(B1026="Bolt","Uber"),"Cab",IF(B1026="Dulwich College","Salary","Others")))))))))))))))</f>
        <v>Others</v>
      </c>
      <c r="D1026" s="3">
        <v>200</v>
      </c>
      <c r="E1026" t="s">
        <v>244</v>
      </c>
      <c r="F1026" t="s">
        <v>241</v>
      </c>
      <c r="G1026" s="5" t="str">
        <f>IF(Table1[[#This Row],[Amount]]&lt;0,-Table1[[#This Row],[Amount]],"")</f>
        <v/>
      </c>
      <c r="H1026" t="str">
        <f>IF(Table1[[#This Row],[Account Type]]="Credit Card",Table1[[#This Row],[Amount]],"")</f>
        <v/>
      </c>
      <c r="I1026" s="2" t="str">
        <f>IF(Table1[[#This Row],[Category]]="Loan Repayment",Table1[[#This Row],[Amount]]*-1,"")</f>
        <v/>
      </c>
      <c r="J1026" s="20" t="s">
        <v>369</v>
      </c>
      <c r="K1026" s="17">
        <v>44896</v>
      </c>
    </row>
    <row r="1027" spans="1:11" x14ac:dyDescent="0.25">
      <c r="A1027" s="16">
        <v>44902.577199074076</v>
      </c>
      <c r="B1027" t="s">
        <v>87</v>
      </c>
      <c r="C1027" t="str">
        <f t="shared" si="16"/>
        <v>Others</v>
      </c>
      <c r="D1027" s="3">
        <v>-70</v>
      </c>
      <c r="E1027" t="s">
        <v>244</v>
      </c>
      <c r="F1027" t="s">
        <v>241</v>
      </c>
      <c r="G1027" s="5">
        <f>IF(Table1[[#This Row],[Amount]]&lt;0,-Table1[[#This Row],[Amount]],"")</f>
        <v>70</v>
      </c>
      <c r="H1027" t="str">
        <f>IF(Table1[[#This Row],[Account Type]]="Credit Card",Table1[[#This Row],[Amount]],"")</f>
        <v/>
      </c>
      <c r="I1027" s="2" t="str">
        <f>IF(Table1[[#This Row],[Category]]="Loan Repayment",Table1[[#This Row],[Amount]]*-1,"")</f>
        <v/>
      </c>
      <c r="J1027" s="20" t="s">
        <v>369</v>
      </c>
      <c r="K1027" s="17">
        <v>44896</v>
      </c>
    </row>
    <row r="1028" spans="1:11" x14ac:dyDescent="0.25">
      <c r="A1028" s="16">
        <v>44902.999988425923</v>
      </c>
      <c r="B1028" t="s">
        <v>14</v>
      </c>
      <c r="C1028" t="str">
        <f t="shared" si="16"/>
        <v>Public Transport</v>
      </c>
      <c r="D1028" s="3">
        <v>-3.3</v>
      </c>
      <c r="E1028" t="s">
        <v>244</v>
      </c>
      <c r="F1028" t="s">
        <v>241</v>
      </c>
      <c r="G1028" s="5">
        <f>IF(Table1[[#This Row],[Amount]]&lt;0,-Table1[[#This Row],[Amount]],"")</f>
        <v>3.3</v>
      </c>
      <c r="H1028" t="str">
        <f>IF(Table1[[#This Row],[Account Type]]="Credit Card",Table1[[#This Row],[Amount]],"")</f>
        <v/>
      </c>
      <c r="I1028" s="2" t="str">
        <f>IF(Table1[[#This Row],[Category]]="Loan Repayment",Table1[[#This Row],[Amount]]*-1,"")</f>
        <v/>
      </c>
      <c r="J1028" s="20" t="s">
        <v>369</v>
      </c>
      <c r="K1028" s="17">
        <v>44896</v>
      </c>
    </row>
    <row r="1029" spans="1:11" x14ac:dyDescent="0.25">
      <c r="A1029" s="16">
        <v>44903</v>
      </c>
      <c r="B1029" t="s">
        <v>34</v>
      </c>
      <c r="C1029" t="str">
        <f t="shared" si="16"/>
        <v>Others</v>
      </c>
      <c r="D1029" s="3">
        <v>62</v>
      </c>
      <c r="E1029" t="s">
        <v>244</v>
      </c>
      <c r="F1029" t="s">
        <v>241</v>
      </c>
      <c r="G1029" s="5" t="str">
        <f>IF(Table1[[#This Row],[Amount]]&lt;0,-Table1[[#This Row],[Amount]],"")</f>
        <v/>
      </c>
      <c r="H1029" t="str">
        <f>IF(Table1[[#This Row],[Account Type]]="Credit Card",Table1[[#This Row],[Amount]],"")</f>
        <v/>
      </c>
      <c r="I1029" s="2" t="str">
        <f>IF(Table1[[#This Row],[Category]]="Loan Repayment",Table1[[#This Row],[Amount]]*-1,"")</f>
        <v/>
      </c>
      <c r="J1029" s="20" t="s">
        <v>369</v>
      </c>
      <c r="K1029" s="17">
        <v>44896</v>
      </c>
    </row>
    <row r="1030" spans="1:11" x14ac:dyDescent="0.25">
      <c r="A1030" s="16">
        <v>44903.294699074075</v>
      </c>
      <c r="B1030" t="s">
        <v>10</v>
      </c>
      <c r="C1030" t="str">
        <f t="shared" si="16"/>
        <v>Groceries</v>
      </c>
      <c r="D1030" s="3">
        <v>-1.75</v>
      </c>
      <c r="E1030" t="s">
        <v>244</v>
      </c>
      <c r="F1030" t="s">
        <v>241</v>
      </c>
      <c r="G1030" s="5">
        <f>IF(Table1[[#This Row],[Amount]]&lt;0,-Table1[[#This Row],[Amount]],"")</f>
        <v>1.75</v>
      </c>
      <c r="H1030" t="str">
        <f>IF(Table1[[#This Row],[Account Type]]="Credit Card",Table1[[#This Row],[Amount]],"")</f>
        <v/>
      </c>
      <c r="I1030" s="2" t="str">
        <f>IF(Table1[[#This Row],[Category]]="Loan Repayment",Table1[[#This Row],[Amount]]*-1,"")</f>
        <v/>
      </c>
      <c r="J1030" s="20" t="s">
        <v>369</v>
      </c>
      <c r="K1030" s="17">
        <v>44896</v>
      </c>
    </row>
    <row r="1031" spans="1:11" x14ac:dyDescent="0.25">
      <c r="A1031" s="16">
        <v>44903.816261574073</v>
      </c>
      <c r="B1031" t="s">
        <v>39</v>
      </c>
      <c r="C1031" t="str">
        <f t="shared" si="16"/>
        <v>Church</v>
      </c>
      <c r="D1031" s="3">
        <v>-129</v>
      </c>
      <c r="E1031" t="s">
        <v>244</v>
      </c>
      <c r="F1031" t="s">
        <v>241</v>
      </c>
      <c r="G1031" s="5">
        <f>IF(Table1[[#This Row],[Amount]]&lt;0,-Table1[[#This Row],[Amount]],"")</f>
        <v>129</v>
      </c>
      <c r="H1031" t="str">
        <f>IF(Table1[[#This Row],[Account Type]]="Credit Card",Table1[[#This Row],[Amount]],"")</f>
        <v/>
      </c>
      <c r="I1031" s="2" t="str">
        <f>IF(Table1[[#This Row],[Category]]="Loan Repayment",Table1[[#This Row],[Amount]]*-1,"")</f>
        <v/>
      </c>
      <c r="J1031" s="20" t="s">
        <v>369</v>
      </c>
      <c r="K1031" s="17">
        <v>44896</v>
      </c>
    </row>
    <row r="1032" spans="1:11" x14ac:dyDescent="0.25">
      <c r="A1032" s="16">
        <v>44903.999988425923</v>
      </c>
      <c r="B1032" t="s">
        <v>14</v>
      </c>
      <c r="C1032" t="str">
        <f t="shared" si="16"/>
        <v>Public Transport</v>
      </c>
      <c r="D1032" s="3">
        <v>-4.95</v>
      </c>
      <c r="E1032" t="s">
        <v>244</v>
      </c>
      <c r="F1032" t="s">
        <v>241</v>
      </c>
      <c r="G1032" s="5">
        <f>IF(Table1[[#This Row],[Amount]]&lt;0,-Table1[[#This Row],[Amount]],"")</f>
        <v>4.95</v>
      </c>
      <c r="H1032" t="str">
        <f>IF(Table1[[#This Row],[Account Type]]="Credit Card",Table1[[#This Row],[Amount]],"")</f>
        <v/>
      </c>
      <c r="I1032" s="2" t="str">
        <f>IF(Table1[[#This Row],[Category]]="Loan Repayment",Table1[[#This Row],[Amount]]*-1,"")</f>
        <v/>
      </c>
      <c r="J1032" s="20" t="s">
        <v>369</v>
      </c>
      <c r="K1032" s="17">
        <v>44896</v>
      </c>
    </row>
    <row r="1033" spans="1:11" x14ac:dyDescent="0.25">
      <c r="A1033" s="16">
        <v>44904.372743055559</v>
      </c>
      <c r="B1033" t="s">
        <v>65</v>
      </c>
      <c r="C1033" t="str">
        <f t="shared" si="16"/>
        <v>Others</v>
      </c>
      <c r="D1033" s="3">
        <v>-50</v>
      </c>
      <c r="E1033" t="s">
        <v>244</v>
      </c>
      <c r="F1033" t="s">
        <v>241</v>
      </c>
      <c r="G1033" s="5">
        <f>IF(Table1[[#This Row],[Amount]]&lt;0,-Table1[[#This Row],[Amount]],"")</f>
        <v>50</v>
      </c>
      <c r="H1033" t="str">
        <f>IF(Table1[[#This Row],[Account Type]]="Credit Card",Table1[[#This Row],[Amount]],"")</f>
        <v/>
      </c>
      <c r="I1033" s="2" t="str">
        <f>IF(Table1[[#This Row],[Category]]="Loan Repayment",Table1[[#This Row],[Amount]]*-1,"")</f>
        <v/>
      </c>
      <c r="J1033" s="20" t="s">
        <v>369</v>
      </c>
      <c r="K1033" s="17">
        <v>44896</v>
      </c>
    </row>
    <row r="1034" spans="1:11" x14ac:dyDescent="0.25">
      <c r="A1034" s="16">
        <v>44904.380856481483</v>
      </c>
      <c r="B1034" t="s">
        <v>41</v>
      </c>
      <c r="C1034" t="str">
        <f t="shared" si="16"/>
        <v>Others</v>
      </c>
      <c r="D1034" s="3">
        <v>20</v>
      </c>
      <c r="E1034" t="s">
        <v>244</v>
      </c>
      <c r="F1034" t="s">
        <v>241</v>
      </c>
      <c r="G1034" s="5" t="str">
        <f>IF(Table1[[#This Row],[Amount]]&lt;0,-Table1[[#This Row],[Amount]],"")</f>
        <v/>
      </c>
      <c r="H1034" t="str">
        <f>IF(Table1[[#This Row],[Account Type]]="Credit Card",Table1[[#This Row],[Amount]],"")</f>
        <v/>
      </c>
      <c r="I1034" s="2" t="str">
        <f>IF(Table1[[#This Row],[Category]]="Loan Repayment",Table1[[#This Row],[Amount]]*-1,"")</f>
        <v/>
      </c>
      <c r="J1034" s="20" t="s">
        <v>369</v>
      </c>
      <c r="K1034" s="17">
        <v>44896</v>
      </c>
    </row>
    <row r="1035" spans="1:11" x14ac:dyDescent="0.25">
      <c r="A1035" s="16">
        <v>44904.38108796296</v>
      </c>
      <c r="B1035" t="s">
        <v>20</v>
      </c>
      <c r="C1035" t="str">
        <f t="shared" si="16"/>
        <v>Others</v>
      </c>
      <c r="D1035" s="3">
        <v>-20</v>
      </c>
      <c r="E1035" t="s">
        <v>244</v>
      </c>
      <c r="F1035" t="s">
        <v>241</v>
      </c>
      <c r="G1035" s="5">
        <f>IF(Table1[[#This Row],[Amount]]&lt;0,-Table1[[#This Row],[Amount]],"")</f>
        <v>20</v>
      </c>
      <c r="H1035" t="str">
        <f>IF(Table1[[#This Row],[Account Type]]="Credit Card",Table1[[#This Row],[Amount]],"")</f>
        <v/>
      </c>
      <c r="I1035" s="2" t="str">
        <f>IF(Table1[[#This Row],[Category]]="Loan Repayment",Table1[[#This Row],[Amount]]*-1,"")</f>
        <v/>
      </c>
      <c r="J1035" s="20" t="s">
        <v>369</v>
      </c>
      <c r="K1035" s="17">
        <v>44896</v>
      </c>
    </row>
    <row r="1036" spans="1:11" x14ac:dyDescent="0.25">
      <c r="A1036" s="16">
        <v>44904.383657407408</v>
      </c>
      <c r="B1036" t="s">
        <v>16</v>
      </c>
      <c r="C1036" t="str">
        <f t="shared" si="16"/>
        <v>Health</v>
      </c>
      <c r="D1036" s="3">
        <v>-6.99</v>
      </c>
      <c r="E1036" t="s">
        <v>244</v>
      </c>
      <c r="F1036" t="s">
        <v>241</v>
      </c>
      <c r="G1036" s="5">
        <f>IF(Table1[[#This Row],[Amount]]&lt;0,-Table1[[#This Row],[Amount]],"")</f>
        <v>6.99</v>
      </c>
      <c r="H1036" t="str">
        <f>IF(Table1[[#This Row],[Account Type]]="Credit Card",Table1[[#This Row],[Amount]],"")</f>
        <v/>
      </c>
      <c r="I1036" s="2" t="str">
        <f>IF(Table1[[#This Row],[Category]]="Loan Repayment",Table1[[#This Row],[Amount]]*-1,"")</f>
        <v/>
      </c>
      <c r="J1036" s="20" t="s">
        <v>369</v>
      </c>
      <c r="K1036" s="17">
        <v>44896</v>
      </c>
    </row>
    <row r="1037" spans="1:11" x14ac:dyDescent="0.25">
      <c r="A1037" s="16">
        <v>44904.729826388888</v>
      </c>
      <c r="B1037" t="s">
        <v>41</v>
      </c>
      <c r="C1037" t="str">
        <f t="shared" si="16"/>
        <v>Others</v>
      </c>
      <c r="D1037" s="3">
        <v>190</v>
      </c>
      <c r="E1037" t="s">
        <v>244</v>
      </c>
      <c r="F1037" t="s">
        <v>241</v>
      </c>
      <c r="G1037" s="5" t="str">
        <f>IF(Table1[[#This Row],[Amount]]&lt;0,-Table1[[#This Row],[Amount]],"")</f>
        <v/>
      </c>
      <c r="H1037" t="str">
        <f>IF(Table1[[#This Row],[Account Type]]="Credit Card",Table1[[#This Row],[Amount]],"")</f>
        <v/>
      </c>
      <c r="I1037" s="2" t="str">
        <f>IF(Table1[[#This Row],[Category]]="Loan Repayment",Table1[[#This Row],[Amount]]*-1,"")</f>
        <v/>
      </c>
      <c r="J1037" s="20" t="s">
        <v>369</v>
      </c>
      <c r="K1037" s="17">
        <v>44896</v>
      </c>
    </row>
    <row r="1038" spans="1:11" x14ac:dyDescent="0.25">
      <c r="A1038" s="16">
        <v>44904.999988425923</v>
      </c>
      <c r="B1038" t="s">
        <v>14</v>
      </c>
      <c r="C1038" t="str">
        <f t="shared" si="16"/>
        <v>Public Transport</v>
      </c>
      <c r="D1038" s="3">
        <v>-4.95</v>
      </c>
      <c r="E1038" t="s">
        <v>244</v>
      </c>
      <c r="F1038" t="s">
        <v>241</v>
      </c>
      <c r="G1038" s="5">
        <f>IF(Table1[[#This Row],[Amount]]&lt;0,-Table1[[#This Row],[Amount]],"")</f>
        <v>4.95</v>
      </c>
      <c r="H1038" t="str">
        <f>IF(Table1[[#This Row],[Account Type]]="Credit Card",Table1[[#This Row],[Amount]],"")</f>
        <v/>
      </c>
      <c r="I1038" s="2" t="str">
        <f>IF(Table1[[#This Row],[Category]]="Loan Repayment",Table1[[#This Row],[Amount]]*-1,"")</f>
        <v/>
      </c>
      <c r="J1038" s="20" t="s">
        <v>369</v>
      </c>
      <c r="K1038" s="17">
        <v>44896</v>
      </c>
    </row>
    <row r="1039" spans="1:11" x14ac:dyDescent="0.25">
      <c r="A1039" s="16">
        <v>44904.999988425923</v>
      </c>
      <c r="B1039" t="s">
        <v>14</v>
      </c>
      <c r="C1039" t="str">
        <f t="shared" si="16"/>
        <v>Public Transport</v>
      </c>
      <c r="D1039" s="3">
        <v>-1.65</v>
      </c>
      <c r="E1039" t="s">
        <v>244</v>
      </c>
      <c r="F1039" t="s">
        <v>241</v>
      </c>
      <c r="G1039" s="5">
        <f>IF(Table1[[#This Row],[Amount]]&lt;0,-Table1[[#This Row],[Amount]],"")</f>
        <v>1.65</v>
      </c>
      <c r="H1039" t="str">
        <f>IF(Table1[[#This Row],[Account Type]]="Credit Card",Table1[[#This Row],[Amount]],"")</f>
        <v/>
      </c>
      <c r="I1039" s="2" t="str">
        <f>IF(Table1[[#This Row],[Category]]="Loan Repayment",Table1[[#This Row],[Amount]]*-1,"")</f>
        <v/>
      </c>
      <c r="J1039" s="20" t="s">
        <v>369</v>
      </c>
      <c r="K1039" s="17">
        <v>44896</v>
      </c>
    </row>
    <row r="1040" spans="1:11" x14ac:dyDescent="0.25">
      <c r="A1040" s="16">
        <v>44906.053969907407</v>
      </c>
      <c r="B1040" t="s">
        <v>14</v>
      </c>
      <c r="C1040" t="str">
        <f t="shared" si="16"/>
        <v>Public Transport</v>
      </c>
      <c r="D1040" s="3">
        <v>-4.95</v>
      </c>
      <c r="E1040" t="s">
        <v>244</v>
      </c>
      <c r="F1040" t="s">
        <v>241</v>
      </c>
      <c r="G1040" s="5">
        <f>IF(Table1[[#This Row],[Amount]]&lt;0,-Table1[[#This Row],[Amount]],"")</f>
        <v>4.95</v>
      </c>
      <c r="H1040" t="str">
        <f>IF(Table1[[#This Row],[Account Type]]="Credit Card",Table1[[#This Row],[Amount]],"")</f>
        <v/>
      </c>
      <c r="I1040" s="2" t="str">
        <f>IF(Table1[[#This Row],[Category]]="Loan Repayment",Table1[[#This Row],[Amount]]*-1,"")</f>
        <v/>
      </c>
      <c r="J1040" s="20" t="s">
        <v>369</v>
      </c>
      <c r="K1040" s="17">
        <v>44896</v>
      </c>
    </row>
    <row r="1041" spans="1:11" x14ac:dyDescent="0.25">
      <c r="A1041" s="16">
        <v>44906.557118055556</v>
      </c>
      <c r="B1041" t="s">
        <v>39</v>
      </c>
      <c r="C1041" t="str">
        <f t="shared" si="16"/>
        <v>Church</v>
      </c>
      <c r="D1041" s="3">
        <v>-3</v>
      </c>
      <c r="E1041" t="s">
        <v>244</v>
      </c>
      <c r="F1041" t="s">
        <v>241</v>
      </c>
      <c r="G1041" s="5">
        <f>IF(Table1[[#This Row],[Amount]]&lt;0,-Table1[[#This Row],[Amount]],"")</f>
        <v>3</v>
      </c>
      <c r="H1041" t="str">
        <f>IF(Table1[[#This Row],[Account Type]]="Credit Card",Table1[[#This Row],[Amount]],"")</f>
        <v/>
      </c>
      <c r="I1041" s="2" t="str">
        <f>IF(Table1[[#This Row],[Category]]="Loan Repayment",Table1[[#This Row],[Amount]]*-1,"")</f>
        <v/>
      </c>
      <c r="J1041" s="20" t="s">
        <v>369</v>
      </c>
      <c r="K1041" s="17">
        <v>44896</v>
      </c>
    </row>
    <row r="1042" spans="1:11" x14ac:dyDescent="0.25">
      <c r="A1042" s="16">
        <v>44906.813437500001</v>
      </c>
      <c r="B1042" t="s">
        <v>12</v>
      </c>
      <c r="C1042" t="str">
        <f t="shared" si="16"/>
        <v>Groceries</v>
      </c>
      <c r="D1042" s="3">
        <v>-2.99</v>
      </c>
      <c r="E1042" t="s">
        <v>244</v>
      </c>
      <c r="F1042" t="s">
        <v>241</v>
      </c>
      <c r="G1042" s="5">
        <f>IF(Table1[[#This Row],[Amount]]&lt;0,-Table1[[#This Row],[Amount]],"")</f>
        <v>2.99</v>
      </c>
      <c r="H1042" t="str">
        <f>IF(Table1[[#This Row],[Account Type]]="Credit Card",Table1[[#This Row],[Amount]],"")</f>
        <v/>
      </c>
      <c r="I1042" s="2" t="str">
        <f>IF(Table1[[#This Row],[Category]]="Loan Repayment",Table1[[#This Row],[Amount]]*-1,"")</f>
        <v/>
      </c>
      <c r="J1042" s="20" t="s">
        <v>369</v>
      </c>
      <c r="K1042" s="17">
        <v>44896</v>
      </c>
    </row>
    <row r="1043" spans="1:11" x14ac:dyDescent="0.25">
      <c r="A1043" s="16">
        <v>44906.999988425923</v>
      </c>
      <c r="B1043" t="s">
        <v>14</v>
      </c>
      <c r="C1043" t="str">
        <f t="shared" si="16"/>
        <v>Public Transport</v>
      </c>
      <c r="D1043" s="3">
        <v>-0.2</v>
      </c>
      <c r="E1043" t="s">
        <v>244</v>
      </c>
      <c r="F1043" t="s">
        <v>241</v>
      </c>
      <c r="G1043" s="5">
        <f>IF(Table1[[#This Row],[Amount]]&lt;0,-Table1[[#This Row],[Amount]],"")</f>
        <v>0.2</v>
      </c>
      <c r="H1043" t="str">
        <f>IF(Table1[[#This Row],[Account Type]]="Credit Card",Table1[[#This Row],[Amount]],"")</f>
        <v/>
      </c>
      <c r="I1043" s="2" t="str">
        <f>IF(Table1[[#This Row],[Category]]="Loan Repayment",Table1[[#This Row],[Amount]]*-1,"")</f>
        <v/>
      </c>
      <c r="J1043" s="20" t="s">
        <v>369</v>
      </c>
      <c r="K1043" s="17">
        <v>44896</v>
      </c>
    </row>
    <row r="1044" spans="1:11" x14ac:dyDescent="0.25">
      <c r="A1044" s="16">
        <v>44906.999988425923</v>
      </c>
      <c r="B1044" t="s">
        <v>14</v>
      </c>
      <c r="C1044" t="str">
        <f t="shared" si="16"/>
        <v>Public Transport</v>
      </c>
      <c r="D1044" s="3">
        <v>-1.65</v>
      </c>
      <c r="E1044" t="s">
        <v>244</v>
      </c>
      <c r="F1044" t="s">
        <v>241</v>
      </c>
      <c r="G1044" s="5">
        <f>IF(Table1[[#This Row],[Amount]]&lt;0,-Table1[[#This Row],[Amount]],"")</f>
        <v>1.65</v>
      </c>
      <c r="H1044" t="str">
        <f>IF(Table1[[#This Row],[Account Type]]="Credit Card",Table1[[#This Row],[Amount]],"")</f>
        <v/>
      </c>
      <c r="I1044" s="2" t="str">
        <f>IF(Table1[[#This Row],[Category]]="Loan Repayment",Table1[[#This Row],[Amount]]*-1,"")</f>
        <v/>
      </c>
      <c r="J1044" s="20" t="s">
        <v>369</v>
      </c>
      <c r="K1044" s="17">
        <v>44896</v>
      </c>
    </row>
    <row r="1045" spans="1:11" x14ac:dyDescent="0.25">
      <c r="A1045" s="16">
        <v>44907.613425925927</v>
      </c>
      <c r="B1045" t="s">
        <v>41</v>
      </c>
      <c r="C1045" t="str">
        <f t="shared" si="16"/>
        <v>Others</v>
      </c>
      <c r="D1045" s="3">
        <v>50</v>
      </c>
      <c r="E1045" t="s">
        <v>244</v>
      </c>
      <c r="F1045" t="s">
        <v>241</v>
      </c>
      <c r="G1045" s="5" t="str">
        <f>IF(Table1[[#This Row],[Amount]]&lt;0,-Table1[[#This Row],[Amount]],"")</f>
        <v/>
      </c>
      <c r="H1045" t="str">
        <f>IF(Table1[[#This Row],[Account Type]]="Credit Card",Table1[[#This Row],[Amount]],"")</f>
        <v/>
      </c>
      <c r="I1045" s="2" t="str">
        <f>IF(Table1[[#This Row],[Category]]="Loan Repayment",Table1[[#This Row],[Amount]]*-1,"")</f>
        <v/>
      </c>
      <c r="J1045" s="20" t="s">
        <v>369</v>
      </c>
      <c r="K1045" s="17">
        <v>44896</v>
      </c>
    </row>
    <row r="1046" spans="1:11" x14ac:dyDescent="0.25">
      <c r="A1046" s="16">
        <v>44907.615069444444</v>
      </c>
      <c r="B1046" t="s">
        <v>115</v>
      </c>
      <c r="C1046" t="str">
        <f t="shared" si="16"/>
        <v>Others</v>
      </c>
      <c r="D1046" s="3">
        <v>-193</v>
      </c>
      <c r="E1046" t="s">
        <v>244</v>
      </c>
      <c r="F1046" t="s">
        <v>241</v>
      </c>
      <c r="G1046" s="5">
        <f>IF(Table1[[#This Row],[Amount]]&lt;0,-Table1[[#This Row],[Amount]],"")</f>
        <v>193</v>
      </c>
      <c r="H1046" t="str">
        <f>IF(Table1[[#This Row],[Account Type]]="Credit Card",Table1[[#This Row],[Amount]],"")</f>
        <v/>
      </c>
      <c r="I1046" s="2" t="str">
        <f>IF(Table1[[#This Row],[Category]]="Loan Repayment",Table1[[#This Row],[Amount]]*-1,"")</f>
        <v/>
      </c>
      <c r="J1046" s="20" t="s">
        <v>369</v>
      </c>
      <c r="K1046" s="17">
        <v>44896</v>
      </c>
    </row>
    <row r="1047" spans="1:11" x14ac:dyDescent="0.25">
      <c r="A1047" s="16">
        <v>44907.676793981482</v>
      </c>
      <c r="B1047" t="s">
        <v>12</v>
      </c>
      <c r="C1047" t="str">
        <f t="shared" si="16"/>
        <v>Groceries</v>
      </c>
      <c r="D1047" s="3">
        <v>-2.54</v>
      </c>
      <c r="E1047" t="s">
        <v>244</v>
      </c>
      <c r="F1047" t="s">
        <v>241</v>
      </c>
      <c r="G1047" s="5">
        <f>IF(Table1[[#This Row],[Amount]]&lt;0,-Table1[[#This Row],[Amount]],"")</f>
        <v>2.54</v>
      </c>
      <c r="H1047" t="str">
        <f>IF(Table1[[#This Row],[Account Type]]="Credit Card",Table1[[#This Row],[Amount]],"")</f>
        <v/>
      </c>
      <c r="I1047" s="2" t="str">
        <f>IF(Table1[[#This Row],[Category]]="Loan Repayment",Table1[[#This Row],[Amount]]*-1,"")</f>
        <v/>
      </c>
      <c r="J1047" s="20" t="s">
        <v>369</v>
      </c>
      <c r="K1047" s="17">
        <v>44896</v>
      </c>
    </row>
    <row r="1048" spans="1:11" x14ac:dyDescent="0.25">
      <c r="A1048" s="16">
        <v>44907.999988425923</v>
      </c>
      <c r="B1048" t="s">
        <v>14</v>
      </c>
      <c r="C1048" t="str">
        <f t="shared" si="16"/>
        <v>Public Transport</v>
      </c>
      <c r="D1048" s="3">
        <v>-1.65</v>
      </c>
      <c r="E1048" t="s">
        <v>244</v>
      </c>
      <c r="F1048" t="s">
        <v>241</v>
      </c>
      <c r="G1048" s="5">
        <f>IF(Table1[[#This Row],[Amount]]&lt;0,-Table1[[#This Row],[Amount]],"")</f>
        <v>1.65</v>
      </c>
      <c r="H1048" t="str">
        <f>IF(Table1[[#This Row],[Account Type]]="Credit Card",Table1[[#This Row],[Amount]],"")</f>
        <v/>
      </c>
      <c r="I1048" s="2" t="str">
        <f>IF(Table1[[#This Row],[Category]]="Loan Repayment",Table1[[#This Row],[Amount]]*-1,"")</f>
        <v/>
      </c>
      <c r="J1048" s="20" t="s">
        <v>369</v>
      </c>
      <c r="K1048" s="17">
        <v>44896</v>
      </c>
    </row>
    <row r="1049" spans="1:11" x14ac:dyDescent="0.25">
      <c r="A1049" s="16">
        <v>44907.999988425923</v>
      </c>
      <c r="B1049" t="s">
        <v>14</v>
      </c>
      <c r="C1049" t="str">
        <f t="shared" si="16"/>
        <v>Public Transport</v>
      </c>
      <c r="D1049" s="3">
        <v>-1.65</v>
      </c>
      <c r="E1049" t="s">
        <v>244</v>
      </c>
      <c r="F1049" t="s">
        <v>241</v>
      </c>
      <c r="G1049" s="5">
        <f>IF(Table1[[#This Row],[Amount]]&lt;0,-Table1[[#This Row],[Amount]],"")</f>
        <v>1.65</v>
      </c>
      <c r="H1049" t="str">
        <f>IF(Table1[[#This Row],[Account Type]]="Credit Card",Table1[[#This Row],[Amount]],"")</f>
        <v/>
      </c>
      <c r="I1049" s="2" t="str">
        <f>IF(Table1[[#This Row],[Category]]="Loan Repayment",Table1[[#This Row],[Amount]]*-1,"")</f>
        <v/>
      </c>
      <c r="J1049" s="20" t="s">
        <v>369</v>
      </c>
      <c r="K1049" s="17">
        <v>44896</v>
      </c>
    </row>
    <row r="1050" spans="1:11" x14ac:dyDescent="0.25">
      <c r="A1050" s="16">
        <v>44908</v>
      </c>
      <c r="B1050" t="s">
        <v>115</v>
      </c>
      <c r="C1050" t="str">
        <f t="shared" si="16"/>
        <v>Others</v>
      </c>
      <c r="D1050" s="3">
        <v>193</v>
      </c>
      <c r="E1050" t="s">
        <v>244</v>
      </c>
      <c r="F1050" t="s">
        <v>241</v>
      </c>
      <c r="G1050" s="5" t="str">
        <f>IF(Table1[[#This Row],[Amount]]&lt;0,-Table1[[#This Row],[Amount]],"")</f>
        <v/>
      </c>
      <c r="H1050" t="str">
        <f>IF(Table1[[#This Row],[Account Type]]="Credit Card",Table1[[#This Row],[Amount]],"")</f>
        <v/>
      </c>
      <c r="I1050" s="2" t="str">
        <f>IF(Table1[[#This Row],[Category]]="Loan Repayment",Table1[[#This Row],[Amount]]*-1,"")</f>
        <v/>
      </c>
      <c r="J1050" s="20" t="s">
        <v>369</v>
      </c>
      <c r="K1050" s="17">
        <v>44896</v>
      </c>
    </row>
    <row r="1051" spans="1:11" x14ac:dyDescent="0.25">
      <c r="A1051" s="16">
        <v>44908.496493055558</v>
      </c>
      <c r="B1051" t="s">
        <v>65</v>
      </c>
      <c r="C1051" t="str">
        <f t="shared" si="16"/>
        <v>Others</v>
      </c>
      <c r="D1051" s="3">
        <v>-190</v>
      </c>
      <c r="E1051" t="s">
        <v>244</v>
      </c>
      <c r="F1051" t="s">
        <v>241</v>
      </c>
      <c r="G1051" s="5">
        <f>IF(Table1[[#This Row],[Amount]]&lt;0,-Table1[[#This Row],[Amount]],"")</f>
        <v>190</v>
      </c>
      <c r="H1051" t="str">
        <f>IF(Table1[[#This Row],[Account Type]]="Credit Card",Table1[[#This Row],[Amount]],"")</f>
        <v/>
      </c>
      <c r="I1051" s="2" t="str">
        <f>IF(Table1[[#This Row],[Category]]="Loan Repayment",Table1[[#This Row],[Amount]]*-1,"")</f>
        <v/>
      </c>
      <c r="J1051" s="20" t="s">
        <v>369</v>
      </c>
      <c r="K1051" s="17">
        <v>44896</v>
      </c>
    </row>
    <row r="1052" spans="1:11" x14ac:dyDescent="0.25">
      <c r="A1052" s="16">
        <v>44908.999988425923</v>
      </c>
      <c r="B1052" t="s">
        <v>14</v>
      </c>
      <c r="C1052" t="str">
        <f t="shared" si="16"/>
        <v>Public Transport</v>
      </c>
      <c r="D1052" s="3">
        <v>-4.95</v>
      </c>
      <c r="E1052" t="s">
        <v>244</v>
      </c>
      <c r="F1052" t="s">
        <v>241</v>
      </c>
      <c r="G1052" s="5">
        <f>IF(Table1[[#This Row],[Amount]]&lt;0,-Table1[[#This Row],[Amount]],"")</f>
        <v>4.95</v>
      </c>
      <c r="H1052" t="str">
        <f>IF(Table1[[#This Row],[Account Type]]="Credit Card",Table1[[#This Row],[Amount]],"")</f>
        <v/>
      </c>
      <c r="I1052" s="2" t="str">
        <f>IF(Table1[[#This Row],[Category]]="Loan Repayment",Table1[[#This Row],[Amount]]*-1,"")</f>
        <v/>
      </c>
      <c r="J1052" s="20" t="s">
        <v>369</v>
      </c>
      <c r="K1052" s="17">
        <v>44896</v>
      </c>
    </row>
    <row r="1053" spans="1:11" x14ac:dyDescent="0.25">
      <c r="A1053" s="16">
        <v>44909.381898148145</v>
      </c>
      <c r="B1053" t="s">
        <v>107</v>
      </c>
      <c r="C1053" t="str">
        <f t="shared" si="16"/>
        <v>Others</v>
      </c>
      <c r="D1053" s="3">
        <v>300</v>
      </c>
      <c r="E1053" t="s">
        <v>244</v>
      </c>
      <c r="F1053" t="s">
        <v>241</v>
      </c>
      <c r="G1053" s="5" t="str">
        <f>IF(Table1[[#This Row],[Amount]]&lt;0,-Table1[[#This Row],[Amount]],"")</f>
        <v/>
      </c>
      <c r="H1053" t="str">
        <f>IF(Table1[[#This Row],[Account Type]]="Credit Card",Table1[[#This Row],[Amount]],"")</f>
        <v/>
      </c>
      <c r="I1053" s="2" t="str">
        <f>IF(Table1[[#This Row],[Category]]="Loan Repayment",Table1[[#This Row],[Amount]]*-1,"")</f>
        <v/>
      </c>
      <c r="J1053" s="20" t="s">
        <v>369</v>
      </c>
      <c r="K1053" s="17">
        <v>44896</v>
      </c>
    </row>
    <row r="1054" spans="1:11" x14ac:dyDescent="0.25">
      <c r="A1054" s="16">
        <v>44909.407858796294</v>
      </c>
      <c r="B1054" t="s">
        <v>65</v>
      </c>
      <c r="C1054" t="str">
        <f t="shared" si="16"/>
        <v>Others</v>
      </c>
      <c r="D1054" s="3">
        <v>-300</v>
      </c>
      <c r="E1054" t="s">
        <v>244</v>
      </c>
      <c r="F1054" t="s">
        <v>241</v>
      </c>
      <c r="G1054" s="5">
        <f>IF(Table1[[#This Row],[Amount]]&lt;0,-Table1[[#This Row],[Amount]],"")</f>
        <v>300</v>
      </c>
      <c r="H1054" t="str">
        <f>IF(Table1[[#This Row],[Account Type]]="Credit Card",Table1[[#This Row],[Amount]],"")</f>
        <v/>
      </c>
      <c r="I1054" s="2" t="str">
        <f>IF(Table1[[#This Row],[Category]]="Loan Repayment",Table1[[#This Row],[Amount]]*-1,"")</f>
        <v/>
      </c>
      <c r="J1054" s="20" t="s">
        <v>369</v>
      </c>
      <c r="K1054" s="17">
        <v>44896</v>
      </c>
    </row>
    <row r="1055" spans="1:11" x14ac:dyDescent="0.25">
      <c r="A1055" s="16">
        <v>44909.999988425923</v>
      </c>
      <c r="B1055" t="s">
        <v>14</v>
      </c>
      <c r="C1055" t="str">
        <f t="shared" si="16"/>
        <v>Public Transport</v>
      </c>
      <c r="D1055" s="3">
        <v>-1.65</v>
      </c>
      <c r="E1055" t="s">
        <v>244</v>
      </c>
      <c r="F1055" t="s">
        <v>241</v>
      </c>
      <c r="G1055" s="5">
        <f>IF(Table1[[#This Row],[Amount]]&lt;0,-Table1[[#This Row],[Amount]],"")</f>
        <v>1.65</v>
      </c>
      <c r="H1055" t="str">
        <f>IF(Table1[[#This Row],[Account Type]]="Credit Card",Table1[[#This Row],[Amount]],"")</f>
        <v/>
      </c>
      <c r="I1055" s="2" t="str">
        <f>IF(Table1[[#This Row],[Category]]="Loan Repayment",Table1[[#This Row],[Amount]]*-1,"")</f>
        <v/>
      </c>
      <c r="J1055" s="20" t="s">
        <v>369</v>
      </c>
      <c r="K1055" s="17">
        <v>44896</v>
      </c>
    </row>
    <row r="1056" spans="1:11" x14ac:dyDescent="0.25">
      <c r="A1056" s="16">
        <v>44910.999988425923</v>
      </c>
      <c r="B1056" t="s">
        <v>14</v>
      </c>
      <c r="C1056" t="str">
        <f t="shared" si="16"/>
        <v>Public Transport</v>
      </c>
      <c r="D1056" s="3">
        <v>-4.95</v>
      </c>
      <c r="E1056" t="s">
        <v>244</v>
      </c>
      <c r="F1056" t="s">
        <v>241</v>
      </c>
      <c r="G1056" s="5">
        <f>IF(Table1[[#This Row],[Amount]]&lt;0,-Table1[[#This Row],[Amount]],"")</f>
        <v>4.95</v>
      </c>
      <c r="H1056" t="str">
        <f>IF(Table1[[#This Row],[Account Type]]="Credit Card",Table1[[#This Row],[Amount]],"")</f>
        <v/>
      </c>
      <c r="I1056" s="2" t="str">
        <f>IF(Table1[[#This Row],[Category]]="Loan Repayment",Table1[[#This Row],[Amount]]*-1,"")</f>
        <v/>
      </c>
      <c r="J1056" s="20" t="s">
        <v>369</v>
      </c>
      <c r="K1056" s="17">
        <v>44896</v>
      </c>
    </row>
    <row r="1057" spans="1:11" x14ac:dyDescent="0.25">
      <c r="A1057" s="16">
        <v>44912.05263888889</v>
      </c>
      <c r="B1057" t="s">
        <v>14</v>
      </c>
      <c r="C1057" t="str">
        <f t="shared" si="16"/>
        <v>Public Transport</v>
      </c>
      <c r="D1057" s="3">
        <v>-3.3</v>
      </c>
      <c r="E1057" t="s">
        <v>244</v>
      </c>
      <c r="F1057" t="s">
        <v>241</v>
      </c>
      <c r="G1057" s="5">
        <f>IF(Table1[[#This Row],[Amount]]&lt;0,-Table1[[#This Row],[Amount]],"")</f>
        <v>3.3</v>
      </c>
      <c r="H1057" t="str">
        <f>IF(Table1[[#This Row],[Account Type]]="Credit Card",Table1[[#This Row],[Amount]],"")</f>
        <v/>
      </c>
      <c r="I1057" s="2" t="str">
        <f>IF(Table1[[#This Row],[Category]]="Loan Repayment",Table1[[#This Row],[Amount]]*-1,"")</f>
        <v/>
      </c>
      <c r="J1057" s="20" t="s">
        <v>369</v>
      </c>
      <c r="K1057" s="17">
        <v>44896</v>
      </c>
    </row>
    <row r="1058" spans="1:11" x14ac:dyDescent="0.25">
      <c r="A1058" s="16">
        <v>44912.053414351853</v>
      </c>
      <c r="B1058" t="s">
        <v>113</v>
      </c>
      <c r="C1058" t="str">
        <f t="shared" si="16"/>
        <v>Others</v>
      </c>
      <c r="D1058" s="3">
        <v>300</v>
      </c>
      <c r="E1058" t="s">
        <v>244</v>
      </c>
      <c r="F1058" t="s">
        <v>241</v>
      </c>
      <c r="G1058" s="5" t="str">
        <f>IF(Table1[[#This Row],[Amount]]&lt;0,-Table1[[#This Row],[Amount]],"")</f>
        <v/>
      </c>
      <c r="H1058" t="str">
        <f>IF(Table1[[#This Row],[Account Type]]="Credit Card",Table1[[#This Row],[Amount]],"")</f>
        <v/>
      </c>
      <c r="I1058" s="2" t="str">
        <f>IF(Table1[[#This Row],[Category]]="Loan Repayment",Table1[[#This Row],[Amount]]*-1,"")</f>
        <v/>
      </c>
      <c r="J1058" s="20" t="s">
        <v>369</v>
      </c>
      <c r="K1058" s="17">
        <v>44896</v>
      </c>
    </row>
    <row r="1059" spans="1:11" x14ac:dyDescent="0.25">
      <c r="A1059" s="16">
        <v>44912.482268518521</v>
      </c>
      <c r="B1059" t="s">
        <v>116</v>
      </c>
      <c r="C1059" t="str">
        <f t="shared" si="16"/>
        <v>Others</v>
      </c>
      <c r="D1059" s="3">
        <v>-300</v>
      </c>
      <c r="E1059" t="s">
        <v>244</v>
      </c>
      <c r="F1059" t="s">
        <v>241</v>
      </c>
      <c r="G1059" s="5">
        <f>IF(Table1[[#This Row],[Amount]]&lt;0,-Table1[[#This Row],[Amount]],"")</f>
        <v>300</v>
      </c>
      <c r="H1059" t="str">
        <f>IF(Table1[[#This Row],[Account Type]]="Credit Card",Table1[[#This Row],[Amount]],"")</f>
        <v/>
      </c>
      <c r="I1059" s="2" t="str">
        <f>IF(Table1[[#This Row],[Category]]="Loan Repayment",Table1[[#This Row],[Amount]]*-1,"")</f>
        <v/>
      </c>
      <c r="J1059" s="20" t="s">
        <v>369</v>
      </c>
      <c r="K1059" s="17">
        <v>44896</v>
      </c>
    </row>
    <row r="1060" spans="1:11" x14ac:dyDescent="0.25">
      <c r="A1060" s="16">
        <v>44912.999988425923</v>
      </c>
      <c r="B1060" t="s">
        <v>14</v>
      </c>
      <c r="C1060" t="str">
        <f t="shared" si="16"/>
        <v>Public Transport</v>
      </c>
      <c r="D1060" s="3">
        <v>-3.3</v>
      </c>
      <c r="E1060" t="s">
        <v>244</v>
      </c>
      <c r="F1060" t="s">
        <v>241</v>
      </c>
      <c r="G1060" s="5">
        <f>IF(Table1[[#This Row],[Amount]]&lt;0,-Table1[[#This Row],[Amount]],"")</f>
        <v>3.3</v>
      </c>
      <c r="H1060" t="str">
        <f>IF(Table1[[#This Row],[Account Type]]="Credit Card",Table1[[#This Row],[Amount]],"")</f>
        <v/>
      </c>
      <c r="I1060" s="2" t="str">
        <f>IF(Table1[[#This Row],[Category]]="Loan Repayment",Table1[[#This Row],[Amount]]*-1,"")</f>
        <v/>
      </c>
      <c r="J1060" s="20" t="s">
        <v>369</v>
      </c>
      <c r="K1060" s="17">
        <v>44896</v>
      </c>
    </row>
    <row r="1061" spans="1:11" x14ac:dyDescent="0.25">
      <c r="A1061" s="16">
        <v>44913.999988425923</v>
      </c>
      <c r="B1061" t="s">
        <v>14</v>
      </c>
      <c r="C1061" t="str">
        <f t="shared" si="16"/>
        <v>Public Transport</v>
      </c>
      <c r="D1061" s="3">
        <v>-3.3</v>
      </c>
      <c r="E1061" t="s">
        <v>244</v>
      </c>
      <c r="F1061" t="s">
        <v>241</v>
      </c>
      <c r="G1061" s="5">
        <f>IF(Table1[[#This Row],[Amount]]&lt;0,-Table1[[#This Row],[Amount]],"")</f>
        <v>3.3</v>
      </c>
      <c r="H1061" t="str">
        <f>IF(Table1[[#This Row],[Account Type]]="Credit Card",Table1[[#This Row],[Amount]],"")</f>
        <v/>
      </c>
      <c r="I1061" s="2" t="str">
        <f>IF(Table1[[#This Row],[Category]]="Loan Repayment",Table1[[#This Row],[Amount]]*-1,"")</f>
        <v/>
      </c>
      <c r="J1061" s="20" t="s">
        <v>369</v>
      </c>
      <c r="K1061" s="17">
        <v>44896</v>
      </c>
    </row>
    <row r="1062" spans="1:11" x14ac:dyDescent="0.25">
      <c r="A1062" s="16">
        <v>44914.999988425923</v>
      </c>
      <c r="B1062" t="s">
        <v>14</v>
      </c>
      <c r="C1062" t="str">
        <f t="shared" si="16"/>
        <v>Public Transport</v>
      </c>
      <c r="D1062" s="3">
        <v>-1.65</v>
      </c>
      <c r="E1062" t="s">
        <v>244</v>
      </c>
      <c r="F1062" t="s">
        <v>241</v>
      </c>
      <c r="G1062" s="5">
        <f>IF(Table1[[#This Row],[Amount]]&lt;0,-Table1[[#This Row],[Amount]],"")</f>
        <v>1.65</v>
      </c>
      <c r="H1062" t="str">
        <f>IF(Table1[[#This Row],[Account Type]]="Credit Card",Table1[[#This Row],[Amount]],"")</f>
        <v/>
      </c>
      <c r="I1062" s="2" t="str">
        <f>IF(Table1[[#This Row],[Category]]="Loan Repayment",Table1[[#This Row],[Amount]]*-1,"")</f>
        <v/>
      </c>
      <c r="J1062" s="20" t="s">
        <v>369</v>
      </c>
      <c r="K1062" s="17">
        <v>44896</v>
      </c>
    </row>
    <row r="1063" spans="1:11" x14ac:dyDescent="0.25">
      <c r="A1063" s="16">
        <v>44915.746921296297</v>
      </c>
      <c r="B1063" t="s">
        <v>8</v>
      </c>
      <c r="C1063" t="str">
        <f t="shared" si="16"/>
        <v>Others</v>
      </c>
      <c r="D1063" s="3">
        <v>450</v>
      </c>
      <c r="E1063" t="s">
        <v>244</v>
      </c>
      <c r="F1063" t="s">
        <v>241</v>
      </c>
      <c r="G1063" s="5" t="str">
        <f>IF(Table1[[#This Row],[Amount]]&lt;0,-Table1[[#This Row],[Amount]],"")</f>
        <v/>
      </c>
      <c r="H1063" t="str">
        <f>IF(Table1[[#This Row],[Account Type]]="Credit Card",Table1[[#This Row],[Amount]],"")</f>
        <v/>
      </c>
      <c r="I1063" s="2" t="str">
        <f>IF(Table1[[#This Row],[Category]]="Loan Repayment",Table1[[#This Row],[Amount]]*-1,"")</f>
        <v/>
      </c>
      <c r="J1063" s="20" t="s">
        <v>369</v>
      </c>
      <c r="K1063" s="17">
        <v>44896</v>
      </c>
    </row>
    <row r="1064" spans="1:11" x14ac:dyDescent="0.25">
      <c r="A1064" s="16">
        <v>44915.748449074075</v>
      </c>
      <c r="B1064" t="s">
        <v>8</v>
      </c>
      <c r="C1064" t="str">
        <f t="shared" si="16"/>
        <v>Others</v>
      </c>
      <c r="D1064" s="3">
        <v>50</v>
      </c>
      <c r="E1064" t="s">
        <v>244</v>
      </c>
      <c r="F1064" t="s">
        <v>241</v>
      </c>
      <c r="G1064" s="5" t="str">
        <f>IF(Table1[[#This Row],[Amount]]&lt;0,-Table1[[#This Row],[Amount]],"")</f>
        <v/>
      </c>
      <c r="H1064" t="str">
        <f>IF(Table1[[#This Row],[Account Type]]="Credit Card",Table1[[#This Row],[Amount]],"")</f>
        <v/>
      </c>
      <c r="I1064" s="2" t="str">
        <f>IF(Table1[[#This Row],[Category]]="Loan Repayment",Table1[[#This Row],[Amount]]*-1,"")</f>
        <v/>
      </c>
      <c r="J1064" s="20" t="s">
        <v>369</v>
      </c>
      <c r="K1064" s="17">
        <v>44896</v>
      </c>
    </row>
    <row r="1065" spans="1:11" x14ac:dyDescent="0.25">
      <c r="A1065" s="16">
        <v>44915.751759259256</v>
      </c>
      <c r="B1065" t="s">
        <v>292</v>
      </c>
      <c r="C1065" t="str">
        <f t="shared" si="16"/>
        <v>Others</v>
      </c>
      <c r="D1065" s="3">
        <v>-82</v>
      </c>
      <c r="E1065" t="s">
        <v>244</v>
      </c>
      <c r="F1065" t="s">
        <v>241</v>
      </c>
      <c r="G1065" s="5">
        <f>IF(Table1[[#This Row],[Amount]]&lt;0,-Table1[[#This Row],[Amount]],"")</f>
        <v>82</v>
      </c>
      <c r="H1065" t="str">
        <f>IF(Table1[[#This Row],[Account Type]]="Credit Card",Table1[[#This Row],[Amount]],"")</f>
        <v/>
      </c>
      <c r="I1065" s="2" t="str">
        <f>IF(Table1[[#This Row],[Category]]="Loan Repayment",Table1[[#This Row],[Amount]]*-1,"")</f>
        <v/>
      </c>
      <c r="J1065" s="20" t="s">
        <v>369</v>
      </c>
      <c r="K1065" s="17">
        <v>44896</v>
      </c>
    </row>
    <row r="1066" spans="1:11" x14ac:dyDescent="0.25">
      <c r="A1066" s="16">
        <v>44915.999988425923</v>
      </c>
      <c r="B1066" t="s">
        <v>14</v>
      </c>
      <c r="C1066" t="str">
        <f t="shared" si="16"/>
        <v>Public Transport</v>
      </c>
      <c r="D1066" s="3">
        <v>-1.65</v>
      </c>
      <c r="E1066" t="s">
        <v>244</v>
      </c>
      <c r="F1066" t="s">
        <v>241</v>
      </c>
      <c r="G1066" s="5">
        <f>IF(Table1[[#This Row],[Amount]]&lt;0,-Table1[[#This Row],[Amount]],"")</f>
        <v>1.65</v>
      </c>
      <c r="H1066" t="str">
        <f>IF(Table1[[#This Row],[Account Type]]="Credit Card",Table1[[#This Row],[Amount]],"")</f>
        <v/>
      </c>
      <c r="I1066" s="2" t="str">
        <f>IF(Table1[[#This Row],[Category]]="Loan Repayment",Table1[[#This Row],[Amount]]*-1,"")</f>
        <v/>
      </c>
      <c r="J1066" s="20" t="s">
        <v>369</v>
      </c>
      <c r="K1066" s="17">
        <v>44896</v>
      </c>
    </row>
    <row r="1067" spans="1:11" x14ac:dyDescent="0.25">
      <c r="A1067" s="16">
        <v>44916.999988425923</v>
      </c>
      <c r="B1067" t="s">
        <v>14</v>
      </c>
      <c r="C1067" t="str">
        <f t="shared" si="16"/>
        <v>Public Transport</v>
      </c>
      <c r="D1067" s="3">
        <v>-3.3</v>
      </c>
      <c r="E1067" t="s">
        <v>244</v>
      </c>
      <c r="F1067" t="s">
        <v>241</v>
      </c>
      <c r="G1067" s="5">
        <f>IF(Table1[[#This Row],[Amount]]&lt;0,-Table1[[#This Row],[Amount]],"")</f>
        <v>3.3</v>
      </c>
      <c r="H1067" t="str">
        <f>IF(Table1[[#This Row],[Account Type]]="Credit Card",Table1[[#This Row],[Amount]],"")</f>
        <v/>
      </c>
      <c r="I1067" s="2" t="str">
        <f>IF(Table1[[#This Row],[Category]]="Loan Repayment",Table1[[#This Row],[Amount]]*-1,"")</f>
        <v/>
      </c>
      <c r="J1067" s="20" t="s">
        <v>369</v>
      </c>
      <c r="K1067" s="17">
        <v>44896</v>
      </c>
    </row>
    <row r="1068" spans="1:11" x14ac:dyDescent="0.25">
      <c r="A1068" s="16">
        <v>44917.234050925923</v>
      </c>
      <c r="B1068" t="s">
        <v>117</v>
      </c>
      <c r="C1068" t="str">
        <f t="shared" si="16"/>
        <v>Others</v>
      </c>
      <c r="D1068" s="3">
        <v>-100</v>
      </c>
      <c r="E1068" t="s">
        <v>244</v>
      </c>
      <c r="F1068" t="s">
        <v>241</v>
      </c>
      <c r="G1068" s="5">
        <f>IF(Table1[[#This Row],[Amount]]&lt;0,-Table1[[#This Row],[Amount]],"")</f>
        <v>100</v>
      </c>
      <c r="H1068" t="str">
        <f>IF(Table1[[#This Row],[Account Type]]="Credit Card",Table1[[#This Row],[Amount]],"")</f>
        <v/>
      </c>
      <c r="I1068" s="2" t="str">
        <f>IF(Table1[[#This Row],[Category]]="Loan Repayment",Table1[[#This Row],[Amount]]*-1,"")</f>
        <v/>
      </c>
      <c r="J1068" s="20" t="s">
        <v>369</v>
      </c>
      <c r="K1068" s="17">
        <v>44896</v>
      </c>
    </row>
    <row r="1069" spans="1:11" x14ac:dyDescent="0.25">
      <c r="A1069" s="16">
        <v>44917.595358796294</v>
      </c>
      <c r="B1069" t="s">
        <v>8</v>
      </c>
      <c r="C1069" t="str">
        <f t="shared" si="16"/>
        <v>Others</v>
      </c>
      <c r="D1069" s="3">
        <v>20</v>
      </c>
      <c r="E1069" t="s">
        <v>244</v>
      </c>
      <c r="F1069" t="s">
        <v>241</v>
      </c>
      <c r="G1069" s="5" t="str">
        <f>IF(Table1[[#This Row],[Amount]]&lt;0,-Table1[[#This Row],[Amount]],"")</f>
        <v/>
      </c>
      <c r="H1069" t="str">
        <f>IF(Table1[[#This Row],[Account Type]]="Credit Card",Table1[[#This Row],[Amount]],"")</f>
        <v/>
      </c>
      <c r="I1069" s="2" t="str">
        <f>IF(Table1[[#This Row],[Category]]="Loan Repayment",Table1[[#This Row],[Amount]]*-1,"")</f>
        <v/>
      </c>
      <c r="J1069" s="20" t="s">
        <v>369</v>
      </c>
      <c r="K1069" s="17">
        <v>44896</v>
      </c>
    </row>
    <row r="1070" spans="1:11" x14ac:dyDescent="0.25">
      <c r="A1070" s="16">
        <v>44918.052615740744</v>
      </c>
      <c r="B1070" t="s">
        <v>14</v>
      </c>
      <c r="C1070" t="str">
        <f t="shared" si="16"/>
        <v>Public Transport</v>
      </c>
      <c r="D1070" s="3">
        <v>-3.3</v>
      </c>
      <c r="E1070" t="s">
        <v>244</v>
      </c>
      <c r="F1070" t="s">
        <v>241</v>
      </c>
      <c r="G1070" s="5">
        <f>IF(Table1[[#This Row],[Amount]]&lt;0,-Table1[[#This Row],[Amount]],"")</f>
        <v>3.3</v>
      </c>
      <c r="H1070" t="str">
        <f>IF(Table1[[#This Row],[Account Type]]="Credit Card",Table1[[#This Row],[Amount]],"")</f>
        <v/>
      </c>
      <c r="I1070" s="2" t="str">
        <f>IF(Table1[[#This Row],[Category]]="Loan Repayment",Table1[[#This Row],[Amount]]*-1,"")</f>
        <v/>
      </c>
      <c r="J1070" s="20" t="s">
        <v>369</v>
      </c>
      <c r="K1070" s="17">
        <v>44896</v>
      </c>
    </row>
    <row r="1071" spans="1:11" x14ac:dyDescent="0.25">
      <c r="A1071" s="16">
        <v>44918.999988425923</v>
      </c>
      <c r="B1071" t="s">
        <v>14</v>
      </c>
      <c r="C1071" t="str">
        <f t="shared" si="16"/>
        <v>Public Transport</v>
      </c>
      <c r="D1071" s="3">
        <v>-3.3</v>
      </c>
      <c r="E1071" t="s">
        <v>244</v>
      </c>
      <c r="F1071" t="s">
        <v>241</v>
      </c>
      <c r="G1071" s="5">
        <f>IF(Table1[[#This Row],[Amount]]&lt;0,-Table1[[#This Row],[Amount]],"")</f>
        <v>3.3</v>
      </c>
      <c r="H1071" t="str">
        <f>IF(Table1[[#This Row],[Account Type]]="Credit Card",Table1[[#This Row],[Amount]],"")</f>
        <v/>
      </c>
      <c r="I1071" s="2" t="str">
        <f>IF(Table1[[#This Row],[Category]]="Loan Repayment",Table1[[#This Row],[Amount]]*-1,"")</f>
        <v/>
      </c>
      <c r="J1071" s="20" t="s">
        <v>369</v>
      </c>
      <c r="K1071" s="17">
        <v>44896</v>
      </c>
    </row>
    <row r="1072" spans="1:11" x14ac:dyDescent="0.25">
      <c r="A1072" s="16">
        <v>44919.258622685185</v>
      </c>
      <c r="B1072" t="s">
        <v>14</v>
      </c>
      <c r="C1072" t="str">
        <f t="shared" si="16"/>
        <v>Public Transport</v>
      </c>
      <c r="D1072" s="3">
        <v>-1.65</v>
      </c>
      <c r="E1072" t="s">
        <v>244</v>
      </c>
      <c r="F1072" t="s">
        <v>241</v>
      </c>
      <c r="G1072" s="5">
        <f>IF(Table1[[#This Row],[Amount]]&lt;0,-Table1[[#This Row],[Amount]],"")</f>
        <v>1.65</v>
      </c>
      <c r="H1072" t="str">
        <f>IF(Table1[[#This Row],[Account Type]]="Credit Card",Table1[[#This Row],[Amount]],"")</f>
        <v/>
      </c>
      <c r="I1072" s="2" t="str">
        <f>IF(Table1[[#This Row],[Category]]="Loan Repayment",Table1[[#This Row],[Amount]]*-1,"")</f>
        <v/>
      </c>
      <c r="J1072" s="20" t="s">
        <v>369</v>
      </c>
      <c r="K1072" s="17">
        <v>44896</v>
      </c>
    </row>
    <row r="1073" spans="1:11" x14ac:dyDescent="0.25">
      <c r="A1073" s="16">
        <v>44919.374155092592</v>
      </c>
      <c r="B1073" t="s">
        <v>81</v>
      </c>
      <c r="C1073" t="str">
        <f t="shared" si="16"/>
        <v>Others</v>
      </c>
      <c r="D1073" s="3">
        <v>60</v>
      </c>
      <c r="E1073" t="s">
        <v>244</v>
      </c>
      <c r="F1073" t="s">
        <v>241</v>
      </c>
      <c r="G1073" s="5" t="str">
        <f>IF(Table1[[#This Row],[Amount]]&lt;0,-Table1[[#This Row],[Amount]],"")</f>
        <v/>
      </c>
      <c r="H1073" t="str">
        <f>IF(Table1[[#This Row],[Account Type]]="Credit Card",Table1[[#This Row],[Amount]],"")</f>
        <v/>
      </c>
      <c r="I1073" s="2" t="str">
        <f>IF(Table1[[#This Row],[Category]]="Loan Repayment",Table1[[#This Row],[Amount]]*-1,"")</f>
        <v/>
      </c>
      <c r="J1073" s="20" t="s">
        <v>369</v>
      </c>
      <c r="K1073" s="17">
        <v>44896</v>
      </c>
    </row>
    <row r="1074" spans="1:11" x14ac:dyDescent="0.25">
      <c r="A1074" s="16">
        <v>44922.005844907406</v>
      </c>
      <c r="B1074" t="s">
        <v>113</v>
      </c>
      <c r="C1074" t="str">
        <f t="shared" si="16"/>
        <v>Others</v>
      </c>
      <c r="D1074" s="3">
        <v>70</v>
      </c>
      <c r="E1074" t="s">
        <v>244</v>
      </c>
      <c r="F1074" t="s">
        <v>241</v>
      </c>
      <c r="G1074" s="5" t="str">
        <f>IF(Table1[[#This Row],[Amount]]&lt;0,-Table1[[#This Row],[Amount]],"")</f>
        <v/>
      </c>
      <c r="H1074" t="str">
        <f>IF(Table1[[#This Row],[Account Type]]="Credit Card",Table1[[#This Row],[Amount]],"")</f>
        <v/>
      </c>
      <c r="I1074" s="2" t="str">
        <f>IF(Table1[[#This Row],[Category]]="Loan Repayment",Table1[[#This Row],[Amount]]*-1,"")</f>
        <v/>
      </c>
      <c r="J1074" s="20" t="s">
        <v>369</v>
      </c>
      <c r="K1074" s="17">
        <v>44896</v>
      </c>
    </row>
    <row r="1075" spans="1:11" x14ac:dyDescent="0.25">
      <c r="A1075" s="16">
        <v>44922.006481481483</v>
      </c>
      <c r="B1075" t="s">
        <v>104</v>
      </c>
      <c r="C1075" t="str">
        <f t="shared" si="16"/>
        <v>Others</v>
      </c>
      <c r="D1075" s="3">
        <v>30</v>
      </c>
      <c r="E1075" t="s">
        <v>244</v>
      </c>
      <c r="F1075" t="s">
        <v>241</v>
      </c>
      <c r="G1075" s="5" t="str">
        <f>IF(Table1[[#This Row],[Amount]]&lt;0,-Table1[[#This Row],[Amount]],"")</f>
        <v/>
      </c>
      <c r="H1075" t="str">
        <f>IF(Table1[[#This Row],[Account Type]]="Credit Card",Table1[[#This Row],[Amount]],"")</f>
        <v/>
      </c>
      <c r="I1075" s="2" t="str">
        <f>IF(Table1[[#This Row],[Category]]="Loan Repayment",Table1[[#This Row],[Amount]]*-1,"")</f>
        <v/>
      </c>
      <c r="J1075" s="20" t="s">
        <v>369</v>
      </c>
      <c r="K1075" s="17">
        <v>44896</v>
      </c>
    </row>
    <row r="1076" spans="1:11" x14ac:dyDescent="0.25">
      <c r="A1076" s="16">
        <v>44922.531099537038</v>
      </c>
      <c r="B1076" t="s">
        <v>118</v>
      </c>
      <c r="C1076" t="str">
        <f t="shared" si="16"/>
        <v>Others</v>
      </c>
      <c r="D1076" s="3">
        <v>-100</v>
      </c>
      <c r="E1076" t="s">
        <v>244</v>
      </c>
      <c r="F1076" t="s">
        <v>241</v>
      </c>
      <c r="G1076" s="5">
        <f>IF(Table1[[#This Row],[Amount]]&lt;0,-Table1[[#This Row],[Amount]],"")</f>
        <v>100</v>
      </c>
      <c r="H1076" t="str">
        <f>IF(Table1[[#This Row],[Account Type]]="Credit Card",Table1[[#This Row],[Amount]],"")</f>
        <v/>
      </c>
      <c r="I1076" s="2" t="str">
        <f>IF(Table1[[#This Row],[Category]]="Loan Repayment",Table1[[#This Row],[Amount]]*-1,"")</f>
        <v/>
      </c>
      <c r="J1076" s="20" t="s">
        <v>369</v>
      </c>
      <c r="K1076" s="17">
        <v>44896</v>
      </c>
    </row>
    <row r="1077" spans="1:11" x14ac:dyDescent="0.25">
      <c r="A1077" s="16">
        <v>44922.999988425923</v>
      </c>
      <c r="B1077" t="s">
        <v>14</v>
      </c>
      <c r="C1077" t="str">
        <f t="shared" si="16"/>
        <v>Public Transport</v>
      </c>
      <c r="D1077" s="3">
        <v>-1.65</v>
      </c>
      <c r="E1077" t="s">
        <v>244</v>
      </c>
      <c r="F1077" t="s">
        <v>241</v>
      </c>
      <c r="G1077" s="5">
        <f>IF(Table1[[#This Row],[Amount]]&lt;0,-Table1[[#This Row],[Amount]],"")</f>
        <v>1.65</v>
      </c>
      <c r="H1077" t="str">
        <f>IF(Table1[[#This Row],[Account Type]]="Credit Card",Table1[[#This Row],[Amount]],"")</f>
        <v/>
      </c>
      <c r="I1077" s="2" t="str">
        <f>IF(Table1[[#This Row],[Category]]="Loan Repayment",Table1[[#This Row],[Amount]]*-1,"")</f>
        <v/>
      </c>
      <c r="J1077" s="20" t="s">
        <v>369</v>
      </c>
      <c r="K1077" s="17">
        <v>44896</v>
      </c>
    </row>
    <row r="1078" spans="1:11" x14ac:dyDescent="0.25">
      <c r="A1078" s="16">
        <v>44923.329351851855</v>
      </c>
      <c r="B1078" t="s">
        <v>292</v>
      </c>
      <c r="C1078" t="str">
        <f t="shared" si="16"/>
        <v>Others</v>
      </c>
      <c r="D1078" s="3">
        <v>-11</v>
      </c>
      <c r="E1078" t="s">
        <v>244</v>
      </c>
      <c r="F1078" t="s">
        <v>241</v>
      </c>
      <c r="G1078" s="5">
        <f>IF(Table1[[#This Row],[Amount]]&lt;0,-Table1[[#This Row],[Amount]],"")</f>
        <v>11</v>
      </c>
      <c r="H1078" t="str">
        <f>IF(Table1[[#This Row],[Account Type]]="Credit Card",Table1[[#This Row],[Amount]],"")</f>
        <v/>
      </c>
      <c r="I1078" s="2" t="str">
        <f>IF(Table1[[#This Row],[Category]]="Loan Repayment",Table1[[#This Row],[Amount]]*-1,"")</f>
        <v/>
      </c>
      <c r="J1078" s="20" t="s">
        <v>369</v>
      </c>
      <c r="K1078" s="17">
        <v>44896</v>
      </c>
    </row>
    <row r="1079" spans="1:11" x14ac:dyDescent="0.25">
      <c r="A1079" s="16">
        <v>44923.667314814818</v>
      </c>
      <c r="B1079" t="s">
        <v>20</v>
      </c>
      <c r="C1079" t="str">
        <f t="shared" si="16"/>
        <v>Others</v>
      </c>
      <c r="D1079" s="3">
        <v>-10</v>
      </c>
      <c r="E1079" t="s">
        <v>244</v>
      </c>
      <c r="F1079" t="s">
        <v>241</v>
      </c>
      <c r="G1079" s="5">
        <f>IF(Table1[[#This Row],[Amount]]&lt;0,-Table1[[#This Row],[Amount]],"")</f>
        <v>10</v>
      </c>
      <c r="H1079" t="str">
        <f>IF(Table1[[#This Row],[Account Type]]="Credit Card",Table1[[#This Row],[Amount]],"")</f>
        <v/>
      </c>
      <c r="I1079" s="2" t="str">
        <f>IF(Table1[[#This Row],[Category]]="Loan Repayment",Table1[[#This Row],[Amount]]*-1,"")</f>
        <v/>
      </c>
      <c r="J1079" s="20" t="s">
        <v>369</v>
      </c>
      <c r="K1079" s="17">
        <v>44896</v>
      </c>
    </row>
    <row r="1080" spans="1:11" x14ac:dyDescent="0.25">
      <c r="A1080" s="16">
        <v>44923.999988425923</v>
      </c>
      <c r="B1080" t="s">
        <v>14</v>
      </c>
      <c r="C1080" t="str">
        <f t="shared" si="16"/>
        <v>Public Transport</v>
      </c>
      <c r="D1080" s="3">
        <v>-1.65</v>
      </c>
      <c r="E1080" t="s">
        <v>244</v>
      </c>
      <c r="F1080" t="s">
        <v>241</v>
      </c>
      <c r="G1080" s="5">
        <f>IF(Table1[[#This Row],[Amount]]&lt;0,-Table1[[#This Row],[Amount]],"")</f>
        <v>1.65</v>
      </c>
      <c r="H1080" t="str">
        <f>IF(Table1[[#This Row],[Account Type]]="Credit Card",Table1[[#This Row],[Amount]],"")</f>
        <v/>
      </c>
      <c r="I1080" s="2" t="str">
        <f>IF(Table1[[#This Row],[Category]]="Loan Repayment",Table1[[#This Row],[Amount]]*-1,"")</f>
        <v/>
      </c>
      <c r="J1080" s="20" t="s">
        <v>369</v>
      </c>
      <c r="K1080" s="17">
        <v>44896</v>
      </c>
    </row>
    <row r="1081" spans="1:11" x14ac:dyDescent="0.25">
      <c r="A1081" s="16">
        <v>44924.357152777775</v>
      </c>
      <c r="B1081" t="s">
        <v>109</v>
      </c>
      <c r="C1081" t="str">
        <f t="shared" si="16"/>
        <v>Others</v>
      </c>
      <c r="D1081" s="3">
        <v>-0.99</v>
      </c>
      <c r="E1081" t="s">
        <v>244</v>
      </c>
      <c r="F1081" t="s">
        <v>241</v>
      </c>
      <c r="G1081" s="5">
        <f>IF(Table1[[#This Row],[Amount]]&lt;0,-Table1[[#This Row],[Amount]],"")</f>
        <v>0.99</v>
      </c>
      <c r="H1081" t="str">
        <f>IF(Table1[[#This Row],[Account Type]]="Credit Card",Table1[[#This Row],[Amount]],"")</f>
        <v/>
      </c>
      <c r="I1081" s="2" t="str">
        <f>IF(Table1[[#This Row],[Category]]="Loan Repayment",Table1[[#This Row],[Amount]]*-1,"")</f>
        <v/>
      </c>
      <c r="J1081" s="20" t="s">
        <v>369</v>
      </c>
      <c r="K1081" s="17">
        <v>44896</v>
      </c>
    </row>
    <row r="1082" spans="1:11" x14ac:dyDescent="0.25">
      <c r="A1082" s="16">
        <v>44924.6794212963</v>
      </c>
      <c r="B1082" t="s">
        <v>10</v>
      </c>
      <c r="C1082" t="str">
        <f t="shared" si="16"/>
        <v>Groceries</v>
      </c>
      <c r="D1082" s="3">
        <v>-3</v>
      </c>
      <c r="E1082" t="s">
        <v>244</v>
      </c>
      <c r="F1082" t="s">
        <v>241</v>
      </c>
      <c r="G1082" s="5">
        <f>IF(Table1[[#This Row],[Amount]]&lt;0,-Table1[[#This Row],[Amount]],"")</f>
        <v>3</v>
      </c>
      <c r="H1082" t="str">
        <f>IF(Table1[[#This Row],[Account Type]]="Credit Card",Table1[[#This Row],[Amount]],"")</f>
        <v/>
      </c>
      <c r="I1082" s="2" t="str">
        <f>IF(Table1[[#This Row],[Category]]="Loan Repayment",Table1[[#This Row],[Amount]]*-1,"")</f>
        <v/>
      </c>
      <c r="J1082" s="20" t="s">
        <v>369</v>
      </c>
      <c r="K1082" s="17">
        <v>44896</v>
      </c>
    </row>
    <row r="1083" spans="1:11" x14ac:dyDescent="0.25">
      <c r="A1083" s="16">
        <v>44924.999988425923</v>
      </c>
      <c r="B1083" t="s">
        <v>14</v>
      </c>
      <c r="C1083" t="str">
        <f t="shared" si="16"/>
        <v>Public Transport</v>
      </c>
      <c r="D1083" s="3">
        <v>-3.3</v>
      </c>
      <c r="E1083" t="s">
        <v>244</v>
      </c>
      <c r="F1083" t="s">
        <v>241</v>
      </c>
      <c r="G1083" s="5">
        <f>IF(Table1[[#This Row],[Amount]]&lt;0,-Table1[[#This Row],[Amount]],"")</f>
        <v>3.3</v>
      </c>
      <c r="H1083" t="str">
        <f>IF(Table1[[#This Row],[Account Type]]="Credit Card",Table1[[#This Row],[Amount]],"")</f>
        <v/>
      </c>
      <c r="I1083" s="2" t="str">
        <f>IF(Table1[[#This Row],[Category]]="Loan Repayment",Table1[[#This Row],[Amount]]*-1,"")</f>
        <v/>
      </c>
      <c r="J1083" s="20" t="s">
        <v>369</v>
      </c>
      <c r="K1083" s="17">
        <v>44896</v>
      </c>
    </row>
    <row r="1084" spans="1:11" x14ac:dyDescent="0.25">
      <c r="A1084" s="16">
        <v>44925.999988425923</v>
      </c>
      <c r="B1084" t="s">
        <v>14</v>
      </c>
      <c r="C1084" t="str">
        <f t="shared" si="16"/>
        <v>Public Transport</v>
      </c>
      <c r="D1084" s="3">
        <v>-1.65</v>
      </c>
      <c r="E1084" t="s">
        <v>244</v>
      </c>
      <c r="F1084" t="s">
        <v>241</v>
      </c>
      <c r="G1084" s="5">
        <f>IF(Table1[[#This Row],[Amount]]&lt;0,-Table1[[#This Row],[Amount]],"")</f>
        <v>1.65</v>
      </c>
      <c r="H1084" t="str">
        <f>IF(Table1[[#This Row],[Account Type]]="Credit Card",Table1[[#This Row],[Amount]],"")</f>
        <v/>
      </c>
      <c r="I1084" s="2" t="str">
        <f>IF(Table1[[#This Row],[Category]]="Loan Repayment",Table1[[#This Row],[Amount]]*-1,"")</f>
        <v/>
      </c>
      <c r="J1084" s="20" t="s">
        <v>369</v>
      </c>
      <c r="K1084" s="17">
        <v>44896</v>
      </c>
    </row>
    <row r="1085" spans="1:11" x14ac:dyDescent="0.25">
      <c r="A1085" s="16">
        <v>44925.999988425923</v>
      </c>
      <c r="B1085" t="s">
        <v>14</v>
      </c>
      <c r="C1085" t="str">
        <f t="shared" si="16"/>
        <v>Public Transport</v>
      </c>
      <c r="D1085" s="3">
        <v>-1.65</v>
      </c>
      <c r="E1085" t="s">
        <v>244</v>
      </c>
      <c r="F1085" t="s">
        <v>241</v>
      </c>
      <c r="G1085" s="5">
        <f>IF(Table1[[#This Row],[Amount]]&lt;0,-Table1[[#This Row],[Amount]],"")</f>
        <v>1.65</v>
      </c>
      <c r="H1085" t="str">
        <f>IF(Table1[[#This Row],[Account Type]]="Credit Card",Table1[[#This Row],[Amount]],"")</f>
        <v/>
      </c>
      <c r="I1085" s="2" t="str">
        <f>IF(Table1[[#This Row],[Category]]="Loan Repayment",Table1[[#This Row],[Amount]]*-1,"")</f>
        <v/>
      </c>
      <c r="J1085" s="20" t="s">
        <v>369</v>
      </c>
      <c r="K1085" s="17">
        <v>44896</v>
      </c>
    </row>
    <row r="1086" spans="1:11" x14ac:dyDescent="0.25">
      <c r="A1086" s="16">
        <v>44926.999988425923</v>
      </c>
      <c r="B1086" t="s">
        <v>14</v>
      </c>
      <c r="C1086" t="str">
        <f t="shared" si="16"/>
        <v>Public Transport</v>
      </c>
      <c r="D1086" s="3">
        <v>-3.3</v>
      </c>
      <c r="E1086" t="s">
        <v>244</v>
      </c>
      <c r="F1086" t="s">
        <v>241</v>
      </c>
      <c r="G1086" s="5">
        <f>IF(Table1[[#This Row],[Amount]]&lt;0,-Table1[[#This Row],[Amount]],"")</f>
        <v>3.3</v>
      </c>
      <c r="H1086" t="str">
        <f>IF(Table1[[#This Row],[Account Type]]="Credit Card",Table1[[#This Row],[Amount]],"")</f>
        <v/>
      </c>
      <c r="I1086" s="2" t="str">
        <f>IF(Table1[[#This Row],[Category]]="Loan Repayment",Table1[[#This Row],[Amount]]*-1,"")</f>
        <v/>
      </c>
      <c r="J1086" s="20" t="s">
        <v>369</v>
      </c>
      <c r="K1086" s="17">
        <v>44896</v>
      </c>
    </row>
    <row r="1087" spans="1:11" x14ac:dyDescent="0.25">
      <c r="A1087" s="16">
        <v>44927.058379629627</v>
      </c>
      <c r="B1087" t="s">
        <v>83</v>
      </c>
      <c r="C1087" t="str">
        <f t="shared" si="16"/>
        <v>Kids Extracurricular</v>
      </c>
      <c r="D1087" s="3">
        <v>-68.400000000000006</v>
      </c>
      <c r="E1087" t="s">
        <v>244</v>
      </c>
      <c r="F1087" t="s">
        <v>241</v>
      </c>
      <c r="G1087" s="5">
        <f>IF(Table1[[#This Row],[Amount]]&lt;0,-Table1[[#This Row],[Amount]],"")</f>
        <v>68.400000000000006</v>
      </c>
      <c r="H1087" t="str">
        <f>IF(Table1[[#This Row],[Account Type]]="Credit Card",Table1[[#This Row],[Amount]],"")</f>
        <v/>
      </c>
      <c r="I1087" s="2" t="str">
        <f>IF(Table1[[#This Row],[Category]]="Loan Repayment",Table1[[#This Row],[Amount]]*-1,"")</f>
        <v/>
      </c>
      <c r="J1087" s="20" t="s">
        <v>370</v>
      </c>
      <c r="K1087" s="17">
        <v>44927</v>
      </c>
    </row>
    <row r="1088" spans="1:11" x14ac:dyDescent="0.25">
      <c r="A1088" s="16">
        <v>44927.999988425923</v>
      </c>
      <c r="B1088" t="s">
        <v>14</v>
      </c>
      <c r="C1088" t="str">
        <f t="shared" si="16"/>
        <v>Public Transport</v>
      </c>
      <c r="D1088" s="3">
        <v>-3.3</v>
      </c>
      <c r="E1088" t="s">
        <v>244</v>
      </c>
      <c r="F1088" t="s">
        <v>241</v>
      </c>
      <c r="G1088" s="5">
        <f>IF(Table1[[#This Row],[Amount]]&lt;0,-Table1[[#This Row],[Amount]],"")</f>
        <v>3.3</v>
      </c>
      <c r="H1088" t="str">
        <f>IF(Table1[[#This Row],[Account Type]]="Credit Card",Table1[[#This Row],[Amount]],"")</f>
        <v/>
      </c>
      <c r="I1088" s="2" t="str">
        <f>IF(Table1[[#This Row],[Category]]="Loan Repayment",Table1[[#This Row],[Amount]]*-1,"")</f>
        <v/>
      </c>
      <c r="J1088" s="20" t="s">
        <v>370</v>
      </c>
      <c r="K1088" s="17">
        <v>44927</v>
      </c>
    </row>
    <row r="1089" spans="1:11" x14ac:dyDescent="0.25">
      <c r="A1089" s="16">
        <v>44928.297268518516</v>
      </c>
      <c r="B1089" t="s">
        <v>10</v>
      </c>
      <c r="C1089" t="str">
        <f t="shared" si="16"/>
        <v>Groceries</v>
      </c>
      <c r="D1089" s="3">
        <v>-1.75</v>
      </c>
      <c r="E1089" t="s">
        <v>244</v>
      </c>
      <c r="F1089" t="s">
        <v>241</v>
      </c>
      <c r="G1089" s="5">
        <f>IF(Table1[[#This Row],[Amount]]&lt;0,-Table1[[#This Row],[Amount]],"")</f>
        <v>1.75</v>
      </c>
      <c r="H1089" t="str">
        <f>IF(Table1[[#This Row],[Account Type]]="Credit Card",Table1[[#This Row],[Amount]],"")</f>
        <v/>
      </c>
      <c r="I1089" s="2" t="str">
        <f>IF(Table1[[#This Row],[Category]]="Loan Repayment",Table1[[#This Row],[Amount]]*-1,"")</f>
        <v/>
      </c>
      <c r="J1089" s="20" t="s">
        <v>370</v>
      </c>
      <c r="K1089" s="17">
        <v>44927</v>
      </c>
    </row>
    <row r="1090" spans="1:11" x14ac:dyDescent="0.25">
      <c r="A1090" s="16">
        <v>44929.05027777778</v>
      </c>
      <c r="B1090" t="s">
        <v>14</v>
      </c>
      <c r="C1090" t="str">
        <f t="shared" ref="C1090:C1153" si="17">IF(OR(B1090="Lidl",B1090="Asda",B1090="Best Asia Supermarket",B1090="Wallington Food Centre",B1090="Sainsbury's",B1090="Tesco"),"Groceries",IF(OR(B1090="Boots",B1090="Manor Pharmacy",B1090="Specsavers",B1090="Noahs Health Food Stor"),"Health",IF(OR(B1090="Amazon",B1090="Ebay"),"Online Shopping",IF(OR(B1090="Transport For London",B1090="South Western Railway"),"Public Transport",IF(OR(B1090="Primark",B1090="TK Maxx",B1090="Marks &amp; Spencer"),"Clothing",IF(OR(B1090="Udemy",B1090="Wise",B1090="Telusko",B1090="Oasis Christian Centre"),"Self Development",IF(OR(B1090="Price Busters",B1090="Argos",B1090="Poundland",B1090="Kings Corner"),"Household Items",IF(OR(B1090="To RCCG GLORIOUS HIGH THRONE",B1090="To Eagle City Church"),"Church",IF(OR(B1090="Skillz UK",B1090="Tynker",B1090="To Gocardless",B1090="We Make Footballers Cc",B1090="GLL BETTER",B1090="VIS WWW.BETTER.ORG.UK/",B1090="IXL Learning"),"Kids Extracurricular",IF(OR(B1090="To GBP Savings",B1090="Trading 212"),"Savings",IF(B1090="To Aqua","Loan Repayment",IF(B1090="To Kaneh Amin","Haircut",IF(B1090="Wall/Rent/63canon","Rent",IF(OR(B1090="Bolt","Uber"),"Cab",IF(B1090="Dulwich College","Salary","Others")))))))))))))))</f>
        <v>Public Transport</v>
      </c>
      <c r="D1090" s="3">
        <v>-1.65</v>
      </c>
      <c r="E1090" t="s">
        <v>244</v>
      </c>
      <c r="F1090" t="s">
        <v>241</v>
      </c>
      <c r="G1090" s="5">
        <f>IF(Table1[[#This Row],[Amount]]&lt;0,-Table1[[#This Row],[Amount]],"")</f>
        <v>1.65</v>
      </c>
      <c r="H1090" t="str">
        <f>IF(Table1[[#This Row],[Account Type]]="Credit Card",Table1[[#This Row],[Amount]],"")</f>
        <v/>
      </c>
      <c r="I1090" s="2" t="str">
        <f>IF(Table1[[#This Row],[Category]]="Loan Repayment",Table1[[#This Row],[Amount]]*-1,"")</f>
        <v/>
      </c>
      <c r="J1090" s="20" t="s">
        <v>370</v>
      </c>
      <c r="K1090" s="17">
        <v>44927</v>
      </c>
    </row>
    <row r="1091" spans="1:11" x14ac:dyDescent="0.25">
      <c r="A1091" s="16">
        <v>44929.619837962964</v>
      </c>
      <c r="B1091" t="s">
        <v>20</v>
      </c>
      <c r="C1091" t="str">
        <f t="shared" si="17"/>
        <v>Others</v>
      </c>
      <c r="D1091" s="3">
        <v>-20</v>
      </c>
      <c r="E1091" t="s">
        <v>244</v>
      </c>
      <c r="F1091" t="s">
        <v>241</v>
      </c>
      <c r="G1091" s="5">
        <f>IF(Table1[[#This Row],[Amount]]&lt;0,-Table1[[#This Row],[Amount]],"")</f>
        <v>20</v>
      </c>
      <c r="H1091" t="str">
        <f>IF(Table1[[#This Row],[Account Type]]="Credit Card",Table1[[#This Row],[Amount]],"")</f>
        <v/>
      </c>
      <c r="I1091" s="2" t="str">
        <f>IF(Table1[[#This Row],[Category]]="Loan Repayment",Table1[[#This Row],[Amount]]*-1,"")</f>
        <v/>
      </c>
      <c r="J1091" s="20" t="s">
        <v>370</v>
      </c>
      <c r="K1091" s="17">
        <v>44927</v>
      </c>
    </row>
    <row r="1092" spans="1:11" x14ac:dyDescent="0.25">
      <c r="A1092" s="16">
        <v>44929.720532407409</v>
      </c>
      <c r="B1092" t="s">
        <v>119</v>
      </c>
      <c r="C1092" t="str">
        <f t="shared" si="17"/>
        <v>Others</v>
      </c>
      <c r="D1092" s="3">
        <v>-5</v>
      </c>
      <c r="E1092" t="s">
        <v>244</v>
      </c>
      <c r="F1092" t="s">
        <v>241</v>
      </c>
      <c r="G1092" s="5">
        <f>IF(Table1[[#This Row],[Amount]]&lt;0,-Table1[[#This Row],[Amount]],"")</f>
        <v>5</v>
      </c>
      <c r="H1092" t="str">
        <f>IF(Table1[[#This Row],[Account Type]]="Credit Card",Table1[[#This Row],[Amount]],"")</f>
        <v/>
      </c>
      <c r="I1092" s="2" t="str">
        <f>IF(Table1[[#This Row],[Category]]="Loan Repayment",Table1[[#This Row],[Amount]]*-1,"")</f>
        <v/>
      </c>
      <c r="J1092" s="20" t="s">
        <v>370</v>
      </c>
      <c r="K1092" s="17">
        <v>44927</v>
      </c>
    </row>
    <row r="1093" spans="1:11" x14ac:dyDescent="0.25">
      <c r="A1093" s="16">
        <v>44929.826967592591</v>
      </c>
      <c r="B1093" t="s">
        <v>292</v>
      </c>
      <c r="C1093" t="str">
        <f t="shared" si="17"/>
        <v>Others</v>
      </c>
      <c r="D1093" s="3">
        <v>-22</v>
      </c>
      <c r="E1093" t="s">
        <v>244</v>
      </c>
      <c r="F1093" t="s">
        <v>241</v>
      </c>
      <c r="G1093" s="5">
        <f>IF(Table1[[#This Row],[Amount]]&lt;0,-Table1[[#This Row],[Amount]],"")</f>
        <v>22</v>
      </c>
      <c r="H1093" t="str">
        <f>IF(Table1[[#This Row],[Account Type]]="Credit Card",Table1[[#This Row],[Amount]],"")</f>
        <v/>
      </c>
      <c r="I1093" s="2" t="str">
        <f>IF(Table1[[#This Row],[Category]]="Loan Repayment",Table1[[#This Row],[Amount]]*-1,"")</f>
        <v/>
      </c>
      <c r="J1093" s="20" t="s">
        <v>370</v>
      </c>
      <c r="K1093" s="17">
        <v>44927</v>
      </c>
    </row>
    <row r="1094" spans="1:11" x14ac:dyDescent="0.25">
      <c r="A1094" s="16">
        <v>44930.999988425923</v>
      </c>
      <c r="B1094" t="s">
        <v>14</v>
      </c>
      <c r="C1094" t="str">
        <f t="shared" si="17"/>
        <v>Public Transport</v>
      </c>
      <c r="D1094" s="3">
        <v>-1.65</v>
      </c>
      <c r="E1094" t="s">
        <v>244</v>
      </c>
      <c r="F1094" t="s">
        <v>241</v>
      </c>
      <c r="G1094" s="5">
        <f>IF(Table1[[#This Row],[Amount]]&lt;0,-Table1[[#This Row],[Amount]],"")</f>
        <v>1.65</v>
      </c>
      <c r="H1094" t="str">
        <f>IF(Table1[[#This Row],[Account Type]]="Credit Card",Table1[[#This Row],[Amount]],"")</f>
        <v/>
      </c>
      <c r="I1094" s="2" t="str">
        <f>IF(Table1[[#This Row],[Category]]="Loan Repayment",Table1[[#This Row],[Amount]]*-1,"")</f>
        <v/>
      </c>
      <c r="J1094" s="20" t="s">
        <v>370</v>
      </c>
      <c r="K1094" s="17">
        <v>44927</v>
      </c>
    </row>
    <row r="1095" spans="1:11" x14ac:dyDescent="0.25">
      <c r="A1095" s="16">
        <v>44931.258136574077</v>
      </c>
      <c r="B1095" t="s">
        <v>14</v>
      </c>
      <c r="C1095" t="str">
        <f t="shared" si="17"/>
        <v>Public Transport</v>
      </c>
      <c r="D1095" s="3">
        <v>-3.3</v>
      </c>
      <c r="E1095" t="s">
        <v>244</v>
      </c>
      <c r="F1095" t="s">
        <v>241</v>
      </c>
      <c r="G1095" s="5">
        <f>IF(Table1[[#This Row],[Amount]]&lt;0,-Table1[[#This Row],[Amount]],"")</f>
        <v>3.3</v>
      </c>
      <c r="H1095" t="str">
        <f>IF(Table1[[#This Row],[Account Type]]="Credit Card",Table1[[#This Row],[Amount]],"")</f>
        <v/>
      </c>
      <c r="I1095" s="2" t="str">
        <f>IF(Table1[[#This Row],[Category]]="Loan Repayment",Table1[[#This Row],[Amount]]*-1,"")</f>
        <v/>
      </c>
      <c r="J1095" s="20" t="s">
        <v>370</v>
      </c>
      <c r="K1095" s="17">
        <v>44927</v>
      </c>
    </row>
    <row r="1096" spans="1:11" x14ac:dyDescent="0.25">
      <c r="A1096" s="16">
        <v>44931.306458333333</v>
      </c>
      <c r="B1096" t="s">
        <v>10</v>
      </c>
      <c r="C1096" t="str">
        <f t="shared" si="17"/>
        <v>Groceries</v>
      </c>
      <c r="D1096" s="3">
        <v>-0.95</v>
      </c>
      <c r="E1096" t="s">
        <v>244</v>
      </c>
      <c r="F1096" t="s">
        <v>241</v>
      </c>
      <c r="G1096" s="5">
        <f>IF(Table1[[#This Row],[Amount]]&lt;0,-Table1[[#This Row],[Amount]],"")</f>
        <v>0.95</v>
      </c>
      <c r="H1096" t="str">
        <f>IF(Table1[[#This Row],[Account Type]]="Credit Card",Table1[[#This Row],[Amount]],"")</f>
        <v/>
      </c>
      <c r="I1096" s="2" t="str">
        <f>IF(Table1[[#This Row],[Category]]="Loan Repayment",Table1[[#This Row],[Amount]]*-1,"")</f>
        <v/>
      </c>
      <c r="J1096" s="20" t="s">
        <v>370</v>
      </c>
      <c r="K1096" s="17">
        <v>44927</v>
      </c>
    </row>
    <row r="1097" spans="1:11" x14ac:dyDescent="0.25">
      <c r="A1097" s="16">
        <v>44932.999988425923</v>
      </c>
      <c r="B1097" t="s">
        <v>14</v>
      </c>
      <c r="C1097" t="str">
        <f t="shared" si="17"/>
        <v>Public Transport</v>
      </c>
      <c r="D1097" s="3">
        <v>-1.65</v>
      </c>
      <c r="E1097" t="s">
        <v>244</v>
      </c>
      <c r="F1097" t="s">
        <v>241</v>
      </c>
      <c r="G1097" s="5">
        <f>IF(Table1[[#This Row],[Amount]]&lt;0,-Table1[[#This Row],[Amount]],"")</f>
        <v>1.65</v>
      </c>
      <c r="H1097" t="str">
        <f>IF(Table1[[#This Row],[Account Type]]="Credit Card",Table1[[#This Row],[Amount]],"")</f>
        <v/>
      </c>
      <c r="I1097" s="2" t="str">
        <f>IF(Table1[[#This Row],[Category]]="Loan Repayment",Table1[[#This Row],[Amount]]*-1,"")</f>
        <v/>
      </c>
      <c r="J1097" s="20" t="s">
        <v>370</v>
      </c>
      <c r="K1097" s="17">
        <v>44927</v>
      </c>
    </row>
    <row r="1098" spans="1:11" x14ac:dyDescent="0.25">
      <c r="A1098" s="16">
        <v>44932.999988425923</v>
      </c>
      <c r="B1098" t="s">
        <v>14</v>
      </c>
      <c r="C1098" t="str">
        <f t="shared" si="17"/>
        <v>Public Transport</v>
      </c>
      <c r="D1098" s="3">
        <v>-3.3</v>
      </c>
      <c r="E1098" t="s">
        <v>244</v>
      </c>
      <c r="F1098" t="s">
        <v>241</v>
      </c>
      <c r="G1098" s="5">
        <f>IF(Table1[[#This Row],[Amount]]&lt;0,-Table1[[#This Row],[Amount]],"")</f>
        <v>3.3</v>
      </c>
      <c r="H1098" t="str">
        <f>IF(Table1[[#This Row],[Account Type]]="Credit Card",Table1[[#This Row],[Amount]],"")</f>
        <v/>
      </c>
      <c r="I1098" s="2" t="str">
        <f>IF(Table1[[#This Row],[Category]]="Loan Repayment",Table1[[#This Row],[Amount]]*-1,"")</f>
        <v/>
      </c>
      <c r="J1098" s="20" t="s">
        <v>370</v>
      </c>
      <c r="K1098" s="17">
        <v>44927</v>
      </c>
    </row>
    <row r="1099" spans="1:11" x14ac:dyDescent="0.25">
      <c r="A1099" s="16">
        <v>44933.999988425923</v>
      </c>
      <c r="B1099" t="s">
        <v>14</v>
      </c>
      <c r="C1099" t="str">
        <f t="shared" si="17"/>
        <v>Public Transport</v>
      </c>
      <c r="D1099" s="3">
        <v>-3.3</v>
      </c>
      <c r="E1099" t="s">
        <v>244</v>
      </c>
      <c r="F1099" t="s">
        <v>241</v>
      </c>
      <c r="G1099" s="5">
        <f>IF(Table1[[#This Row],[Amount]]&lt;0,-Table1[[#This Row],[Amount]],"")</f>
        <v>3.3</v>
      </c>
      <c r="H1099" t="str">
        <f>IF(Table1[[#This Row],[Account Type]]="Credit Card",Table1[[#This Row],[Amount]],"")</f>
        <v/>
      </c>
      <c r="I1099" s="2" t="str">
        <f>IF(Table1[[#This Row],[Category]]="Loan Repayment",Table1[[#This Row],[Amount]]*-1,"")</f>
        <v/>
      </c>
      <c r="J1099" s="20" t="s">
        <v>370</v>
      </c>
      <c r="K1099" s="17">
        <v>44927</v>
      </c>
    </row>
    <row r="1100" spans="1:11" x14ac:dyDescent="0.25">
      <c r="A1100" s="16">
        <v>44934.31349537037</v>
      </c>
      <c r="B1100" t="s">
        <v>2</v>
      </c>
      <c r="C1100" t="str">
        <f t="shared" si="17"/>
        <v>Savings</v>
      </c>
      <c r="D1100" s="3">
        <v>20</v>
      </c>
      <c r="E1100" t="s">
        <v>244</v>
      </c>
      <c r="F1100" t="s">
        <v>241</v>
      </c>
      <c r="G1100" s="5" t="str">
        <f>IF(Table1[[#This Row],[Amount]]&lt;0,-Table1[[#This Row],[Amount]],"")</f>
        <v/>
      </c>
      <c r="H1100" t="str">
        <f>IF(Table1[[#This Row],[Account Type]]="Credit Card",Table1[[#This Row],[Amount]],"")</f>
        <v/>
      </c>
      <c r="I1100" s="2" t="str">
        <f>IF(Table1[[#This Row],[Category]]="Loan Repayment",Table1[[#This Row],[Amount]]*-1,"")</f>
        <v/>
      </c>
      <c r="J1100" s="20" t="s">
        <v>370</v>
      </c>
      <c r="K1100" s="17">
        <v>44927</v>
      </c>
    </row>
    <row r="1101" spans="1:11" x14ac:dyDescent="0.25">
      <c r="A1101" s="16">
        <v>44934.31349537037</v>
      </c>
      <c r="B1101" t="s">
        <v>2</v>
      </c>
      <c r="C1101" t="str">
        <f t="shared" si="17"/>
        <v>Savings</v>
      </c>
      <c r="D1101" s="3">
        <v>-20</v>
      </c>
      <c r="E1101" t="s">
        <v>244</v>
      </c>
      <c r="F1101" t="s">
        <v>241</v>
      </c>
      <c r="G1101" s="5">
        <f>IF(Table1[[#This Row],[Amount]]&lt;0,-Table1[[#This Row],[Amount]],"")</f>
        <v>20</v>
      </c>
      <c r="H1101" t="str">
        <f>IF(Table1[[#This Row],[Account Type]]="Credit Card",Table1[[#This Row],[Amount]],"")</f>
        <v/>
      </c>
      <c r="I1101" s="2" t="str">
        <f>IF(Table1[[#This Row],[Category]]="Loan Repayment",Table1[[#This Row],[Amount]]*-1,"")</f>
        <v/>
      </c>
      <c r="J1101" s="20" t="s">
        <v>370</v>
      </c>
      <c r="K1101" s="17">
        <v>44927</v>
      </c>
    </row>
    <row r="1102" spans="1:11" x14ac:dyDescent="0.25">
      <c r="A1102" s="16">
        <v>44934.999988425923</v>
      </c>
      <c r="B1102" t="s">
        <v>14</v>
      </c>
      <c r="C1102" t="str">
        <f t="shared" si="17"/>
        <v>Public Transport</v>
      </c>
      <c r="D1102" s="3">
        <v>-1.65</v>
      </c>
      <c r="E1102" t="s">
        <v>244</v>
      </c>
      <c r="F1102" t="s">
        <v>241</v>
      </c>
      <c r="G1102" s="5">
        <f>IF(Table1[[#This Row],[Amount]]&lt;0,-Table1[[#This Row],[Amount]],"")</f>
        <v>1.65</v>
      </c>
      <c r="H1102" t="str">
        <f>IF(Table1[[#This Row],[Account Type]]="Credit Card",Table1[[#This Row],[Amount]],"")</f>
        <v/>
      </c>
      <c r="I1102" s="2" t="str">
        <f>IF(Table1[[#This Row],[Category]]="Loan Repayment",Table1[[#This Row],[Amount]]*-1,"")</f>
        <v/>
      </c>
      <c r="J1102" s="20" t="s">
        <v>370</v>
      </c>
      <c r="K1102" s="17">
        <v>44927</v>
      </c>
    </row>
    <row r="1103" spans="1:11" x14ac:dyDescent="0.25">
      <c r="A1103" s="16">
        <v>44935.282916666663</v>
      </c>
      <c r="B1103" t="s">
        <v>2</v>
      </c>
      <c r="C1103" t="str">
        <f t="shared" si="17"/>
        <v>Savings</v>
      </c>
      <c r="D1103" s="3">
        <v>1.5</v>
      </c>
      <c r="E1103" t="s">
        <v>244</v>
      </c>
      <c r="F1103" t="s">
        <v>241</v>
      </c>
      <c r="G1103" s="5" t="str">
        <f>IF(Table1[[#This Row],[Amount]]&lt;0,-Table1[[#This Row],[Amount]],"")</f>
        <v/>
      </c>
      <c r="H1103" t="str">
        <f>IF(Table1[[#This Row],[Account Type]]="Credit Card",Table1[[#This Row],[Amount]],"")</f>
        <v/>
      </c>
      <c r="I1103" s="2" t="str">
        <f>IF(Table1[[#This Row],[Category]]="Loan Repayment",Table1[[#This Row],[Amount]]*-1,"")</f>
        <v/>
      </c>
      <c r="J1103" s="20" t="s">
        <v>370</v>
      </c>
      <c r="K1103" s="17">
        <v>44927</v>
      </c>
    </row>
    <row r="1104" spans="1:11" x14ac:dyDescent="0.25">
      <c r="A1104" s="16">
        <v>44935.282916666663</v>
      </c>
      <c r="B1104" t="s">
        <v>2</v>
      </c>
      <c r="C1104" t="str">
        <f t="shared" si="17"/>
        <v>Savings</v>
      </c>
      <c r="D1104" s="3">
        <v>-1.5</v>
      </c>
      <c r="E1104" t="s">
        <v>244</v>
      </c>
      <c r="F1104" t="s">
        <v>241</v>
      </c>
      <c r="G1104" s="5">
        <f>IF(Table1[[#This Row],[Amount]]&lt;0,-Table1[[#This Row],[Amount]],"")</f>
        <v>1.5</v>
      </c>
      <c r="H1104" t="str">
        <f>IF(Table1[[#This Row],[Account Type]]="Credit Card",Table1[[#This Row],[Amount]],"")</f>
        <v/>
      </c>
      <c r="I1104" s="2" t="str">
        <f>IF(Table1[[#This Row],[Category]]="Loan Repayment",Table1[[#This Row],[Amount]]*-1,"")</f>
        <v/>
      </c>
      <c r="J1104" s="20" t="s">
        <v>370</v>
      </c>
      <c r="K1104" s="17">
        <v>44927</v>
      </c>
    </row>
    <row r="1105" spans="1:11" x14ac:dyDescent="0.25">
      <c r="A1105" s="16">
        <v>44935.307210648149</v>
      </c>
      <c r="B1105" t="s">
        <v>2</v>
      </c>
      <c r="C1105" t="str">
        <f t="shared" si="17"/>
        <v>Savings</v>
      </c>
      <c r="D1105" s="3">
        <v>5</v>
      </c>
      <c r="E1105" t="s">
        <v>244</v>
      </c>
      <c r="F1105" t="s">
        <v>241</v>
      </c>
      <c r="G1105" s="5" t="str">
        <f>IF(Table1[[#This Row],[Amount]]&lt;0,-Table1[[#This Row],[Amount]],"")</f>
        <v/>
      </c>
      <c r="H1105" t="str">
        <f>IF(Table1[[#This Row],[Account Type]]="Credit Card",Table1[[#This Row],[Amount]],"")</f>
        <v/>
      </c>
      <c r="I1105" s="2" t="str">
        <f>IF(Table1[[#This Row],[Category]]="Loan Repayment",Table1[[#This Row],[Amount]]*-1,"")</f>
        <v/>
      </c>
      <c r="J1105" s="20" t="s">
        <v>370</v>
      </c>
      <c r="K1105" s="17">
        <v>44927</v>
      </c>
    </row>
    <row r="1106" spans="1:11" x14ac:dyDescent="0.25">
      <c r="A1106" s="16">
        <v>44935.307210648149</v>
      </c>
      <c r="B1106" t="s">
        <v>2</v>
      </c>
      <c r="C1106" t="str">
        <f t="shared" si="17"/>
        <v>Savings</v>
      </c>
      <c r="D1106" s="3">
        <v>-5</v>
      </c>
      <c r="E1106" t="s">
        <v>244</v>
      </c>
      <c r="F1106" t="s">
        <v>241</v>
      </c>
      <c r="G1106" s="5">
        <f>IF(Table1[[#This Row],[Amount]]&lt;0,-Table1[[#This Row],[Amount]],"")</f>
        <v>5</v>
      </c>
      <c r="H1106" t="str">
        <f>IF(Table1[[#This Row],[Account Type]]="Credit Card",Table1[[#This Row],[Amount]],"")</f>
        <v/>
      </c>
      <c r="I1106" s="2" t="str">
        <f>IF(Table1[[#This Row],[Category]]="Loan Repayment",Table1[[#This Row],[Amount]]*-1,"")</f>
        <v/>
      </c>
      <c r="J1106" s="20" t="s">
        <v>370</v>
      </c>
      <c r="K1106" s="17">
        <v>44927</v>
      </c>
    </row>
    <row r="1107" spans="1:11" x14ac:dyDescent="0.25">
      <c r="A1107" s="16">
        <v>44935.67800925926</v>
      </c>
      <c r="B1107" t="s">
        <v>2</v>
      </c>
      <c r="C1107" t="str">
        <f t="shared" si="17"/>
        <v>Savings</v>
      </c>
      <c r="D1107" s="3">
        <v>1.5</v>
      </c>
      <c r="E1107" t="s">
        <v>244</v>
      </c>
      <c r="F1107" t="s">
        <v>241</v>
      </c>
      <c r="G1107" s="5" t="str">
        <f>IF(Table1[[#This Row],[Amount]]&lt;0,-Table1[[#This Row],[Amount]],"")</f>
        <v/>
      </c>
      <c r="H1107" t="str">
        <f>IF(Table1[[#This Row],[Account Type]]="Credit Card",Table1[[#This Row],[Amount]],"")</f>
        <v/>
      </c>
      <c r="I1107" s="2" t="str">
        <f>IF(Table1[[#This Row],[Category]]="Loan Repayment",Table1[[#This Row],[Amount]]*-1,"")</f>
        <v/>
      </c>
      <c r="J1107" s="20" t="s">
        <v>370</v>
      </c>
      <c r="K1107" s="17">
        <v>44927</v>
      </c>
    </row>
    <row r="1108" spans="1:11" x14ac:dyDescent="0.25">
      <c r="A1108" s="16">
        <v>44935.67800925926</v>
      </c>
      <c r="B1108" t="s">
        <v>2</v>
      </c>
      <c r="C1108" t="str">
        <f t="shared" si="17"/>
        <v>Savings</v>
      </c>
      <c r="D1108" s="3">
        <v>-1.5</v>
      </c>
      <c r="E1108" t="s">
        <v>244</v>
      </c>
      <c r="F1108" t="s">
        <v>241</v>
      </c>
      <c r="G1108" s="5">
        <f>IF(Table1[[#This Row],[Amount]]&lt;0,-Table1[[#This Row],[Amount]],"")</f>
        <v>1.5</v>
      </c>
      <c r="H1108" t="str">
        <f>IF(Table1[[#This Row],[Account Type]]="Credit Card",Table1[[#This Row],[Amount]],"")</f>
        <v/>
      </c>
      <c r="I1108" s="2" t="str">
        <f>IF(Table1[[#This Row],[Category]]="Loan Repayment",Table1[[#This Row],[Amount]]*-1,"")</f>
        <v/>
      </c>
      <c r="J1108" s="20" t="s">
        <v>370</v>
      </c>
      <c r="K1108" s="17">
        <v>44927</v>
      </c>
    </row>
    <row r="1109" spans="1:11" x14ac:dyDescent="0.25">
      <c r="A1109" s="16">
        <v>44935.999988425923</v>
      </c>
      <c r="B1109" t="s">
        <v>14</v>
      </c>
      <c r="C1109" t="str">
        <f t="shared" si="17"/>
        <v>Public Transport</v>
      </c>
      <c r="D1109" s="3">
        <v>-3.3</v>
      </c>
      <c r="E1109" t="s">
        <v>244</v>
      </c>
      <c r="F1109" t="s">
        <v>241</v>
      </c>
      <c r="G1109" s="5">
        <f>IF(Table1[[#This Row],[Amount]]&lt;0,-Table1[[#This Row],[Amount]],"")</f>
        <v>3.3</v>
      </c>
      <c r="H1109" t="str">
        <f>IF(Table1[[#This Row],[Account Type]]="Credit Card",Table1[[#This Row],[Amount]],"")</f>
        <v/>
      </c>
      <c r="I1109" s="2" t="str">
        <f>IF(Table1[[#This Row],[Category]]="Loan Repayment",Table1[[#This Row],[Amount]]*-1,"")</f>
        <v/>
      </c>
      <c r="J1109" s="20" t="s">
        <v>370</v>
      </c>
      <c r="K1109" s="17">
        <v>44927</v>
      </c>
    </row>
    <row r="1110" spans="1:11" x14ac:dyDescent="0.25">
      <c r="A1110" s="16">
        <v>44936.948634259257</v>
      </c>
      <c r="B1110" t="s">
        <v>2</v>
      </c>
      <c r="C1110" t="str">
        <f t="shared" si="17"/>
        <v>Savings</v>
      </c>
      <c r="D1110" s="3">
        <v>1.5</v>
      </c>
      <c r="E1110" t="s">
        <v>244</v>
      </c>
      <c r="F1110" t="s">
        <v>241</v>
      </c>
      <c r="G1110" s="5" t="str">
        <f>IF(Table1[[#This Row],[Amount]]&lt;0,-Table1[[#This Row],[Amount]],"")</f>
        <v/>
      </c>
      <c r="H1110" t="str">
        <f>IF(Table1[[#This Row],[Account Type]]="Credit Card",Table1[[#This Row],[Amount]],"")</f>
        <v/>
      </c>
      <c r="I1110" s="2" t="str">
        <f>IF(Table1[[#This Row],[Category]]="Loan Repayment",Table1[[#This Row],[Amount]]*-1,"")</f>
        <v/>
      </c>
      <c r="J1110" s="20" t="s">
        <v>370</v>
      </c>
      <c r="K1110" s="17">
        <v>44927</v>
      </c>
    </row>
    <row r="1111" spans="1:11" x14ac:dyDescent="0.25">
      <c r="A1111" s="16">
        <v>44936.948634259257</v>
      </c>
      <c r="B1111" t="s">
        <v>2</v>
      </c>
      <c r="C1111" t="str">
        <f t="shared" si="17"/>
        <v>Savings</v>
      </c>
      <c r="D1111" s="3">
        <v>-1.5</v>
      </c>
      <c r="E1111" t="s">
        <v>244</v>
      </c>
      <c r="F1111" t="s">
        <v>241</v>
      </c>
      <c r="G1111" s="5">
        <f>IF(Table1[[#This Row],[Amount]]&lt;0,-Table1[[#This Row],[Amount]],"")</f>
        <v>1.5</v>
      </c>
      <c r="H1111" t="str">
        <f>IF(Table1[[#This Row],[Account Type]]="Credit Card",Table1[[#This Row],[Amount]],"")</f>
        <v/>
      </c>
      <c r="I1111" s="2" t="str">
        <f>IF(Table1[[#This Row],[Category]]="Loan Repayment",Table1[[#This Row],[Amount]]*-1,"")</f>
        <v/>
      </c>
      <c r="J1111" s="20" t="s">
        <v>370</v>
      </c>
      <c r="K1111" s="17">
        <v>44927</v>
      </c>
    </row>
    <row r="1112" spans="1:11" x14ac:dyDescent="0.25">
      <c r="A1112" s="16">
        <v>44937.057384259257</v>
      </c>
      <c r="B1112" t="s">
        <v>14</v>
      </c>
      <c r="C1112" t="str">
        <f t="shared" si="17"/>
        <v>Public Transport</v>
      </c>
      <c r="D1112" s="3">
        <v>-1.65</v>
      </c>
      <c r="E1112" t="s">
        <v>244</v>
      </c>
      <c r="F1112" t="s">
        <v>241</v>
      </c>
      <c r="G1112" s="5">
        <f>IF(Table1[[#This Row],[Amount]]&lt;0,-Table1[[#This Row],[Amount]],"")</f>
        <v>1.65</v>
      </c>
      <c r="H1112" t="str">
        <f>IF(Table1[[#This Row],[Account Type]]="Credit Card",Table1[[#This Row],[Amount]],"")</f>
        <v/>
      </c>
      <c r="I1112" s="2" t="str">
        <f>IF(Table1[[#This Row],[Category]]="Loan Repayment",Table1[[#This Row],[Amount]]*-1,"")</f>
        <v/>
      </c>
      <c r="J1112" s="20" t="s">
        <v>370</v>
      </c>
      <c r="K1112" s="17">
        <v>44927</v>
      </c>
    </row>
    <row r="1113" spans="1:11" x14ac:dyDescent="0.25">
      <c r="A1113" s="16">
        <v>44937.282337962963</v>
      </c>
      <c r="B1113" t="s">
        <v>107</v>
      </c>
      <c r="C1113" t="str">
        <f t="shared" si="17"/>
        <v>Others</v>
      </c>
      <c r="D1113" s="3">
        <v>300</v>
      </c>
      <c r="E1113" t="s">
        <v>244</v>
      </c>
      <c r="F1113" t="s">
        <v>241</v>
      </c>
      <c r="G1113" s="5" t="str">
        <f>IF(Table1[[#This Row],[Amount]]&lt;0,-Table1[[#This Row],[Amount]],"")</f>
        <v/>
      </c>
      <c r="H1113" t="str">
        <f>IF(Table1[[#This Row],[Account Type]]="Credit Card",Table1[[#This Row],[Amount]],"")</f>
        <v/>
      </c>
      <c r="I1113" s="2" t="str">
        <f>IF(Table1[[#This Row],[Category]]="Loan Repayment",Table1[[#This Row],[Amount]]*-1,"")</f>
        <v/>
      </c>
      <c r="J1113" s="20" t="s">
        <v>370</v>
      </c>
      <c r="K1113" s="17">
        <v>44927</v>
      </c>
    </row>
    <row r="1114" spans="1:11" x14ac:dyDescent="0.25">
      <c r="A1114" s="16">
        <v>44937.438854166663</v>
      </c>
      <c r="B1114" t="s">
        <v>65</v>
      </c>
      <c r="C1114" t="str">
        <f t="shared" si="17"/>
        <v>Others</v>
      </c>
      <c r="D1114" s="3">
        <v>-300</v>
      </c>
      <c r="E1114" t="s">
        <v>244</v>
      </c>
      <c r="F1114" t="s">
        <v>241</v>
      </c>
      <c r="G1114" s="5">
        <f>IF(Table1[[#This Row],[Amount]]&lt;0,-Table1[[#This Row],[Amount]],"")</f>
        <v>300</v>
      </c>
      <c r="H1114" t="str">
        <f>IF(Table1[[#This Row],[Account Type]]="Credit Card",Table1[[#This Row],[Amount]],"")</f>
        <v/>
      </c>
      <c r="I1114" s="2" t="str">
        <f>IF(Table1[[#This Row],[Category]]="Loan Repayment",Table1[[#This Row],[Amount]]*-1,"")</f>
        <v/>
      </c>
      <c r="J1114" s="20" t="s">
        <v>370</v>
      </c>
      <c r="K1114" s="17">
        <v>44927</v>
      </c>
    </row>
    <row r="1115" spans="1:11" x14ac:dyDescent="0.25">
      <c r="A1115" s="16">
        <v>44937.999988425923</v>
      </c>
      <c r="B1115" t="s">
        <v>14</v>
      </c>
      <c r="C1115" t="str">
        <f t="shared" si="17"/>
        <v>Public Transport</v>
      </c>
      <c r="D1115" s="3">
        <v>-1.65</v>
      </c>
      <c r="E1115" t="s">
        <v>244</v>
      </c>
      <c r="F1115" t="s">
        <v>241</v>
      </c>
      <c r="G1115" s="5">
        <f>IF(Table1[[#This Row],[Amount]]&lt;0,-Table1[[#This Row],[Amount]],"")</f>
        <v>1.65</v>
      </c>
      <c r="H1115" t="str">
        <f>IF(Table1[[#This Row],[Account Type]]="Credit Card",Table1[[#This Row],[Amount]],"")</f>
        <v/>
      </c>
      <c r="I1115" s="2" t="str">
        <f>IF(Table1[[#This Row],[Category]]="Loan Repayment",Table1[[#This Row],[Amount]]*-1,"")</f>
        <v/>
      </c>
      <c r="J1115" s="20" t="s">
        <v>370</v>
      </c>
      <c r="K1115" s="17">
        <v>44927</v>
      </c>
    </row>
    <row r="1116" spans="1:11" x14ac:dyDescent="0.25">
      <c r="A1116" s="16">
        <v>44937.999988425923</v>
      </c>
      <c r="B1116" t="s">
        <v>14</v>
      </c>
      <c r="C1116" t="str">
        <f t="shared" si="17"/>
        <v>Public Transport</v>
      </c>
      <c r="D1116" s="3">
        <v>-1.65</v>
      </c>
      <c r="E1116" t="s">
        <v>244</v>
      </c>
      <c r="F1116" t="s">
        <v>241</v>
      </c>
      <c r="G1116" s="5">
        <f>IF(Table1[[#This Row],[Amount]]&lt;0,-Table1[[#This Row],[Amount]],"")</f>
        <v>1.65</v>
      </c>
      <c r="H1116" t="str">
        <f>IF(Table1[[#This Row],[Account Type]]="Credit Card",Table1[[#This Row],[Amount]],"")</f>
        <v/>
      </c>
      <c r="I1116" s="2" t="str">
        <f>IF(Table1[[#This Row],[Category]]="Loan Repayment",Table1[[#This Row],[Amount]]*-1,"")</f>
        <v/>
      </c>
      <c r="J1116" s="20" t="s">
        <v>370</v>
      </c>
      <c r="K1116" s="17">
        <v>44927</v>
      </c>
    </row>
    <row r="1117" spans="1:11" x14ac:dyDescent="0.25">
      <c r="A1117" s="16">
        <v>44938.999988425923</v>
      </c>
      <c r="B1117" t="s">
        <v>14</v>
      </c>
      <c r="C1117" t="str">
        <f t="shared" si="17"/>
        <v>Public Transport</v>
      </c>
      <c r="D1117" s="3">
        <v>-4.95</v>
      </c>
      <c r="E1117" t="s">
        <v>244</v>
      </c>
      <c r="F1117" t="s">
        <v>241</v>
      </c>
      <c r="G1117" s="5">
        <f>IF(Table1[[#This Row],[Amount]]&lt;0,-Table1[[#This Row],[Amount]],"")</f>
        <v>4.95</v>
      </c>
      <c r="H1117" t="str">
        <f>IF(Table1[[#This Row],[Account Type]]="Credit Card",Table1[[#This Row],[Amount]],"")</f>
        <v/>
      </c>
      <c r="I1117" s="2" t="str">
        <f>IF(Table1[[#This Row],[Category]]="Loan Repayment",Table1[[#This Row],[Amount]]*-1,"")</f>
        <v/>
      </c>
      <c r="J1117" s="20" t="s">
        <v>370</v>
      </c>
      <c r="K1117" s="17">
        <v>44927</v>
      </c>
    </row>
    <row r="1118" spans="1:11" x14ac:dyDescent="0.25">
      <c r="A1118" s="16">
        <v>44939.272928240738</v>
      </c>
      <c r="B1118" t="s">
        <v>2</v>
      </c>
      <c r="C1118" t="str">
        <f t="shared" si="17"/>
        <v>Savings</v>
      </c>
      <c r="D1118" s="3">
        <v>1.5</v>
      </c>
      <c r="E1118" t="s">
        <v>244</v>
      </c>
      <c r="F1118" t="s">
        <v>241</v>
      </c>
      <c r="G1118" s="5" t="str">
        <f>IF(Table1[[#This Row],[Amount]]&lt;0,-Table1[[#This Row],[Amount]],"")</f>
        <v/>
      </c>
      <c r="H1118" t="str">
        <f>IF(Table1[[#This Row],[Account Type]]="Credit Card",Table1[[#This Row],[Amount]],"")</f>
        <v/>
      </c>
      <c r="I1118" s="2" t="str">
        <f>IF(Table1[[#This Row],[Category]]="Loan Repayment",Table1[[#This Row],[Amount]]*-1,"")</f>
        <v/>
      </c>
      <c r="J1118" s="20" t="s">
        <v>370</v>
      </c>
      <c r="K1118" s="17">
        <v>44927</v>
      </c>
    </row>
    <row r="1119" spans="1:11" x14ac:dyDescent="0.25">
      <c r="A1119" s="16">
        <v>44939.272928240738</v>
      </c>
      <c r="B1119" t="s">
        <v>2</v>
      </c>
      <c r="C1119" t="str">
        <f t="shared" si="17"/>
        <v>Savings</v>
      </c>
      <c r="D1119" s="3">
        <v>-1.5</v>
      </c>
      <c r="E1119" t="s">
        <v>244</v>
      </c>
      <c r="F1119" t="s">
        <v>241</v>
      </c>
      <c r="G1119" s="5">
        <f>IF(Table1[[#This Row],[Amount]]&lt;0,-Table1[[#This Row],[Amount]],"")</f>
        <v>1.5</v>
      </c>
      <c r="H1119" t="str">
        <f>IF(Table1[[#This Row],[Account Type]]="Credit Card",Table1[[#This Row],[Amount]],"")</f>
        <v/>
      </c>
      <c r="I1119" s="2" t="str">
        <f>IF(Table1[[#This Row],[Category]]="Loan Repayment",Table1[[#This Row],[Amount]]*-1,"")</f>
        <v/>
      </c>
      <c r="J1119" s="20" t="s">
        <v>370</v>
      </c>
      <c r="K1119" s="17">
        <v>44927</v>
      </c>
    </row>
    <row r="1120" spans="1:11" x14ac:dyDescent="0.25">
      <c r="A1120" s="16">
        <v>44939.910752314812</v>
      </c>
      <c r="B1120" t="s">
        <v>113</v>
      </c>
      <c r="C1120" t="str">
        <f t="shared" si="17"/>
        <v>Others</v>
      </c>
      <c r="D1120" s="3">
        <v>30.38</v>
      </c>
      <c r="E1120" t="s">
        <v>244</v>
      </c>
      <c r="F1120" t="s">
        <v>241</v>
      </c>
      <c r="G1120" s="5" t="str">
        <f>IF(Table1[[#This Row],[Amount]]&lt;0,-Table1[[#This Row],[Amount]],"")</f>
        <v/>
      </c>
      <c r="H1120" t="str">
        <f>IF(Table1[[#This Row],[Account Type]]="Credit Card",Table1[[#This Row],[Amount]],"")</f>
        <v/>
      </c>
      <c r="I1120" s="2" t="str">
        <f>IF(Table1[[#This Row],[Category]]="Loan Repayment",Table1[[#This Row],[Amount]]*-1,"")</f>
        <v/>
      </c>
      <c r="J1120" s="20" t="s">
        <v>370</v>
      </c>
      <c r="K1120" s="17">
        <v>44927</v>
      </c>
    </row>
    <row r="1121" spans="1:11" x14ac:dyDescent="0.25">
      <c r="A1121" s="16">
        <v>44939.916990740741</v>
      </c>
      <c r="B1121" t="s">
        <v>2</v>
      </c>
      <c r="C1121" t="str">
        <f t="shared" si="17"/>
        <v>Savings</v>
      </c>
      <c r="D1121" s="3">
        <v>1.5</v>
      </c>
      <c r="E1121" t="s">
        <v>244</v>
      </c>
      <c r="F1121" t="s">
        <v>241</v>
      </c>
      <c r="G1121" s="5" t="str">
        <f>IF(Table1[[#This Row],[Amount]]&lt;0,-Table1[[#This Row],[Amount]],"")</f>
        <v/>
      </c>
      <c r="H1121" t="str">
        <f>IF(Table1[[#This Row],[Account Type]]="Credit Card",Table1[[#This Row],[Amount]],"")</f>
        <v/>
      </c>
      <c r="I1121" s="2" t="str">
        <f>IF(Table1[[#This Row],[Category]]="Loan Repayment",Table1[[#This Row],[Amount]]*-1,"")</f>
        <v/>
      </c>
      <c r="J1121" s="20" t="s">
        <v>370</v>
      </c>
      <c r="K1121" s="17">
        <v>44927</v>
      </c>
    </row>
    <row r="1122" spans="1:11" x14ac:dyDescent="0.25">
      <c r="A1122" s="16">
        <v>44939.916990740741</v>
      </c>
      <c r="B1122" t="s">
        <v>2</v>
      </c>
      <c r="C1122" t="str">
        <f t="shared" si="17"/>
        <v>Savings</v>
      </c>
      <c r="D1122" s="3">
        <v>-1.5</v>
      </c>
      <c r="E1122" t="s">
        <v>244</v>
      </c>
      <c r="F1122" t="s">
        <v>241</v>
      </c>
      <c r="G1122" s="5">
        <f>IF(Table1[[#This Row],[Amount]]&lt;0,-Table1[[#This Row],[Amount]],"")</f>
        <v>1.5</v>
      </c>
      <c r="H1122" t="str">
        <f>IF(Table1[[#This Row],[Account Type]]="Credit Card",Table1[[#This Row],[Amount]],"")</f>
        <v/>
      </c>
      <c r="I1122" s="2" t="str">
        <f>IF(Table1[[#This Row],[Category]]="Loan Repayment",Table1[[#This Row],[Amount]]*-1,"")</f>
        <v/>
      </c>
      <c r="J1122" s="20" t="s">
        <v>370</v>
      </c>
      <c r="K1122" s="17">
        <v>44927</v>
      </c>
    </row>
    <row r="1123" spans="1:11" x14ac:dyDescent="0.25">
      <c r="A1123" s="16">
        <v>44939.999988425923</v>
      </c>
      <c r="B1123" t="s">
        <v>14</v>
      </c>
      <c r="C1123" t="str">
        <f t="shared" si="17"/>
        <v>Public Transport</v>
      </c>
      <c r="D1123" s="3">
        <v>-3.3</v>
      </c>
      <c r="E1123" t="s">
        <v>244</v>
      </c>
      <c r="F1123" t="s">
        <v>241</v>
      </c>
      <c r="G1123" s="5">
        <f>IF(Table1[[#This Row],[Amount]]&lt;0,-Table1[[#This Row],[Amount]],"")</f>
        <v>3.3</v>
      </c>
      <c r="H1123" t="str">
        <f>IF(Table1[[#This Row],[Account Type]]="Credit Card",Table1[[#This Row],[Amount]],"")</f>
        <v/>
      </c>
      <c r="I1123" s="2" t="str">
        <f>IF(Table1[[#This Row],[Category]]="Loan Repayment",Table1[[#This Row],[Amount]]*-1,"")</f>
        <v/>
      </c>
      <c r="J1123" s="20" t="s">
        <v>370</v>
      </c>
      <c r="K1123" s="17">
        <v>44927</v>
      </c>
    </row>
    <row r="1124" spans="1:11" x14ac:dyDescent="0.25">
      <c r="A1124" s="16">
        <v>44940.152731481481</v>
      </c>
      <c r="B1124" t="s">
        <v>120</v>
      </c>
      <c r="C1124" t="str">
        <f t="shared" si="17"/>
        <v>Others</v>
      </c>
      <c r="D1124" s="3">
        <v>-24.57</v>
      </c>
      <c r="E1124" t="s">
        <v>244</v>
      </c>
      <c r="F1124" t="s">
        <v>241</v>
      </c>
      <c r="G1124" s="5">
        <f>IF(Table1[[#This Row],[Amount]]&lt;0,-Table1[[#This Row],[Amount]],"")</f>
        <v>24.57</v>
      </c>
      <c r="H1124" t="str">
        <f>IF(Table1[[#This Row],[Account Type]]="Credit Card",Table1[[#This Row],[Amount]],"")</f>
        <v/>
      </c>
      <c r="I1124" s="2" t="str">
        <f>IF(Table1[[#This Row],[Category]]="Loan Repayment",Table1[[#This Row],[Amount]]*-1,"")</f>
        <v/>
      </c>
      <c r="J1124" s="20" t="s">
        <v>370</v>
      </c>
      <c r="K1124" s="17">
        <v>44927</v>
      </c>
    </row>
    <row r="1125" spans="1:11" x14ac:dyDescent="0.25">
      <c r="A1125" s="16">
        <v>44940.154548611114</v>
      </c>
      <c r="B1125" t="s">
        <v>120</v>
      </c>
      <c r="C1125" t="str">
        <f t="shared" si="17"/>
        <v>Others</v>
      </c>
      <c r="D1125" s="3">
        <v>-4.0999999999999996</v>
      </c>
      <c r="E1125" t="s">
        <v>244</v>
      </c>
      <c r="F1125" t="s">
        <v>241</v>
      </c>
      <c r="G1125" s="5">
        <f>IF(Table1[[#This Row],[Amount]]&lt;0,-Table1[[#This Row],[Amount]],"")</f>
        <v>4.0999999999999996</v>
      </c>
      <c r="H1125" t="str">
        <f>IF(Table1[[#This Row],[Account Type]]="Credit Card",Table1[[#This Row],[Amount]],"")</f>
        <v/>
      </c>
      <c r="I1125" s="2" t="str">
        <f>IF(Table1[[#This Row],[Category]]="Loan Repayment",Table1[[#This Row],[Amount]]*-1,"")</f>
        <v/>
      </c>
      <c r="J1125" s="20" t="s">
        <v>370</v>
      </c>
      <c r="K1125" s="17">
        <v>44927</v>
      </c>
    </row>
    <row r="1126" spans="1:11" x14ac:dyDescent="0.25">
      <c r="A1126" s="16">
        <v>44940.999988425923</v>
      </c>
      <c r="B1126" t="s">
        <v>14</v>
      </c>
      <c r="C1126" t="str">
        <f t="shared" si="17"/>
        <v>Public Transport</v>
      </c>
      <c r="D1126" s="3">
        <v>-1.65</v>
      </c>
      <c r="E1126" t="s">
        <v>244</v>
      </c>
      <c r="F1126" t="s">
        <v>241</v>
      </c>
      <c r="G1126" s="5">
        <f>IF(Table1[[#This Row],[Amount]]&lt;0,-Table1[[#This Row],[Amount]],"")</f>
        <v>1.65</v>
      </c>
      <c r="H1126" t="str">
        <f>IF(Table1[[#This Row],[Account Type]]="Credit Card",Table1[[#This Row],[Amount]],"")</f>
        <v/>
      </c>
      <c r="I1126" s="2" t="str">
        <f>IF(Table1[[#This Row],[Category]]="Loan Repayment",Table1[[#This Row],[Amount]]*-1,"")</f>
        <v/>
      </c>
      <c r="J1126" s="20" t="s">
        <v>370</v>
      </c>
      <c r="K1126" s="17">
        <v>44927</v>
      </c>
    </row>
    <row r="1127" spans="1:11" x14ac:dyDescent="0.25">
      <c r="A1127" s="16">
        <v>44941.491041666668</v>
      </c>
      <c r="B1127" t="s">
        <v>79</v>
      </c>
      <c r="C1127" t="str">
        <f t="shared" si="17"/>
        <v>Others</v>
      </c>
      <c r="D1127" s="3">
        <v>-2</v>
      </c>
      <c r="E1127" t="s">
        <v>244</v>
      </c>
      <c r="F1127" t="s">
        <v>241</v>
      </c>
      <c r="G1127" s="5">
        <f>IF(Table1[[#This Row],[Amount]]&lt;0,-Table1[[#This Row],[Amount]],"")</f>
        <v>2</v>
      </c>
      <c r="H1127" t="str">
        <f>IF(Table1[[#This Row],[Account Type]]="Credit Card",Table1[[#This Row],[Amount]],"")</f>
        <v/>
      </c>
      <c r="I1127" s="2" t="str">
        <f>IF(Table1[[#This Row],[Category]]="Loan Repayment",Table1[[#This Row],[Amount]]*-1,"")</f>
        <v/>
      </c>
      <c r="J1127" s="20" t="s">
        <v>370</v>
      </c>
      <c r="K1127" s="17">
        <v>44927</v>
      </c>
    </row>
    <row r="1128" spans="1:11" x14ac:dyDescent="0.25">
      <c r="A1128" s="16">
        <v>44941.502905092595</v>
      </c>
      <c r="B1128" t="s">
        <v>39</v>
      </c>
      <c r="C1128" t="str">
        <f t="shared" si="17"/>
        <v>Church</v>
      </c>
      <c r="D1128" s="3">
        <v>-150</v>
      </c>
      <c r="E1128" t="s">
        <v>244</v>
      </c>
      <c r="F1128" t="s">
        <v>241</v>
      </c>
      <c r="G1128" s="5">
        <f>IF(Table1[[#This Row],[Amount]]&lt;0,-Table1[[#This Row],[Amount]],"")</f>
        <v>150</v>
      </c>
      <c r="H1128" t="str">
        <f>IF(Table1[[#This Row],[Account Type]]="Credit Card",Table1[[#This Row],[Amount]],"")</f>
        <v/>
      </c>
      <c r="I1128" s="2" t="str">
        <f>IF(Table1[[#This Row],[Category]]="Loan Repayment",Table1[[#This Row],[Amount]]*-1,"")</f>
        <v/>
      </c>
      <c r="J1128" s="20" t="s">
        <v>370</v>
      </c>
      <c r="K1128" s="17">
        <v>44927</v>
      </c>
    </row>
    <row r="1129" spans="1:11" x14ac:dyDescent="0.25">
      <c r="A1129" s="16">
        <v>44941.503564814811</v>
      </c>
      <c r="B1129" t="s">
        <v>39</v>
      </c>
      <c r="C1129" t="str">
        <f t="shared" si="17"/>
        <v>Church</v>
      </c>
      <c r="D1129" s="3">
        <v>-3</v>
      </c>
      <c r="E1129" t="s">
        <v>244</v>
      </c>
      <c r="F1129" t="s">
        <v>241</v>
      </c>
      <c r="G1129" s="5">
        <f>IF(Table1[[#This Row],[Amount]]&lt;0,-Table1[[#This Row],[Amount]],"")</f>
        <v>3</v>
      </c>
      <c r="H1129" t="str">
        <f>IF(Table1[[#This Row],[Account Type]]="Credit Card",Table1[[#This Row],[Amount]],"")</f>
        <v/>
      </c>
      <c r="I1129" s="2" t="str">
        <f>IF(Table1[[#This Row],[Category]]="Loan Repayment",Table1[[#This Row],[Amount]]*-1,"")</f>
        <v/>
      </c>
      <c r="J1129" s="20" t="s">
        <v>370</v>
      </c>
      <c r="K1129" s="17">
        <v>44927</v>
      </c>
    </row>
    <row r="1130" spans="1:11" x14ac:dyDescent="0.25">
      <c r="A1130" s="16">
        <v>44941.896643518521</v>
      </c>
      <c r="B1130" t="s">
        <v>10</v>
      </c>
      <c r="C1130" t="str">
        <f t="shared" si="17"/>
        <v>Groceries</v>
      </c>
      <c r="D1130" s="3">
        <v>-2</v>
      </c>
      <c r="E1130" t="s">
        <v>244</v>
      </c>
      <c r="F1130" t="s">
        <v>241</v>
      </c>
      <c r="G1130" s="5">
        <f>IF(Table1[[#This Row],[Amount]]&lt;0,-Table1[[#This Row],[Amount]],"")</f>
        <v>2</v>
      </c>
      <c r="H1130" t="str">
        <f>IF(Table1[[#This Row],[Account Type]]="Credit Card",Table1[[#This Row],[Amount]],"")</f>
        <v/>
      </c>
      <c r="I1130" s="2" t="str">
        <f>IF(Table1[[#This Row],[Category]]="Loan Repayment",Table1[[#This Row],[Amount]]*-1,"")</f>
        <v/>
      </c>
      <c r="J1130" s="20" t="s">
        <v>370</v>
      </c>
      <c r="K1130" s="17">
        <v>44927</v>
      </c>
    </row>
    <row r="1131" spans="1:11" x14ac:dyDescent="0.25">
      <c r="A1131" s="16">
        <v>44942.046041666668</v>
      </c>
      <c r="B1131" t="s">
        <v>14</v>
      </c>
      <c r="C1131" t="str">
        <f t="shared" si="17"/>
        <v>Public Transport</v>
      </c>
      <c r="D1131" s="3">
        <v>-6.6</v>
      </c>
      <c r="E1131" t="s">
        <v>244</v>
      </c>
      <c r="F1131" t="s">
        <v>241</v>
      </c>
      <c r="G1131" s="5">
        <f>IF(Table1[[#This Row],[Amount]]&lt;0,-Table1[[#This Row],[Amount]],"")</f>
        <v>6.6</v>
      </c>
      <c r="H1131" t="str">
        <f>IF(Table1[[#This Row],[Account Type]]="Credit Card",Table1[[#This Row],[Amount]],"")</f>
        <v/>
      </c>
      <c r="I1131" s="2" t="str">
        <f>IF(Table1[[#This Row],[Category]]="Loan Repayment",Table1[[#This Row],[Amount]]*-1,"")</f>
        <v/>
      </c>
      <c r="J1131" s="20" t="s">
        <v>370</v>
      </c>
      <c r="K1131" s="17">
        <v>44927</v>
      </c>
    </row>
    <row r="1132" spans="1:11" x14ac:dyDescent="0.25">
      <c r="A1132" s="16">
        <v>44942.452256944445</v>
      </c>
      <c r="B1132" t="s">
        <v>41</v>
      </c>
      <c r="C1132" t="str">
        <f t="shared" si="17"/>
        <v>Others</v>
      </c>
      <c r="D1132" s="3">
        <v>40</v>
      </c>
      <c r="E1132" t="s">
        <v>244</v>
      </c>
      <c r="F1132" t="s">
        <v>241</v>
      </c>
      <c r="G1132" s="5" t="str">
        <f>IF(Table1[[#This Row],[Amount]]&lt;0,-Table1[[#This Row],[Amount]],"")</f>
        <v/>
      </c>
      <c r="H1132" t="str">
        <f>IF(Table1[[#This Row],[Account Type]]="Credit Card",Table1[[#This Row],[Amount]],"")</f>
        <v/>
      </c>
      <c r="I1132" s="2" t="str">
        <f>IF(Table1[[#This Row],[Category]]="Loan Repayment",Table1[[#This Row],[Amount]]*-1,"")</f>
        <v/>
      </c>
      <c r="J1132" s="20" t="s">
        <v>370</v>
      </c>
      <c r="K1132" s="17">
        <v>44927</v>
      </c>
    </row>
    <row r="1133" spans="1:11" x14ac:dyDescent="0.25">
      <c r="A1133" s="16">
        <v>44942.62363425926</v>
      </c>
      <c r="B1133" t="s">
        <v>2</v>
      </c>
      <c r="C1133" t="str">
        <f t="shared" si="17"/>
        <v>Savings</v>
      </c>
      <c r="D1133" s="3">
        <v>5</v>
      </c>
      <c r="E1133" t="s">
        <v>244</v>
      </c>
      <c r="F1133" t="s">
        <v>241</v>
      </c>
      <c r="G1133" s="5" t="str">
        <f>IF(Table1[[#This Row],[Amount]]&lt;0,-Table1[[#This Row],[Amount]],"")</f>
        <v/>
      </c>
      <c r="H1133" t="str">
        <f>IF(Table1[[#This Row],[Account Type]]="Credit Card",Table1[[#This Row],[Amount]],"")</f>
        <v/>
      </c>
      <c r="I1133" s="2" t="str">
        <f>IF(Table1[[#This Row],[Category]]="Loan Repayment",Table1[[#This Row],[Amount]]*-1,"")</f>
        <v/>
      </c>
      <c r="J1133" s="20" t="s">
        <v>370</v>
      </c>
      <c r="K1133" s="17">
        <v>44927</v>
      </c>
    </row>
    <row r="1134" spans="1:11" x14ac:dyDescent="0.25">
      <c r="A1134" s="16">
        <v>44942.62363425926</v>
      </c>
      <c r="B1134" t="s">
        <v>2</v>
      </c>
      <c r="C1134" t="str">
        <f t="shared" si="17"/>
        <v>Savings</v>
      </c>
      <c r="D1134" s="3">
        <v>-5</v>
      </c>
      <c r="E1134" t="s">
        <v>244</v>
      </c>
      <c r="F1134" t="s">
        <v>241</v>
      </c>
      <c r="G1134" s="5">
        <f>IF(Table1[[#This Row],[Amount]]&lt;0,-Table1[[#This Row],[Amount]],"")</f>
        <v>5</v>
      </c>
      <c r="H1134" t="str">
        <f>IF(Table1[[#This Row],[Account Type]]="Credit Card",Table1[[#This Row],[Amount]],"")</f>
        <v/>
      </c>
      <c r="I1134" s="2" t="str">
        <f>IF(Table1[[#This Row],[Category]]="Loan Repayment",Table1[[#This Row],[Amount]]*-1,"")</f>
        <v/>
      </c>
      <c r="J1134" s="20" t="s">
        <v>370</v>
      </c>
      <c r="K1134" s="17">
        <v>44927</v>
      </c>
    </row>
    <row r="1135" spans="1:11" x14ac:dyDescent="0.25">
      <c r="A1135" s="16">
        <v>44942.999988425923</v>
      </c>
      <c r="B1135" t="s">
        <v>14</v>
      </c>
      <c r="C1135" t="str">
        <f t="shared" si="17"/>
        <v>Public Transport</v>
      </c>
      <c r="D1135" s="3">
        <v>-1.65</v>
      </c>
      <c r="E1135" t="s">
        <v>244</v>
      </c>
      <c r="F1135" t="s">
        <v>241</v>
      </c>
      <c r="G1135" s="5">
        <f>IF(Table1[[#This Row],[Amount]]&lt;0,-Table1[[#This Row],[Amount]],"")</f>
        <v>1.65</v>
      </c>
      <c r="H1135" t="str">
        <f>IF(Table1[[#This Row],[Account Type]]="Credit Card",Table1[[#This Row],[Amount]],"")</f>
        <v/>
      </c>
      <c r="I1135" s="2" t="str">
        <f>IF(Table1[[#This Row],[Category]]="Loan Repayment",Table1[[#This Row],[Amount]]*-1,"")</f>
        <v/>
      </c>
      <c r="J1135" s="20" t="s">
        <v>370</v>
      </c>
      <c r="K1135" s="17">
        <v>44927</v>
      </c>
    </row>
    <row r="1136" spans="1:11" x14ac:dyDescent="0.25">
      <c r="A1136" s="16">
        <v>44942.999988425923</v>
      </c>
      <c r="B1136" t="s">
        <v>14</v>
      </c>
      <c r="C1136" t="str">
        <f t="shared" si="17"/>
        <v>Public Transport</v>
      </c>
      <c r="D1136" s="3">
        <v>-1.65</v>
      </c>
      <c r="E1136" t="s">
        <v>244</v>
      </c>
      <c r="F1136" t="s">
        <v>241</v>
      </c>
      <c r="G1136" s="5">
        <f>IF(Table1[[#This Row],[Amount]]&lt;0,-Table1[[#This Row],[Amount]],"")</f>
        <v>1.65</v>
      </c>
      <c r="H1136" t="str">
        <f>IF(Table1[[#This Row],[Account Type]]="Credit Card",Table1[[#This Row],[Amount]],"")</f>
        <v/>
      </c>
      <c r="I1136" s="2" t="str">
        <f>IF(Table1[[#This Row],[Category]]="Loan Repayment",Table1[[#This Row],[Amount]]*-1,"")</f>
        <v/>
      </c>
      <c r="J1136" s="20" t="s">
        <v>370</v>
      </c>
      <c r="K1136" s="17">
        <v>44927</v>
      </c>
    </row>
    <row r="1137" spans="1:11" x14ac:dyDescent="0.25">
      <c r="A1137" s="16">
        <v>44943.269803240742</v>
      </c>
      <c r="B1137" t="s">
        <v>14</v>
      </c>
      <c r="C1137" t="str">
        <f t="shared" si="17"/>
        <v>Public Transport</v>
      </c>
      <c r="D1137" s="3">
        <v>-0.1</v>
      </c>
      <c r="E1137" t="s">
        <v>244</v>
      </c>
      <c r="F1137" t="s">
        <v>241</v>
      </c>
      <c r="G1137" s="5">
        <f>IF(Table1[[#This Row],[Amount]]&lt;0,-Table1[[#This Row],[Amount]],"")</f>
        <v>0.1</v>
      </c>
      <c r="H1137" t="str">
        <f>IF(Table1[[#This Row],[Account Type]]="Credit Card",Table1[[#This Row],[Amount]],"")</f>
        <v/>
      </c>
      <c r="I1137" s="2" t="str">
        <f>IF(Table1[[#This Row],[Category]]="Loan Repayment",Table1[[#This Row],[Amount]]*-1,"")</f>
        <v/>
      </c>
      <c r="J1137" s="20" t="s">
        <v>370</v>
      </c>
      <c r="K1137" s="17">
        <v>44927</v>
      </c>
    </row>
    <row r="1138" spans="1:11" x14ac:dyDescent="0.25">
      <c r="A1138" s="16">
        <v>44943.310763888891</v>
      </c>
      <c r="B1138" t="s">
        <v>10</v>
      </c>
      <c r="C1138" t="str">
        <f t="shared" si="17"/>
        <v>Groceries</v>
      </c>
      <c r="D1138" s="3">
        <v>-1.75</v>
      </c>
      <c r="E1138" t="s">
        <v>244</v>
      </c>
      <c r="F1138" t="s">
        <v>241</v>
      </c>
      <c r="G1138" s="5">
        <f>IF(Table1[[#This Row],[Amount]]&lt;0,-Table1[[#This Row],[Amount]],"")</f>
        <v>1.75</v>
      </c>
      <c r="H1138" t="str">
        <f>IF(Table1[[#This Row],[Account Type]]="Credit Card",Table1[[#This Row],[Amount]],"")</f>
        <v/>
      </c>
      <c r="I1138" s="2" t="str">
        <f>IF(Table1[[#This Row],[Category]]="Loan Repayment",Table1[[#This Row],[Amount]]*-1,"")</f>
        <v/>
      </c>
      <c r="J1138" s="20" t="s">
        <v>370</v>
      </c>
      <c r="K1138" s="17">
        <v>44927</v>
      </c>
    </row>
    <row r="1139" spans="1:11" x14ac:dyDescent="0.25">
      <c r="A1139" s="16">
        <v>44943.343182870369</v>
      </c>
      <c r="B1139" t="s">
        <v>14</v>
      </c>
      <c r="C1139" t="str">
        <f t="shared" si="17"/>
        <v>Public Transport</v>
      </c>
      <c r="D1139" s="3">
        <v>-3.3</v>
      </c>
      <c r="E1139" t="s">
        <v>244</v>
      </c>
      <c r="F1139" t="s">
        <v>241</v>
      </c>
      <c r="G1139" s="5">
        <f>IF(Table1[[#This Row],[Amount]]&lt;0,-Table1[[#This Row],[Amount]],"")</f>
        <v>3.3</v>
      </c>
      <c r="H1139" t="str">
        <f>IF(Table1[[#This Row],[Account Type]]="Credit Card",Table1[[#This Row],[Amount]],"")</f>
        <v/>
      </c>
      <c r="I1139" s="2" t="str">
        <f>IF(Table1[[#This Row],[Category]]="Loan Repayment",Table1[[#This Row],[Amount]]*-1,"")</f>
        <v/>
      </c>
      <c r="J1139" s="20" t="s">
        <v>370</v>
      </c>
      <c r="K1139" s="17">
        <v>44927</v>
      </c>
    </row>
    <row r="1140" spans="1:11" x14ac:dyDescent="0.25">
      <c r="A1140" s="16">
        <v>44944.999988425923</v>
      </c>
      <c r="B1140" t="s">
        <v>14</v>
      </c>
      <c r="C1140" t="str">
        <f t="shared" si="17"/>
        <v>Public Transport</v>
      </c>
      <c r="D1140" s="3">
        <v>-3.3</v>
      </c>
      <c r="E1140" t="s">
        <v>244</v>
      </c>
      <c r="F1140" t="s">
        <v>241</v>
      </c>
      <c r="G1140" s="5">
        <f>IF(Table1[[#This Row],[Amount]]&lt;0,-Table1[[#This Row],[Amount]],"")</f>
        <v>3.3</v>
      </c>
      <c r="H1140" t="str">
        <f>IF(Table1[[#This Row],[Account Type]]="Credit Card",Table1[[#This Row],[Amount]],"")</f>
        <v/>
      </c>
      <c r="I1140" s="2" t="str">
        <f>IF(Table1[[#This Row],[Category]]="Loan Repayment",Table1[[#This Row],[Amount]]*-1,"")</f>
        <v/>
      </c>
      <c r="J1140" s="20" t="s">
        <v>370</v>
      </c>
      <c r="K1140" s="17">
        <v>44927</v>
      </c>
    </row>
    <row r="1141" spans="1:11" x14ac:dyDescent="0.25">
      <c r="A1141" s="16">
        <v>44945.30636574074</v>
      </c>
      <c r="B1141" t="s">
        <v>2</v>
      </c>
      <c r="C1141" t="str">
        <f t="shared" si="17"/>
        <v>Savings</v>
      </c>
      <c r="D1141" s="3">
        <v>1.5</v>
      </c>
      <c r="E1141" t="s">
        <v>244</v>
      </c>
      <c r="F1141" t="s">
        <v>241</v>
      </c>
      <c r="G1141" s="5" t="str">
        <f>IF(Table1[[#This Row],[Amount]]&lt;0,-Table1[[#This Row],[Amount]],"")</f>
        <v/>
      </c>
      <c r="H1141" t="str">
        <f>IF(Table1[[#This Row],[Account Type]]="Credit Card",Table1[[#This Row],[Amount]],"")</f>
        <v/>
      </c>
      <c r="I1141" s="2" t="str">
        <f>IF(Table1[[#This Row],[Category]]="Loan Repayment",Table1[[#This Row],[Amount]]*-1,"")</f>
        <v/>
      </c>
      <c r="J1141" s="20" t="s">
        <v>370</v>
      </c>
      <c r="K1141" s="17">
        <v>44927</v>
      </c>
    </row>
    <row r="1142" spans="1:11" x14ac:dyDescent="0.25">
      <c r="A1142" s="16">
        <v>44945.30636574074</v>
      </c>
      <c r="B1142" t="s">
        <v>2</v>
      </c>
      <c r="C1142" t="str">
        <f t="shared" si="17"/>
        <v>Savings</v>
      </c>
      <c r="D1142" s="3">
        <v>-1.5</v>
      </c>
      <c r="E1142" t="s">
        <v>244</v>
      </c>
      <c r="F1142" t="s">
        <v>241</v>
      </c>
      <c r="G1142" s="5">
        <f>IF(Table1[[#This Row],[Amount]]&lt;0,-Table1[[#This Row],[Amount]],"")</f>
        <v>1.5</v>
      </c>
      <c r="H1142" t="str">
        <f>IF(Table1[[#This Row],[Account Type]]="Credit Card",Table1[[#This Row],[Amount]],"")</f>
        <v/>
      </c>
      <c r="I1142" s="2" t="str">
        <f>IF(Table1[[#This Row],[Category]]="Loan Repayment",Table1[[#This Row],[Amount]]*-1,"")</f>
        <v/>
      </c>
      <c r="J1142" s="20" t="s">
        <v>370</v>
      </c>
      <c r="K1142" s="17">
        <v>44927</v>
      </c>
    </row>
    <row r="1143" spans="1:11" x14ac:dyDescent="0.25">
      <c r="A1143" s="16">
        <v>44945.999988425923</v>
      </c>
      <c r="B1143" t="s">
        <v>14</v>
      </c>
      <c r="C1143" t="str">
        <f t="shared" si="17"/>
        <v>Public Transport</v>
      </c>
      <c r="D1143" s="3">
        <v>-1.65</v>
      </c>
      <c r="E1143" t="s">
        <v>244</v>
      </c>
      <c r="F1143" t="s">
        <v>241</v>
      </c>
      <c r="G1143" s="5">
        <f>IF(Table1[[#This Row],[Amount]]&lt;0,-Table1[[#This Row],[Amount]],"")</f>
        <v>1.65</v>
      </c>
      <c r="H1143" t="str">
        <f>IF(Table1[[#This Row],[Account Type]]="Credit Card",Table1[[#This Row],[Amount]],"")</f>
        <v/>
      </c>
      <c r="I1143" s="2" t="str">
        <f>IF(Table1[[#This Row],[Category]]="Loan Repayment",Table1[[#This Row],[Amount]]*-1,"")</f>
        <v/>
      </c>
      <c r="J1143" s="20" t="s">
        <v>370</v>
      </c>
      <c r="K1143" s="17">
        <v>44927</v>
      </c>
    </row>
    <row r="1144" spans="1:11" x14ac:dyDescent="0.25">
      <c r="A1144" s="16">
        <v>44945.999988425923</v>
      </c>
      <c r="B1144" t="s">
        <v>14</v>
      </c>
      <c r="C1144" t="str">
        <f t="shared" si="17"/>
        <v>Public Transport</v>
      </c>
      <c r="D1144" s="3">
        <v>-3.3</v>
      </c>
      <c r="E1144" t="s">
        <v>244</v>
      </c>
      <c r="F1144" t="s">
        <v>241</v>
      </c>
      <c r="G1144" s="5">
        <f>IF(Table1[[#This Row],[Amount]]&lt;0,-Table1[[#This Row],[Amount]],"")</f>
        <v>3.3</v>
      </c>
      <c r="H1144" t="str">
        <f>IF(Table1[[#This Row],[Account Type]]="Credit Card",Table1[[#This Row],[Amount]],"")</f>
        <v/>
      </c>
      <c r="I1144" s="2" t="str">
        <f>IF(Table1[[#This Row],[Category]]="Loan Repayment",Table1[[#This Row],[Amount]]*-1,"")</f>
        <v/>
      </c>
      <c r="J1144" s="20" t="s">
        <v>370</v>
      </c>
      <c r="K1144" s="17">
        <v>44927</v>
      </c>
    </row>
    <row r="1145" spans="1:11" x14ac:dyDescent="0.25">
      <c r="A1145" s="16">
        <v>44946.999988425923</v>
      </c>
      <c r="B1145" t="s">
        <v>14</v>
      </c>
      <c r="C1145" t="str">
        <f t="shared" si="17"/>
        <v>Public Transport</v>
      </c>
      <c r="D1145" s="3">
        <v>-4.95</v>
      </c>
      <c r="E1145" t="s">
        <v>244</v>
      </c>
      <c r="F1145" t="s">
        <v>241</v>
      </c>
      <c r="G1145" s="5">
        <f>IF(Table1[[#This Row],[Amount]]&lt;0,-Table1[[#This Row],[Amount]],"")</f>
        <v>4.95</v>
      </c>
      <c r="H1145" t="str">
        <f>IF(Table1[[#This Row],[Account Type]]="Credit Card",Table1[[#This Row],[Amount]],"")</f>
        <v/>
      </c>
      <c r="I1145" s="2" t="str">
        <f>IF(Table1[[#This Row],[Category]]="Loan Repayment",Table1[[#This Row],[Amount]]*-1,"")</f>
        <v/>
      </c>
      <c r="J1145" s="20" t="s">
        <v>370</v>
      </c>
      <c r="K1145" s="17">
        <v>44927</v>
      </c>
    </row>
    <row r="1146" spans="1:11" x14ac:dyDescent="0.25">
      <c r="A1146" s="16">
        <v>44947.999988425923</v>
      </c>
      <c r="B1146" t="s">
        <v>14</v>
      </c>
      <c r="C1146" t="str">
        <f t="shared" si="17"/>
        <v>Public Transport</v>
      </c>
      <c r="D1146" s="3">
        <v>-1.65</v>
      </c>
      <c r="E1146" t="s">
        <v>244</v>
      </c>
      <c r="F1146" t="s">
        <v>241</v>
      </c>
      <c r="G1146" s="5">
        <f>IF(Table1[[#This Row],[Amount]]&lt;0,-Table1[[#This Row],[Amount]],"")</f>
        <v>1.65</v>
      </c>
      <c r="H1146" t="str">
        <f>IF(Table1[[#This Row],[Account Type]]="Credit Card",Table1[[#This Row],[Amount]],"")</f>
        <v/>
      </c>
      <c r="I1146" s="2" t="str">
        <f>IF(Table1[[#This Row],[Category]]="Loan Repayment",Table1[[#This Row],[Amount]]*-1,"")</f>
        <v/>
      </c>
      <c r="J1146" s="20" t="s">
        <v>370</v>
      </c>
      <c r="K1146" s="17">
        <v>44927</v>
      </c>
    </row>
    <row r="1147" spans="1:11" x14ac:dyDescent="0.25">
      <c r="A1147" s="16">
        <v>44948.507743055554</v>
      </c>
      <c r="B1147" t="s">
        <v>39</v>
      </c>
      <c r="C1147" t="str">
        <f t="shared" si="17"/>
        <v>Church</v>
      </c>
      <c r="D1147" s="3">
        <v>-3</v>
      </c>
      <c r="E1147" t="s">
        <v>244</v>
      </c>
      <c r="F1147" t="s">
        <v>241</v>
      </c>
      <c r="G1147" s="5">
        <f>IF(Table1[[#This Row],[Amount]]&lt;0,-Table1[[#This Row],[Amount]],"")</f>
        <v>3</v>
      </c>
      <c r="H1147" t="str">
        <f>IF(Table1[[#This Row],[Account Type]]="Credit Card",Table1[[#This Row],[Amount]],"")</f>
        <v/>
      </c>
      <c r="I1147" s="2" t="str">
        <f>IF(Table1[[#This Row],[Category]]="Loan Repayment",Table1[[#This Row],[Amount]]*-1,"")</f>
        <v/>
      </c>
      <c r="J1147" s="20" t="s">
        <v>370</v>
      </c>
      <c r="K1147" s="17">
        <v>44927</v>
      </c>
    </row>
    <row r="1148" spans="1:11" x14ac:dyDescent="0.25">
      <c r="A1148" s="16">
        <v>44948.584120370368</v>
      </c>
      <c r="B1148" t="s">
        <v>121</v>
      </c>
      <c r="C1148" t="str">
        <f t="shared" si="17"/>
        <v>Others</v>
      </c>
      <c r="D1148" s="3">
        <v>-3</v>
      </c>
      <c r="E1148" t="s">
        <v>244</v>
      </c>
      <c r="F1148" t="s">
        <v>241</v>
      </c>
      <c r="G1148" s="5">
        <f>IF(Table1[[#This Row],[Amount]]&lt;0,-Table1[[#This Row],[Amount]],"")</f>
        <v>3</v>
      </c>
      <c r="H1148" t="str">
        <f>IF(Table1[[#This Row],[Account Type]]="Credit Card",Table1[[#This Row],[Amount]],"")</f>
        <v/>
      </c>
      <c r="I1148" s="2" t="str">
        <f>IF(Table1[[#This Row],[Category]]="Loan Repayment",Table1[[#This Row],[Amount]]*-1,"")</f>
        <v/>
      </c>
      <c r="J1148" s="20" t="s">
        <v>370</v>
      </c>
      <c r="K1148" s="17">
        <v>44927</v>
      </c>
    </row>
    <row r="1149" spans="1:11" x14ac:dyDescent="0.25">
      <c r="A1149" s="16">
        <v>44948.999988425923</v>
      </c>
      <c r="B1149" t="s">
        <v>14</v>
      </c>
      <c r="C1149" t="str">
        <f t="shared" si="17"/>
        <v>Public Transport</v>
      </c>
      <c r="D1149" s="3">
        <v>-3.3</v>
      </c>
      <c r="E1149" t="s">
        <v>244</v>
      </c>
      <c r="F1149" t="s">
        <v>241</v>
      </c>
      <c r="G1149" s="5">
        <f>IF(Table1[[#This Row],[Amount]]&lt;0,-Table1[[#This Row],[Amount]],"")</f>
        <v>3.3</v>
      </c>
      <c r="H1149" t="str">
        <f>IF(Table1[[#This Row],[Account Type]]="Credit Card",Table1[[#This Row],[Amount]],"")</f>
        <v/>
      </c>
      <c r="I1149" s="2" t="str">
        <f>IF(Table1[[#This Row],[Category]]="Loan Repayment",Table1[[#This Row],[Amount]]*-1,"")</f>
        <v/>
      </c>
      <c r="J1149" s="20" t="s">
        <v>370</v>
      </c>
      <c r="K1149" s="17">
        <v>44927</v>
      </c>
    </row>
    <row r="1150" spans="1:11" x14ac:dyDescent="0.25">
      <c r="A1150" s="16">
        <v>44948.999988425923</v>
      </c>
      <c r="B1150" t="s">
        <v>14</v>
      </c>
      <c r="C1150" t="str">
        <f t="shared" si="17"/>
        <v>Public Transport</v>
      </c>
      <c r="D1150" s="3">
        <v>-1.65</v>
      </c>
      <c r="E1150" t="s">
        <v>244</v>
      </c>
      <c r="F1150" t="s">
        <v>241</v>
      </c>
      <c r="G1150" s="5">
        <f>IF(Table1[[#This Row],[Amount]]&lt;0,-Table1[[#This Row],[Amount]],"")</f>
        <v>1.65</v>
      </c>
      <c r="H1150" t="str">
        <f>IF(Table1[[#This Row],[Account Type]]="Credit Card",Table1[[#This Row],[Amount]],"")</f>
        <v/>
      </c>
      <c r="I1150" s="2" t="str">
        <f>IF(Table1[[#This Row],[Category]]="Loan Repayment",Table1[[#This Row],[Amount]]*-1,"")</f>
        <v/>
      </c>
      <c r="J1150" s="20" t="s">
        <v>370</v>
      </c>
      <c r="K1150" s="17">
        <v>44927</v>
      </c>
    </row>
    <row r="1151" spans="1:11" x14ac:dyDescent="0.25">
      <c r="A1151" s="16">
        <v>44949.307604166665</v>
      </c>
      <c r="B1151" t="s">
        <v>2</v>
      </c>
      <c r="C1151" t="str">
        <f t="shared" si="17"/>
        <v>Savings</v>
      </c>
      <c r="D1151" s="3">
        <v>5</v>
      </c>
      <c r="E1151" t="s">
        <v>244</v>
      </c>
      <c r="F1151" t="s">
        <v>241</v>
      </c>
      <c r="G1151" s="5" t="str">
        <f>IF(Table1[[#This Row],[Amount]]&lt;0,-Table1[[#This Row],[Amount]],"")</f>
        <v/>
      </c>
      <c r="H1151" t="str">
        <f>IF(Table1[[#This Row],[Account Type]]="Credit Card",Table1[[#This Row],[Amount]],"")</f>
        <v/>
      </c>
      <c r="I1151" s="2" t="str">
        <f>IF(Table1[[#This Row],[Category]]="Loan Repayment",Table1[[#This Row],[Amount]]*-1,"")</f>
        <v/>
      </c>
      <c r="J1151" s="20" t="s">
        <v>370</v>
      </c>
      <c r="K1151" s="17">
        <v>44927</v>
      </c>
    </row>
    <row r="1152" spans="1:11" x14ac:dyDescent="0.25">
      <c r="A1152" s="16">
        <v>44949.307604166665</v>
      </c>
      <c r="B1152" t="s">
        <v>2</v>
      </c>
      <c r="C1152" t="str">
        <f t="shared" si="17"/>
        <v>Savings</v>
      </c>
      <c r="D1152" s="3">
        <v>-5</v>
      </c>
      <c r="E1152" t="s">
        <v>244</v>
      </c>
      <c r="F1152" t="s">
        <v>241</v>
      </c>
      <c r="G1152" s="5">
        <f>IF(Table1[[#This Row],[Amount]]&lt;0,-Table1[[#This Row],[Amount]],"")</f>
        <v>5</v>
      </c>
      <c r="H1152" t="str">
        <f>IF(Table1[[#This Row],[Account Type]]="Credit Card",Table1[[#This Row],[Amount]],"")</f>
        <v/>
      </c>
      <c r="I1152" s="2" t="str">
        <f>IF(Table1[[#This Row],[Category]]="Loan Repayment",Table1[[#This Row],[Amount]]*-1,"")</f>
        <v/>
      </c>
      <c r="J1152" s="20" t="s">
        <v>370</v>
      </c>
      <c r="K1152" s="17">
        <v>44927</v>
      </c>
    </row>
    <row r="1153" spans="1:11" x14ac:dyDescent="0.25">
      <c r="A1153" s="16">
        <v>44949.890717592592</v>
      </c>
      <c r="B1153" t="s">
        <v>3</v>
      </c>
      <c r="C1153" t="str">
        <f t="shared" si="17"/>
        <v>Others</v>
      </c>
      <c r="D1153" s="3">
        <v>-3</v>
      </c>
      <c r="E1153" t="s">
        <v>244</v>
      </c>
      <c r="F1153" t="s">
        <v>241</v>
      </c>
      <c r="G1153" s="5">
        <f>IF(Table1[[#This Row],[Amount]]&lt;0,-Table1[[#This Row],[Amount]],"")</f>
        <v>3</v>
      </c>
      <c r="H1153" t="str">
        <f>IF(Table1[[#This Row],[Account Type]]="Credit Card",Table1[[#This Row],[Amount]],"")</f>
        <v/>
      </c>
      <c r="I1153" s="2" t="str">
        <f>IF(Table1[[#This Row],[Category]]="Loan Repayment",Table1[[#This Row],[Amount]]*-1,"")</f>
        <v/>
      </c>
      <c r="J1153" s="20" t="s">
        <v>370</v>
      </c>
      <c r="K1153" s="17">
        <v>44927</v>
      </c>
    </row>
    <row r="1154" spans="1:11" x14ac:dyDescent="0.25">
      <c r="A1154" s="16">
        <v>44949.890717592592</v>
      </c>
      <c r="B1154" t="s">
        <v>3</v>
      </c>
      <c r="C1154" t="str">
        <f t="shared" ref="C1154:C1217" si="18">IF(OR(B1154="Lidl",B1154="Asda",B1154="Best Asia Supermarket",B1154="Wallington Food Centre",B1154="Sainsbury's",B1154="Tesco"),"Groceries",IF(OR(B1154="Boots",B1154="Manor Pharmacy",B1154="Specsavers",B1154="Noahs Health Food Stor"),"Health",IF(OR(B1154="Amazon",B1154="Ebay"),"Online Shopping",IF(OR(B1154="Transport For London",B1154="South Western Railway"),"Public Transport",IF(OR(B1154="Primark",B1154="TK Maxx",B1154="Marks &amp; Spencer"),"Clothing",IF(OR(B1154="Udemy",B1154="Wise",B1154="Telusko",B1154="Oasis Christian Centre"),"Self Development",IF(OR(B1154="Price Busters",B1154="Argos",B1154="Poundland",B1154="Kings Corner"),"Household Items",IF(OR(B1154="To RCCG GLORIOUS HIGH THRONE",B1154="To Eagle City Church"),"Church",IF(OR(B1154="Skillz UK",B1154="Tynker",B1154="To Gocardless",B1154="We Make Footballers Cc",B1154="GLL BETTER",B1154="VIS WWW.BETTER.ORG.UK/",B1154="IXL Learning"),"Kids Extracurricular",IF(OR(B1154="To GBP Savings",B1154="Trading 212"),"Savings",IF(B1154="To Aqua","Loan Repayment",IF(B1154="To Kaneh Amin","Haircut",IF(B1154="Wall/Rent/63canon","Rent",IF(OR(B1154="Bolt","Uber"),"Cab",IF(B1154="Dulwich College","Salary","Others")))))))))))))))</f>
        <v>Others</v>
      </c>
      <c r="D1154" s="3">
        <v>3</v>
      </c>
      <c r="E1154" t="s">
        <v>244</v>
      </c>
      <c r="F1154" t="s">
        <v>241</v>
      </c>
      <c r="G1154" s="5" t="str">
        <f>IF(Table1[[#This Row],[Amount]]&lt;0,-Table1[[#This Row],[Amount]],"")</f>
        <v/>
      </c>
      <c r="H1154" t="str">
        <f>IF(Table1[[#This Row],[Account Type]]="Credit Card",Table1[[#This Row],[Amount]],"")</f>
        <v/>
      </c>
      <c r="I1154" s="2" t="str">
        <f>IF(Table1[[#This Row],[Category]]="Loan Repayment",Table1[[#This Row],[Amount]]*-1,"")</f>
        <v/>
      </c>
      <c r="J1154" s="20" t="s">
        <v>370</v>
      </c>
      <c r="K1154" s="17">
        <v>44927</v>
      </c>
    </row>
    <row r="1155" spans="1:11" x14ac:dyDescent="0.25">
      <c r="A1155" s="16">
        <v>44949.891250000001</v>
      </c>
      <c r="B1155" t="s">
        <v>3</v>
      </c>
      <c r="C1155" t="str">
        <f t="shared" si="18"/>
        <v>Others</v>
      </c>
      <c r="D1155" s="3">
        <v>-3</v>
      </c>
      <c r="E1155" t="s">
        <v>244</v>
      </c>
      <c r="F1155" t="s">
        <v>241</v>
      </c>
      <c r="G1155" s="5">
        <f>IF(Table1[[#This Row],[Amount]]&lt;0,-Table1[[#This Row],[Amount]],"")</f>
        <v>3</v>
      </c>
      <c r="H1155" t="str">
        <f>IF(Table1[[#This Row],[Account Type]]="Credit Card",Table1[[#This Row],[Amount]],"")</f>
        <v/>
      </c>
      <c r="I1155" s="2" t="str">
        <f>IF(Table1[[#This Row],[Category]]="Loan Repayment",Table1[[#This Row],[Amount]]*-1,"")</f>
        <v/>
      </c>
      <c r="J1155" s="20" t="s">
        <v>370</v>
      </c>
      <c r="K1155" s="17">
        <v>44927</v>
      </c>
    </row>
    <row r="1156" spans="1:11" x14ac:dyDescent="0.25">
      <c r="A1156" s="16">
        <v>44949.891250000001</v>
      </c>
      <c r="B1156" t="s">
        <v>3</v>
      </c>
      <c r="C1156" t="str">
        <f t="shared" si="18"/>
        <v>Others</v>
      </c>
      <c r="D1156" s="3">
        <v>3</v>
      </c>
      <c r="E1156" t="s">
        <v>244</v>
      </c>
      <c r="F1156" t="s">
        <v>241</v>
      </c>
      <c r="G1156" s="5" t="str">
        <f>IF(Table1[[#This Row],[Amount]]&lt;0,-Table1[[#This Row],[Amount]],"")</f>
        <v/>
      </c>
      <c r="H1156" t="str">
        <f>IF(Table1[[#This Row],[Account Type]]="Credit Card",Table1[[#This Row],[Amount]],"")</f>
        <v/>
      </c>
      <c r="I1156" s="2" t="str">
        <f>IF(Table1[[#This Row],[Category]]="Loan Repayment",Table1[[#This Row],[Amount]]*-1,"")</f>
        <v/>
      </c>
      <c r="J1156" s="20" t="s">
        <v>370</v>
      </c>
      <c r="K1156" s="17">
        <v>44927</v>
      </c>
    </row>
    <row r="1157" spans="1:11" x14ac:dyDescent="0.25">
      <c r="A1157" s="16">
        <v>44949.891782407409</v>
      </c>
      <c r="B1157" t="s">
        <v>3</v>
      </c>
      <c r="C1157" t="str">
        <f t="shared" si="18"/>
        <v>Others</v>
      </c>
      <c r="D1157" s="3">
        <v>-3</v>
      </c>
      <c r="E1157" t="s">
        <v>244</v>
      </c>
      <c r="F1157" t="s">
        <v>241</v>
      </c>
      <c r="G1157" s="5">
        <f>IF(Table1[[#This Row],[Amount]]&lt;0,-Table1[[#This Row],[Amount]],"")</f>
        <v>3</v>
      </c>
      <c r="H1157" t="str">
        <f>IF(Table1[[#This Row],[Account Type]]="Credit Card",Table1[[#This Row],[Amount]],"")</f>
        <v/>
      </c>
      <c r="I1157" s="2" t="str">
        <f>IF(Table1[[#This Row],[Category]]="Loan Repayment",Table1[[#This Row],[Amount]]*-1,"")</f>
        <v/>
      </c>
      <c r="J1157" s="20" t="s">
        <v>370</v>
      </c>
      <c r="K1157" s="17">
        <v>44927</v>
      </c>
    </row>
    <row r="1158" spans="1:11" x14ac:dyDescent="0.25">
      <c r="A1158" s="16">
        <v>44949.891782407409</v>
      </c>
      <c r="B1158" t="s">
        <v>3</v>
      </c>
      <c r="C1158" t="str">
        <f t="shared" si="18"/>
        <v>Others</v>
      </c>
      <c r="D1158" s="3">
        <v>3</v>
      </c>
      <c r="E1158" t="s">
        <v>244</v>
      </c>
      <c r="F1158" t="s">
        <v>241</v>
      </c>
      <c r="G1158" s="5" t="str">
        <f>IF(Table1[[#This Row],[Amount]]&lt;0,-Table1[[#This Row],[Amount]],"")</f>
        <v/>
      </c>
      <c r="H1158" t="str">
        <f>IF(Table1[[#This Row],[Account Type]]="Credit Card",Table1[[#This Row],[Amount]],"")</f>
        <v/>
      </c>
      <c r="I1158" s="2" t="str">
        <f>IF(Table1[[#This Row],[Category]]="Loan Repayment",Table1[[#This Row],[Amount]]*-1,"")</f>
        <v/>
      </c>
      <c r="J1158" s="20" t="s">
        <v>370</v>
      </c>
      <c r="K1158" s="17">
        <v>44927</v>
      </c>
    </row>
    <row r="1159" spans="1:11" x14ac:dyDescent="0.25">
      <c r="A1159" s="16">
        <v>44949.892002314817</v>
      </c>
      <c r="B1159" t="s">
        <v>10</v>
      </c>
      <c r="C1159" t="str">
        <f t="shared" si="18"/>
        <v>Groceries</v>
      </c>
      <c r="D1159" s="3">
        <v>-2.95</v>
      </c>
      <c r="E1159" t="s">
        <v>244</v>
      </c>
      <c r="F1159" t="s">
        <v>241</v>
      </c>
      <c r="G1159" s="5">
        <f>IF(Table1[[#This Row],[Amount]]&lt;0,-Table1[[#This Row],[Amount]],"")</f>
        <v>2.95</v>
      </c>
      <c r="H1159" t="str">
        <f>IF(Table1[[#This Row],[Account Type]]="Credit Card",Table1[[#This Row],[Amount]],"")</f>
        <v/>
      </c>
      <c r="I1159" s="2" t="str">
        <f>IF(Table1[[#This Row],[Category]]="Loan Repayment",Table1[[#This Row],[Amount]]*-1,"")</f>
        <v/>
      </c>
      <c r="J1159" s="20" t="s">
        <v>370</v>
      </c>
      <c r="K1159" s="17">
        <v>44927</v>
      </c>
    </row>
    <row r="1160" spans="1:11" x14ac:dyDescent="0.25">
      <c r="A1160" s="16">
        <v>44949.999988425923</v>
      </c>
      <c r="B1160" t="s">
        <v>14</v>
      </c>
      <c r="C1160" t="str">
        <f t="shared" si="18"/>
        <v>Public Transport</v>
      </c>
      <c r="D1160" s="3">
        <v>-3.3</v>
      </c>
      <c r="E1160" t="s">
        <v>244</v>
      </c>
      <c r="F1160" t="s">
        <v>241</v>
      </c>
      <c r="G1160" s="5">
        <f>IF(Table1[[#This Row],[Amount]]&lt;0,-Table1[[#This Row],[Amount]],"")</f>
        <v>3.3</v>
      </c>
      <c r="H1160" t="str">
        <f>IF(Table1[[#This Row],[Account Type]]="Credit Card",Table1[[#This Row],[Amount]],"")</f>
        <v/>
      </c>
      <c r="I1160" s="2" t="str">
        <f>IF(Table1[[#This Row],[Category]]="Loan Repayment",Table1[[#This Row],[Amount]]*-1,"")</f>
        <v/>
      </c>
      <c r="J1160" s="20" t="s">
        <v>370</v>
      </c>
      <c r="K1160" s="17">
        <v>44927</v>
      </c>
    </row>
    <row r="1161" spans="1:11" x14ac:dyDescent="0.25">
      <c r="A1161" s="16">
        <v>44950.012789351851</v>
      </c>
      <c r="B1161" t="s">
        <v>3</v>
      </c>
      <c r="C1161" t="str">
        <f t="shared" si="18"/>
        <v>Others</v>
      </c>
      <c r="D1161" s="3">
        <v>-30</v>
      </c>
      <c r="E1161" t="s">
        <v>244</v>
      </c>
      <c r="F1161" t="s">
        <v>241</v>
      </c>
      <c r="G1161" s="5">
        <f>IF(Table1[[#This Row],[Amount]]&lt;0,-Table1[[#This Row],[Amount]],"")</f>
        <v>30</v>
      </c>
      <c r="H1161" t="str">
        <f>IF(Table1[[#This Row],[Account Type]]="Credit Card",Table1[[#This Row],[Amount]],"")</f>
        <v/>
      </c>
      <c r="I1161" s="2" t="str">
        <f>IF(Table1[[#This Row],[Category]]="Loan Repayment",Table1[[#This Row],[Amount]]*-1,"")</f>
        <v/>
      </c>
      <c r="J1161" s="20" t="s">
        <v>370</v>
      </c>
      <c r="K1161" s="17">
        <v>44927</v>
      </c>
    </row>
    <row r="1162" spans="1:11" x14ac:dyDescent="0.25">
      <c r="A1162" s="16">
        <v>44950.012789351851</v>
      </c>
      <c r="B1162" t="s">
        <v>3</v>
      </c>
      <c r="C1162" t="str">
        <f t="shared" si="18"/>
        <v>Others</v>
      </c>
      <c r="D1162" s="3">
        <v>30</v>
      </c>
      <c r="E1162" t="s">
        <v>244</v>
      </c>
      <c r="F1162" t="s">
        <v>241</v>
      </c>
      <c r="G1162" s="5" t="str">
        <f>IF(Table1[[#This Row],[Amount]]&lt;0,-Table1[[#This Row],[Amount]],"")</f>
        <v/>
      </c>
      <c r="H1162" t="str">
        <f>IF(Table1[[#This Row],[Account Type]]="Credit Card",Table1[[#This Row],[Amount]],"")</f>
        <v/>
      </c>
      <c r="I1162" s="2" t="str">
        <f>IF(Table1[[#This Row],[Category]]="Loan Repayment",Table1[[#This Row],[Amount]]*-1,"")</f>
        <v/>
      </c>
      <c r="J1162" s="20" t="s">
        <v>370</v>
      </c>
      <c r="K1162" s="17">
        <v>44927</v>
      </c>
    </row>
    <row r="1163" spans="1:11" x14ac:dyDescent="0.25">
      <c r="A1163" s="16">
        <v>44950.013703703706</v>
      </c>
      <c r="B1163" t="s">
        <v>292</v>
      </c>
      <c r="C1163" t="str">
        <f t="shared" si="18"/>
        <v>Others</v>
      </c>
      <c r="D1163" s="3">
        <v>-24</v>
      </c>
      <c r="E1163" t="s">
        <v>244</v>
      </c>
      <c r="F1163" t="s">
        <v>241</v>
      </c>
      <c r="G1163" s="5">
        <f>IF(Table1[[#This Row],[Amount]]&lt;0,-Table1[[#This Row],[Amount]],"")</f>
        <v>24</v>
      </c>
      <c r="H1163" t="str">
        <f>IF(Table1[[#This Row],[Account Type]]="Credit Card",Table1[[#This Row],[Amount]],"")</f>
        <v/>
      </c>
      <c r="I1163" s="2" t="str">
        <f>IF(Table1[[#This Row],[Category]]="Loan Repayment",Table1[[#This Row],[Amount]]*-1,"")</f>
        <v/>
      </c>
      <c r="J1163" s="20" t="s">
        <v>370</v>
      </c>
      <c r="K1163" s="17">
        <v>44927</v>
      </c>
    </row>
    <row r="1164" spans="1:11" x14ac:dyDescent="0.25">
      <c r="A1164" s="16">
        <v>44951.054201388892</v>
      </c>
      <c r="B1164" t="s">
        <v>14</v>
      </c>
      <c r="C1164" t="str">
        <f t="shared" si="18"/>
        <v>Public Transport</v>
      </c>
      <c r="D1164" s="3">
        <v>-1.65</v>
      </c>
      <c r="E1164" t="s">
        <v>244</v>
      </c>
      <c r="F1164" t="s">
        <v>241</v>
      </c>
      <c r="G1164" s="5">
        <f>IF(Table1[[#This Row],[Amount]]&lt;0,-Table1[[#This Row],[Amount]],"")</f>
        <v>1.65</v>
      </c>
      <c r="H1164" t="str">
        <f>IF(Table1[[#This Row],[Account Type]]="Credit Card",Table1[[#This Row],[Amount]],"")</f>
        <v/>
      </c>
      <c r="I1164" s="2" t="str">
        <f>IF(Table1[[#This Row],[Category]]="Loan Repayment",Table1[[#This Row],[Amount]]*-1,"")</f>
        <v/>
      </c>
      <c r="J1164" s="20" t="s">
        <v>370</v>
      </c>
      <c r="K1164" s="17">
        <v>44927</v>
      </c>
    </row>
    <row r="1165" spans="1:11" x14ac:dyDescent="0.25">
      <c r="A1165" s="16">
        <v>44951.381747685184</v>
      </c>
      <c r="B1165" t="s">
        <v>8</v>
      </c>
      <c r="C1165" t="str">
        <f t="shared" si="18"/>
        <v>Others</v>
      </c>
      <c r="D1165" s="3">
        <v>600</v>
      </c>
      <c r="E1165" t="s">
        <v>244</v>
      </c>
      <c r="F1165" t="s">
        <v>241</v>
      </c>
      <c r="G1165" s="5" t="str">
        <f>IF(Table1[[#This Row],[Amount]]&lt;0,-Table1[[#This Row],[Amount]],"")</f>
        <v/>
      </c>
      <c r="H1165" t="str">
        <f>IF(Table1[[#This Row],[Account Type]]="Credit Card",Table1[[#This Row],[Amount]],"")</f>
        <v/>
      </c>
      <c r="I1165" s="2" t="str">
        <f>IF(Table1[[#This Row],[Category]]="Loan Repayment",Table1[[#This Row],[Amount]]*-1,"")</f>
        <v/>
      </c>
      <c r="J1165" s="20" t="s">
        <v>370</v>
      </c>
      <c r="K1165" s="17">
        <v>44927</v>
      </c>
    </row>
    <row r="1166" spans="1:11" x14ac:dyDescent="0.25">
      <c r="A1166" s="16">
        <v>44952.06417824074</v>
      </c>
      <c r="B1166" t="s">
        <v>14</v>
      </c>
      <c r="C1166" t="str">
        <f t="shared" si="18"/>
        <v>Public Transport</v>
      </c>
      <c r="D1166" s="3">
        <v>-3.3</v>
      </c>
      <c r="E1166" t="s">
        <v>244</v>
      </c>
      <c r="F1166" t="s">
        <v>241</v>
      </c>
      <c r="G1166" s="5">
        <f>IF(Table1[[#This Row],[Amount]]&lt;0,-Table1[[#This Row],[Amount]],"")</f>
        <v>3.3</v>
      </c>
      <c r="H1166" t="str">
        <f>IF(Table1[[#This Row],[Account Type]]="Credit Card",Table1[[#This Row],[Amount]],"")</f>
        <v/>
      </c>
      <c r="I1166" s="2" t="str">
        <f>IF(Table1[[#This Row],[Category]]="Loan Repayment",Table1[[#This Row],[Amount]]*-1,"")</f>
        <v/>
      </c>
      <c r="J1166" s="20" t="s">
        <v>370</v>
      </c>
      <c r="K1166" s="17">
        <v>44927</v>
      </c>
    </row>
    <row r="1167" spans="1:11" x14ac:dyDescent="0.25">
      <c r="A1167" s="16">
        <v>44952.605173611111</v>
      </c>
      <c r="B1167" t="s">
        <v>2</v>
      </c>
      <c r="C1167" t="str">
        <f t="shared" si="18"/>
        <v>Savings</v>
      </c>
      <c r="D1167" s="3">
        <v>40</v>
      </c>
      <c r="E1167" t="s">
        <v>244</v>
      </c>
      <c r="F1167" t="s">
        <v>241</v>
      </c>
      <c r="G1167" s="5" t="str">
        <f>IF(Table1[[#This Row],[Amount]]&lt;0,-Table1[[#This Row],[Amount]],"")</f>
        <v/>
      </c>
      <c r="H1167" t="str">
        <f>IF(Table1[[#This Row],[Account Type]]="Credit Card",Table1[[#This Row],[Amount]],"")</f>
        <v/>
      </c>
      <c r="I1167" s="2" t="str">
        <f>IF(Table1[[#This Row],[Category]]="Loan Repayment",Table1[[#This Row],[Amount]]*-1,"")</f>
        <v/>
      </c>
      <c r="J1167" s="20" t="s">
        <v>370</v>
      </c>
      <c r="K1167" s="17">
        <v>44927</v>
      </c>
    </row>
    <row r="1168" spans="1:11" x14ac:dyDescent="0.25">
      <c r="A1168" s="16">
        <v>44952.605173611111</v>
      </c>
      <c r="B1168" t="s">
        <v>2</v>
      </c>
      <c r="C1168" t="str">
        <f t="shared" si="18"/>
        <v>Savings</v>
      </c>
      <c r="D1168" s="3">
        <v>-40</v>
      </c>
      <c r="E1168" t="s">
        <v>244</v>
      </c>
      <c r="F1168" t="s">
        <v>241</v>
      </c>
      <c r="G1168" s="5">
        <f>IF(Table1[[#This Row],[Amount]]&lt;0,-Table1[[#This Row],[Amount]],"")</f>
        <v>40</v>
      </c>
      <c r="H1168" t="str">
        <f>IF(Table1[[#This Row],[Account Type]]="Credit Card",Table1[[#This Row],[Amount]],"")</f>
        <v/>
      </c>
      <c r="I1168" s="2" t="str">
        <f>IF(Table1[[#This Row],[Category]]="Loan Repayment",Table1[[#This Row],[Amount]]*-1,"")</f>
        <v/>
      </c>
      <c r="J1168" s="20" t="s">
        <v>370</v>
      </c>
      <c r="K1168" s="17">
        <v>44927</v>
      </c>
    </row>
    <row r="1169" spans="1:11" x14ac:dyDescent="0.25">
      <c r="A1169" s="16">
        <v>44952.608518518522</v>
      </c>
      <c r="B1169" t="s">
        <v>292</v>
      </c>
      <c r="C1169" t="str">
        <f t="shared" si="18"/>
        <v>Others</v>
      </c>
      <c r="D1169" s="3">
        <v>-60</v>
      </c>
      <c r="E1169" t="s">
        <v>244</v>
      </c>
      <c r="F1169" t="s">
        <v>241</v>
      </c>
      <c r="G1169" s="5">
        <f>IF(Table1[[#This Row],[Amount]]&lt;0,-Table1[[#This Row],[Amount]],"")</f>
        <v>60</v>
      </c>
      <c r="H1169" t="str">
        <f>IF(Table1[[#This Row],[Account Type]]="Credit Card",Table1[[#This Row],[Amount]],"")</f>
        <v/>
      </c>
      <c r="I1169" s="2" t="str">
        <f>IF(Table1[[#This Row],[Category]]="Loan Repayment",Table1[[#This Row],[Amount]]*-1,"")</f>
        <v/>
      </c>
      <c r="J1169" s="20" t="s">
        <v>370</v>
      </c>
      <c r="K1169" s="17">
        <v>44927</v>
      </c>
    </row>
    <row r="1170" spans="1:11" x14ac:dyDescent="0.25">
      <c r="A1170" s="16">
        <v>44952.999988425923</v>
      </c>
      <c r="B1170" t="s">
        <v>14</v>
      </c>
      <c r="C1170" t="str">
        <f t="shared" si="18"/>
        <v>Public Transport</v>
      </c>
      <c r="D1170" s="3">
        <v>-1.65</v>
      </c>
      <c r="E1170" t="s">
        <v>244</v>
      </c>
      <c r="F1170" t="s">
        <v>241</v>
      </c>
      <c r="G1170" s="5">
        <f>IF(Table1[[#This Row],[Amount]]&lt;0,-Table1[[#This Row],[Amount]],"")</f>
        <v>1.65</v>
      </c>
      <c r="H1170" t="str">
        <f>IF(Table1[[#This Row],[Account Type]]="Credit Card",Table1[[#This Row],[Amount]],"")</f>
        <v/>
      </c>
      <c r="I1170" s="2" t="str">
        <f>IF(Table1[[#This Row],[Category]]="Loan Repayment",Table1[[#This Row],[Amount]]*-1,"")</f>
        <v/>
      </c>
      <c r="J1170" s="20" t="s">
        <v>370</v>
      </c>
      <c r="K1170" s="17">
        <v>44927</v>
      </c>
    </row>
    <row r="1171" spans="1:11" x14ac:dyDescent="0.25">
      <c r="A1171" s="16">
        <v>44952.999988425923</v>
      </c>
      <c r="B1171" t="s">
        <v>14</v>
      </c>
      <c r="C1171" t="str">
        <f t="shared" si="18"/>
        <v>Public Transport</v>
      </c>
      <c r="D1171" s="3">
        <v>-4.95</v>
      </c>
      <c r="E1171" t="s">
        <v>244</v>
      </c>
      <c r="F1171" t="s">
        <v>241</v>
      </c>
      <c r="G1171" s="5">
        <f>IF(Table1[[#This Row],[Amount]]&lt;0,-Table1[[#This Row],[Amount]],"")</f>
        <v>4.95</v>
      </c>
      <c r="H1171" t="str">
        <f>IF(Table1[[#This Row],[Account Type]]="Credit Card",Table1[[#This Row],[Amount]],"")</f>
        <v/>
      </c>
      <c r="I1171" s="2" t="str">
        <f>IF(Table1[[#This Row],[Category]]="Loan Repayment",Table1[[#This Row],[Amount]]*-1,"")</f>
        <v/>
      </c>
      <c r="J1171" s="20" t="s">
        <v>370</v>
      </c>
      <c r="K1171" s="17">
        <v>44927</v>
      </c>
    </row>
    <row r="1172" spans="1:11" x14ac:dyDescent="0.25">
      <c r="A1172" s="16">
        <v>44953.999988425923</v>
      </c>
      <c r="B1172" t="s">
        <v>14</v>
      </c>
      <c r="C1172" t="str">
        <f t="shared" si="18"/>
        <v>Public Transport</v>
      </c>
      <c r="D1172" s="3">
        <v>-3.3</v>
      </c>
      <c r="E1172" t="s">
        <v>244</v>
      </c>
      <c r="F1172" t="s">
        <v>241</v>
      </c>
      <c r="G1172" s="5">
        <f>IF(Table1[[#This Row],[Amount]]&lt;0,-Table1[[#This Row],[Amount]],"")</f>
        <v>3.3</v>
      </c>
      <c r="H1172" t="str">
        <f>IF(Table1[[#This Row],[Account Type]]="Credit Card",Table1[[#This Row],[Amount]],"")</f>
        <v/>
      </c>
      <c r="I1172" s="2" t="str">
        <f>IF(Table1[[#This Row],[Category]]="Loan Repayment",Table1[[#This Row],[Amount]]*-1,"")</f>
        <v/>
      </c>
      <c r="J1172" s="20" t="s">
        <v>370</v>
      </c>
      <c r="K1172" s="17">
        <v>44927</v>
      </c>
    </row>
    <row r="1173" spans="1:11" x14ac:dyDescent="0.25">
      <c r="A1173" s="16">
        <v>44954.999988425923</v>
      </c>
      <c r="B1173" t="s">
        <v>14</v>
      </c>
      <c r="C1173" t="str">
        <f t="shared" si="18"/>
        <v>Public Transport</v>
      </c>
      <c r="D1173" s="3">
        <v>-3.3</v>
      </c>
      <c r="E1173" t="s">
        <v>244</v>
      </c>
      <c r="F1173" t="s">
        <v>241</v>
      </c>
      <c r="G1173" s="5">
        <f>IF(Table1[[#This Row],[Amount]]&lt;0,-Table1[[#This Row],[Amount]],"")</f>
        <v>3.3</v>
      </c>
      <c r="H1173" t="str">
        <f>IF(Table1[[#This Row],[Account Type]]="Credit Card",Table1[[#This Row],[Amount]],"")</f>
        <v/>
      </c>
      <c r="I1173" s="2" t="str">
        <f>IF(Table1[[#This Row],[Category]]="Loan Repayment",Table1[[#This Row],[Amount]]*-1,"")</f>
        <v/>
      </c>
      <c r="J1173" s="20" t="s">
        <v>370</v>
      </c>
      <c r="K1173" s="17">
        <v>44927</v>
      </c>
    </row>
    <row r="1174" spans="1:11" x14ac:dyDescent="0.25">
      <c r="A1174" s="16">
        <v>44955.999988425923</v>
      </c>
      <c r="B1174" t="s">
        <v>14</v>
      </c>
      <c r="C1174" t="str">
        <f t="shared" si="18"/>
        <v>Public Transport</v>
      </c>
      <c r="D1174" s="3">
        <v>-1.65</v>
      </c>
      <c r="E1174" t="s">
        <v>244</v>
      </c>
      <c r="F1174" t="s">
        <v>241</v>
      </c>
      <c r="G1174" s="5">
        <f>IF(Table1[[#This Row],[Amount]]&lt;0,-Table1[[#This Row],[Amount]],"")</f>
        <v>1.65</v>
      </c>
      <c r="H1174" t="str">
        <f>IF(Table1[[#This Row],[Account Type]]="Credit Card",Table1[[#This Row],[Amount]],"")</f>
        <v/>
      </c>
      <c r="I1174" s="2" t="str">
        <f>IF(Table1[[#This Row],[Category]]="Loan Repayment",Table1[[#This Row],[Amount]]*-1,"")</f>
        <v/>
      </c>
      <c r="J1174" s="20" t="s">
        <v>370</v>
      </c>
      <c r="K1174" s="17">
        <v>44927</v>
      </c>
    </row>
    <row r="1175" spans="1:11" x14ac:dyDescent="0.25">
      <c r="A1175" s="16">
        <v>44955.999988425923</v>
      </c>
      <c r="B1175" t="s">
        <v>14</v>
      </c>
      <c r="C1175" t="str">
        <f t="shared" si="18"/>
        <v>Public Transport</v>
      </c>
      <c r="D1175" s="3">
        <v>-1.65</v>
      </c>
      <c r="E1175" t="s">
        <v>244</v>
      </c>
      <c r="F1175" t="s">
        <v>241</v>
      </c>
      <c r="G1175" s="5">
        <f>IF(Table1[[#This Row],[Amount]]&lt;0,-Table1[[#This Row],[Amount]],"")</f>
        <v>1.65</v>
      </c>
      <c r="H1175" t="str">
        <f>IF(Table1[[#This Row],[Account Type]]="Credit Card",Table1[[#This Row],[Amount]],"")</f>
        <v/>
      </c>
      <c r="I1175" s="2" t="str">
        <f>IF(Table1[[#This Row],[Category]]="Loan Repayment",Table1[[#This Row],[Amount]]*-1,"")</f>
        <v/>
      </c>
      <c r="J1175" s="20" t="s">
        <v>370</v>
      </c>
      <c r="K1175" s="17">
        <v>44927</v>
      </c>
    </row>
    <row r="1176" spans="1:11" x14ac:dyDescent="0.25">
      <c r="A1176" s="16">
        <v>44956.303541666668</v>
      </c>
      <c r="B1176" t="s">
        <v>10</v>
      </c>
      <c r="C1176" t="str">
        <f t="shared" si="18"/>
        <v>Groceries</v>
      </c>
      <c r="D1176" s="3">
        <v>-3.35</v>
      </c>
      <c r="E1176" t="s">
        <v>244</v>
      </c>
      <c r="F1176" t="s">
        <v>241</v>
      </c>
      <c r="G1176" s="5">
        <f>IF(Table1[[#This Row],[Amount]]&lt;0,-Table1[[#This Row],[Amount]],"")</f>
        <v>3.35</v>
      </c>
      <c r="H1176" t="str">
        <f>IF(Table1[[#This Row],[Account Type]]="Credit Card",Table1[[#This Row],[Amount]],"")</f>
        <v/>
      </c>
      <c r="I1176" s="2" t="str">
        <f>IF(Table1[[#This Row],[Category]]="Loan Repayment",Table1[[#This Row],[Amount]]*-1,"")</f>
        <v/>
      </c>
      <c r="J1176" s="20" t="s">
        <v>370</v>
      </c>
      <c r="K1176" s="17">
        <v>44927</v>
      </c>
    </row>
    <row r="1177" spans="1:11" x14ac:dyDescent="0.25">
      <c r="A1177" s="16">
        <v>44956.308668981481</v>
      </c>
      <c r="B1177" t="s">
        <v>2</v>
      </c>
      <c r="C1177" t="str">
        <f t="shared" si="18"/>
        <v>Savings</v>
      </c>
      <c r="D1177" s="3">
        <v>5</v>
      </c>
      <c r="E1177" t="s">
        <v>244</v>
      </c>
      <c r="F1177" t="s">
        <v>241</v>
      </c>
      <c r="G1177" s="5" t="str">
        <f>IF(Table1[[#This Row],[Amount]]&lt;0,-Table1[[#This Row],[Amount]],"")</f>
        <v/>
      </c>
      <c r="H1177" t="str">
        <f>IF(Table1[[#This Row],[Account Type]]="Credit Card",Table1[[#This Row],[Amount]],"")</f>
        <v/>
      </c>
      <c r="I1177" s="2" t="str">
        <f>IF(Table1[[#This Row],[Category]]="Loan Repayment",Table1[[#This Row],[Amount]]*-1,"")</f>
        <v/>
      </c>
      <c r="J1177" s="20" t="s">
        <v>370</v>
      </c>
      <c r="K1177" s="17">
        <v>44927</v>
      </c>
    </row>
    <row r="1178" spans="1:11" x14ac:dyDescent="0.25">
      <c r="A1178" s="16">
        <v>44956.308668981481</v>
      </c>
      <c r="B1178" t="s">
        <v>2</v>
      </c>
      <c r="C1178" t="str">
        <f t="shared" si="18"/>
        <v>Savings</v>
      </c>
      <c r="D1178" s="3">
        <v>-5</v>
      </c>
      <c r="E1178" t="s">
        <v>244</v>
      </c>
      <c r="F1178" t="s">
        <v>241</v>
      </c>
      <c r="G1178" s="5">
        <f>IF(Table1[[#This Row],[Amount]]&lt;0,-Table1[[#This Row],[Amount]],"")</f>
        <v>5</v>
      </c>
      <c r="H1178" t="str">
        <f>IF(Table1[[#This Row],[Account Type]]="Credit Card",Table1[[#This Row],[Amount]],"")</f>
        <v/>
      </c>
      <c r="I1178" s="2" t="str">
        <f>IF(Table1[[#This Row],[Category]]="Loan Repayment",Table1[[#This Row],[Amount]]*-1,"")</f>
        <v/>
      </c>
      <c r="J1178" s="20" t="s">
        <v>370</v>
      </c>
      <c r="K1178" s="17">
        <v>44927</v>
      </c>
    </row>
    <row r="1179" spans="1:11" x14ac:dyDescent="0.25">
      <c r="A1179" s="16">
        <v>44956.999988425923</v>
      </c>
      <c r="B1179" t="s">
        <v>14</v>
      </c>
      <c r="C1179" t="str">
        <f t="shared" si="18"/>
        <v>Public Transport</v>
      </c>
      <c r="D1179" s="3">
        <v>-1.65</v>
      </c>
      <c r="E1179" t="s">
        <v>244</v>
      </c>
      <c r="F1179" t="s">
        <v>241</v>
      </c>
      <c r="G1179" s="5">
        <f>IF(Table1[[#This Row],[Amount]]&lt;0,-Table1[[#This Row],[Amount]],"")</f>
        <v>1.65</v>
      </c>
      <c r="H1179" t="str">
        <f>IF(Table1[[#This Row],[Account Type]]="Credit Card",Table1[[#This Row],[Amount]],"")</f>
        <v/>
      </c>
      <c r="I1179" s="2" t="str">
        <f>IF(Table1[[#This Row],[Category]]="Loan Repayment",Table1[[#This Row],[Amount]]*-1,"")</f>
        <v/>
      </c>
      <c r="J1179" s="20" t="s">
        <v>370</v>
      </c>
      <c r="K1179" s="17">
        <v>44927</v>
      </c>
    </row>
    <row r="1180" spans="1:11" x14ac:dyDescent="0.25">
      <c r="A1180" s="16">
        <v>44958.063263888886</v>
      </c>
      <c r="B1180" t="s">
        <v>83</v>
      </c>
      <c r="C1180" t="str">
        <f t="shared" si="18"/>
        <v>Kids Extracurricular</v>
      </c>
      <c r="D1180" s="3">
        <v>-68.400000000000006</v>
      </c>
      <c r="E1180" t="s">
        <v>244</v>
      </c>
      <c r="F1180" t="s">
        <v>241</v>
      </c>
      <c r="G1180" s="5">
        <f>IF(Table1[[#This Row],[Amount]]&lt;0,-Table1[[#This Row],[Amount]],"")</f>
        <v>68.400000000000006</v>
      </c>
      <c r="H1180" t="str">
        <f>IF(Table1[[#This Row],[Account Type]]="Credit Card",Table1[[#This Row],[Amount]],"")</f>
        <v/>
      </c>
      <c r="I1180" s="2" t="str">
        <f>IF(Table1[[#This Row],[Category]]="Loan Repayment",Table1[[#This Row],[Amount]]*-1,"")</f>
        <v/>
      </c>
      <c r="J1180" s="20" t="s">
        <v>371</v>
      </c>
      <c r="K1180" s="17">
        <v>44958</v>
      </c>
    </row>
    <row r="1181" spans="1:11" x14ac:dyDescent="0.25">
      <c r="A1181" s="16">
        <v>44958.353437500002</v>
      </c>
      <c r="B1181" t="s">
        <v>292</v>
      </c>
      <c r="C1181" t="str">
        <f t="shared" si="18"/>
        <v>Others</v>
      </c>
      <c r="D1181" s="3">
        <v>-31</v>
      </c>
      <c r="E1181" t="s">
        <v>244</v>
      </c>
      <c r="F1181" t="s">
        <v>241</v>
      </c>
      <c r="G1181" s="5">
        <f>IF(Table1[[#This Row],[Amount]]&lt;0,-Table1[[#This Row],[Amount]],"")</f>
        <v>31</v>
      </c>
      <c r="H1181" t="str">
        <f>IF(Table1[[#This Row],[Account Type]]="Credit Card",Table1[[#This Row],[Amount]],"")</f>
        <v/>
      </c>
      <c r="I1181" s="2" t="str">
        <f>IF(Table1[[#This Row],[Category]]="Loan Repayment",Table1[[#This Row],[Amount]]*-1,"")</f>
        <v/>
      </c>
      <c r="J1181" s="20" t="s">
        <v>371</v>
      </c>
      <c r="K1181" s="17">
        <v>44958</v>
      </c>
    </row>
    <row r="1182" spans="1:11" x14ac:dyDescent="0.25">
      <c r="A1182" s="16">
        <v>44958.999988425923</v>
      </c>
      <c r="B1182" t="s">
        <v>14</v>
      </c>
      <c r="C1182" t="str">
        <f t="shared" si="18"/>
        <v>Public Transport</v>
      </c>
      <c r="D1182" s="3">
        <v>-1.65</v>
      </c>
      <c r="E1182" t="s">
        <v>244</v>
      </c>
      <c r="F1182" t="s">
        <v>241</v>
      </c>
      <c r="G1182" s="5">
        <f>IF(Table1[[#This Row],[Amount]]&lt;0,-Table1[[#This Row],[Amount]],"")</f>
        <v>1.65</v>
      </c>
      <c r="H1182" t="str">
        <f>IF(Table1[[#This Row],[Account Type]]="Credit Card",Table1[[#This Row],[Amount]],"")</f>
        <v/>
      </c>
      <c r="I1182" s="2" t="str">
        <f>IF(Table1[[#This Row],[Category]]="Loan Repayment",Table1[[#This Row],[Amount]]*-1,"")</f>
        <v/>
      </c>
      <c r="J1182" s="20" t="s">
        <v>371</v>
      </c>
      <c r="K1182" s="17">
        <v>44958</v>
      </c>
    </row>
    <row r="1183" spans="1:11" x14ac:dyDescent="0.25">
      <c r="A1183" s="16">
        <v>44959.999988425923</v>
      </c>
      <c r="B1183" t="s">
        <v>14</v>
      </c>
      <c r="C1183" t="str">
        <f t="shared" si="18"/>
        <v>Public Transport</v>
      </c>
      <c r="D1183" s="3">
        <v>-3.3</v>
      </c>
      <c r="E1183" t="s">
        <v>244</v>
      </c>
      <c r="F1183" t="s">
        <v>241</v>
      </c>
      <c r="G1183" s="5">
        <f>IF(Table1[[#This Row],[Amount]]&lt;0,-Table1[[#This Row],[Amount]],"")</f>
        <v>3.3</v>
      </c>
      <c r="H1183" t="str">
        <f>IF(Table1[[#This Row],[Account Type]]="Credit Card",Table1[[#This Row],[Amount]],"")</f>
        <v/>
      </c>
      <c r="I1183" s="2" t="str">
        <f>IF(Table1[[#This Row],[Category]]="Loan Repayment",Table1[[#This Row],[Amount]]*-1,"")</f>
        <v/>
      </c>
      <c r="J1183" s="20" t="s">
        <v>371</v>
      </c>
      <c r="K1183" s="17">
        <v>44958</v>
      </c>
    </row>
    <row r="1184" spans="1:11" x14ac:dyDescent="0.25">
      <c r="A1184" s="16">
        <v>44960.999988425923</v>
      </c>
      <c r="B1184" t="s">
        <v>14</v>
      </c>
      <c r="C1184" t="str">
        <f t="shared" si="18"/>
        <v>Public Transport</v>
      </c>
      <c r="D1184" s="3">
        <v>-3.3</v>
      </c>
      <c r="E1184" t="s">
        <v>244</v>
      </c>
      <c r="F1184" t="s">
        <v>241</v>
      </c>
      <c r="G1184" s="5">
        <f>IF(Table1[[#This Row],[Amount]]&lt;0,-Table1[[#This Row],[Amount]],"")</f>
        <v>3.3</v>
      </c>
      <c r="H1184" t="str">
        <f>IF(Table1[[#This Row],[Account Type]]="Credit Card",Table1[[#This Row],[Amount]],"")</f>
        <v/>
      </c>
      <c r="I1184" s="2" t="str">
        <f>IF(Table1[[#This Row],[Category]]="Loan Repayment",Table1[[#This Row],[Amount]]*-1,"")</f>
        <v/>
      </c>
      <c r="J1184" s="20" t="s">
        <v>371</v>
      </c>
      <c r="K1184" s="17">
        <v>44958</v>
      </c>
    </row>
    <row r="1185" spans="1:11" x14ac:dyDescent="0.25">
      <c r="A1185" s="16">
        <v>44961.999988425923</v>
      </c>
      <c r="B1185" t="s">
        <v>14</v>
      </c>
      <c r="C1185" t="str">
        <f t="shared" si="18"/>
        <v>Public Transport</v>
      </c>
      <c r="D1185" s="3">
        <v>-1.65</v>
      </c>
      <c r="E1185" t="s">
        <v>244</v>
      </c>
      <c r="F1185" t="s">
        <v>241</v>
      </c>
      <c r="G1185" s="5">
        <f>IF(Table1[[#This Row],[Amount]]&lt;0,-Table1[[#This Row],[Amount]],"")</f>
        <v>1.65</v>
      </c>
      <c r="H1185" t="str">
        <f>IF(Table1[[#This Row],[Account Type]]="Credit Card",Table1[[#This Row],[Amount]],"")</f>
        <v/>
      </c>
      <c r="I1185" s="2" t="str">
        <f>IF(Table1[[#This Row],[Category]]="Loan Repayment",Table1[[#This Row],[Amount]]*-1,"")</f>
        <v/>
      </c>
      <c r="J1185" s="20" t="s">
        <v>371</v>
      </c>
      <c r="K1185" s="17">
        <v>44958</v>
      </c>
    </row>
    <row r="1186" spans="1:11" x14ac:dyDescent="0.25">
      <c r="A1186" s="16">
        <v>44961.999988425923</v>
      </c>
      <c r="B1186" t="s">
        <v>14</v>
      </c>
      <c r="C1186" t="str">
        <f t="shared" si="18"/>
        <v>Public Transport</v>
      </c>
      <c r="D1186" s="3">
        <v>-1.65</v>
      </c>
      <c r="E1186" t="s">
        <v>244</v>
      </c>
      <c r="F1186" t="s">
        <v>241</v>
      </c>
      <c r="G1186" s="5">
        <f>IF(Table1[[#This Row],[Amount]]&lt;0,-Table1[[#This Row],[Amount]],"")</f>
        <v>1.65</v>
      </c>
      <c r="H1186" t="str">
        <f>IF(Table1[[#This Row],[Account Type]]="Credit Card",Table1[[#This Row],[Amount]],"")</f>
        <v/>
      </c>
      <c r="I1186" s="2" t="str">
        <f>IF(Table1[[#This Row],[Category]]="Loan Repayment",Table1[[#This Row],[Amount]]*-1,"")</f>
        <v/>
      </c>
      <c r="J1186" s="20" t="s">
        <v>371</v>
      </c>
      <c r="K1186" s="17">
        <v>44958</v>
      </c>
    </row>
    <row r="1187" spans="1:11" x14ac:dyDescent="0.25">
      <c r="A1187" s="16">
        <v>44962.359363425923</v>
      </c>
      <c r="B1187" t="s">
        <v>10</v>
      </c>
      <c r="C1187" t="str">
        <f t="shared" si="18"/>
        <v>Groceries</v>
      </c>
      <c r="D1187" s="3">
        <v>-0.95</v>
      </c>
      <c r="E1187" t="s">
        <v>244</v>
      </c>
      <c r="F1187" t="s">
        <v>241</v>
      </c>
      <c r="G1187" s="5">
        <f>IF(Table1[[#This Row],[Amount]]&lt;0,-Table1[[#This Row],[Amount]],"")</f>
        <v>0.95</v>
      </c>
      <c r="H1187" t="str">
        <f>IF(Table1[[#This Row],[Account Type]]="Credit Card",Table1[[#This Row],[Amount]],"")</f>
        <v/>
      </c>
      <c r="I1187" s="2" t="str">
        <f>IF(Table1[[#This Row],[Category]]="Loan Repayment",Table1[[#This Row],[Amount]]*-1,"")</f>
        <v/>
      </c>
      <c r="J1187" s="20" t="s">
        <v>371</v>
      </c>
      <c r="K1187" s="17">
        <v>44958</v>
      </c>
    </row>
    <row r="1188" spans="1:11" x14ac:dyDescent="0.25">
      <c r="A1188" s="16">
        <v>44963.05091435185</v>
      </c>
      <c r="B1188" t="s">
        <v>14</v>
      </c>
      <c r="C1188" t="str">
        <f t="shared" si="18"/>
        <v>Public Transport</v>
      </c>
      <c r="D1188" s="3">
        <v>-3.3</v>
      </c>
      <c r="E1188" t="s">
        <v>244</v>
      </c>
      <c r="F1188" t="s">
        <v>241</v>
      </c>
      <c r="G1188" s="5">
        <f>IF(Table1[[#This Row],[Amount]]&lt;0,-Table1[[#This Row],[Amount]],"")</f>
        <v>3.3</v>
      </c>
      <c r="H1188" t="str">
        <f>IF(Table1[[#This Row],[Account Type]]="Credit Card",Table1[[#This Row],[Amount]],"")</f>
        <v/>
      </c>
      <c r="I1188" s="2" t="str">
        <f>IF(Table1[[#This Row],[Category]]="Loan Repayment",Table1[[#This Row],[Amount]]*-1,"")</f>
        <v/>
      </c>
      <c r="J1188" s="20" t="s">
        <v>371</v>
      </c>
      <c r="K1188" s="17">
        <v>44958</v>
      </c>
    </row>
    <row r="1189" spans="1:11" x14ac:dyDescent="0.25">
      <c r="A1189" s="16">
        <v>44963.308275462965</v>
      </c>
      <c r="B1189" t="s">
        <v>2</v>
      </c>
      <c r="C1189" t="str">
        <f t="shared" si="18"/>
        <v>Savings</v>
      </c>
      <c r="D1189" s="3">
        <v>5</v>
      </c>
      <c r="E1189" t="s">
        <v>244</v>
      </c>
      <c r="F1189" t="s">
        <v>241</v>
      </c>
      <c r="G1189" s="5" t="str">
        <f>IF(Table1[[#This Row],[Amount]]&lt;0,-Table1[[#This Row],[Amount]],"")</f>
        <v/>
      </c>
      <c r="H1189" t="str">
        <f>IF(Table1[[#This Row],[Account Type]]="Credit Card",Table1[[#This Row],[Amount]],"")</f>
        <v/>
      </c>
      <c r="I1189" s="2" t="str">
        <f>IF(Table1[[#This Row],[Category]]="Loan Repayment",Table1[[#This Row],[Amount]]*-1,"")</f>
        <v/>
      </c>
      <c r="J1189" s="20" t="s">
        <v>371</v>
      </c>
      <c r="K1189" s="17">
        <v>44958</v>
      </c>
    </row>
    <row r="1190" spans="1:11" x14ac:dyDescent="0.25">
      <c r="A1190" s="16">
        <v>44963.308275462965</v>
      </c>
      <c r="B1190" t="s">
        <v>2</v>
      </c>
      <c r="C1190" t="str">
        <f t="shared" si="18"/>
        <v>Savings</v>
      </c>
      <c r="D1190" s="3">
        <v>-5</v>
      </c>
      <c r="E1190" t="s">
        <v>244</v>
      </c>
      <c r="F1190" t="s">
        <v>241</v>
      </c>
      <c r="G1190" s="5">
        <f>IF(Table1[[#This Row],[Amount]]&lt;0,-Table1[[#This Row],[Amount]],"")</f>
        <v>5</v>
      </c>
      <c r="H1190" t="str">
        <f>IF(Table1[[#This Row],[Account Type]]="Credit Card",Table1[[#This Row],[Amount]],"")</f>
        <v/>
      </c>
      <c r="I1190" s="2" t="str">
        <f>IF(Table1[[#This Row],[Category]]="Loan Repayment",Table1[[#This Row],[Amount]]*-1,"")</f>
        <v/>
      </c>
      <c r="J1190" s="20" t="s">
        <v>371</v>
      </c>
      <c r="K1190" s="17">
        <v>44958</v>
      </c>
    </row>
    <row r="1191" spans="1:11" x14ac:dyDescent="0.25">
      <c r="A1191" s="16">
        <v>44963.387638888889</v>
      </c>
      <c r="B1191" t="s">
        <v>3</v>
      </c>
      <c r="C1191" t="str">
        <f t="shared" si="18"/>
        <v>Others</v>
      </c>
      <c r="D1191" s="3">
        <v>-55</v>
      </c>
      <c r="E1191" t="s">
        <v>244</v>
      </c>
      <c r="F1191" t="s">
        <v>241</v>
      </c>
      <c r="G1191" s="5">
        <f>IF(Table1[[#This Row],[Amount]]&lt;0,-Table1[[#This Row],[Amount]],"")</f>
        <v>55</v>
      </c>
      <c r="H1191" t="str">
        <f>IF(Table1[[#This Row],[Account Type]]="Credit Card",Table1[[#This Row],[Amount]],"")</f>
        <v/>
      </c>
      <c r="I1191" s="2" t="str">
        <f>IF(Table1[[#This Row],[Category]]="Loan Repayment",Table1[[#This Row],[Amount]]*-1,"")</f>
        <v/>
      </c>
      <c r="J1191" s="20" t="s">
        <v>371</v>
      </c>
      <c r="K1191" s="17">
        <v>44958</v>
      </c>
    </row>
    <row r="1192" spans="1:11" x14ac:dyDescent="0.25">
      <c r="A1192" s="16">
        <v>44963.387638888889</v>
      </c>
      <c r="B1192" t="s">
        <v>3</v>
      </c>
      <c r="C1192" t="str">
        <f t="shared" si="18"/>
        <v>Others</v>
      </c>
      <c r="D1192" s="3">
        <v>55</v>
      </c>
      <c r="E1192" t="s">
        <v>244</v>
      </c>
      <c r="F1192" t="s">
        <v>241</v>
      </c>
      <c r="G1192" s="5" t="str">
        <f>IF(Table1[[#This Row],[Amount]]&lt;0,-Table1[[#This Row],[Amount]],"")</f>
        <v/>
      </c>
      <c r="H1192" t="str">
        <f>IF(Table1[[#This Row],[Account Type]]="Credit Card",Table1[[#This Row],[Amount]],"")</f>
        <v/>
      </c>
      <c r="I1192" s="2" t="str">
        <f>IF(Table1[[#This Row],[Category]]="Loan Repayment",Table1[[#This Row],[Amount]]*-1,"")</f>
        <v/>
      </c>
      <c r="J1192" s="20" t="s">
        <v>371</v>
      </c>
      <c r="K1192" s="17">
        <v>44958</v>
      </c>
    </row>
    <row r="1193" spans="1:11" x14ac:dyDescent="0.25">
      <c r="A1193" s="16">
        <v>44963.388113425928</v>
      </c>
      <c r="B1193" t="s">
        <v>65</v>
      </c>
      <c r="C1193" t="str">
        <f t="shared" si="18"/>
        <v>Others</v>
      </c>
      <c r="D1193" s="3">
        <v>-50</v>
      </c>
      <c r="E1193" t="s">
        <v>244</v>
      </c>
      <c r="F1193" t="s">
        <v>241</v>
      </c>
      <c r="G1193" s="5">
        <f>IF(Table1[[#This Row],[Amount]]&lt;0,-Table1[[#This Row],[Amount]],"")</f>
        <v>50</v>
      </c>
      <c r="H1193" t="str">
        <f>IF(Table1[[#This Row],[Account Type]]="Credit Card",Table1[[#This Row],[Amount]],"")</f>
        <v/>
      </c>
      <c r="I1193" s="2" t="str">
        <f>IF(Table1[[#This Row],[Category]]="Loan Repayment",Table1[[#This Row],[Amount]]*-1,"")</f>
        <v/>
      </c>
      <c r="J1193" s="20" t="s">
        <v>371</v>
      </c>
      <c r="K1193" s="17">
        <v>44958</v>
      </c>
    </row>
    <row r="1194" spans="1:11" x14ac:dyDescent="0.25">
      <c r="A1194" s="16">
        <v>44963.388391203705</v>
      </c>
      <c r="B1194" t="s">
        <v>2</v>
      </c>
      <c r="C1194" t="str">
        <f t="shared" si="18"/>
        <v>Savings</v>
      </c>
      <c r="D1194" s="3">
        <v>5</v>
      </c>
      <c r="E1194" t="s">
        <v>244</v>
      </c>
      <c r="F1194" t="s">
        <v>241</v>
      </c>
      <c r="G1194" s="5" t="str">
        <f>IF(Table1[[#This Row],[Amount]]&lt;0,-Table1[[#This Row],[Amount]],"")</f>
        <v/>
      </c>
      <c r="H1194" t="str">
        <f>IF(Table1[[#This Row],[Account Type]]="Credit Card",Table1[[#This Row],[Amount]],"")</f>
        <v/>
      </c>
      <c r="I1194" s="2" t="str">
        <f>IF(Table1[[#This Row],[Category]]="Loan Repayment",Table1[[#This Row],[Amount]]*-1,"")</f>
        <v/>
      </c>
      <c r="J1194" s="20" t="s">
        <v>371</v>
      </c>
      <c r="K1194" s="17">
        <v>44958</v>
      </c>
    </row>
    <row r="1195" spans="1:11" x14ac:dyDescent="0.25">
      <c r="A1195" s="16">
        <v>44963.388391203705</v>
      </c>
      <c r="B1195" t="s">
        <v>2</v>
      </c>
      <c r="C1195" t="str">
        <f t="shared" si="18"/>
        <v>Savings</v>
      </c>
      <c r="D1195" s="3">
        <v>-5</v>
      </c>
      <c r="E1195" t="s">
        <v>244</v>
      </c>
      <c r="F1195" t="s">
        <v>241</v>
      </c>
      <c r="G1195" s="5">
        <f>IF(Table1[[#This Row],[Amount]]&lt;0,-Table1[[#This Row],[Amount]],"")</f>
        <v>5</v>
      </c>
      <c r="H1195" t="str">
        <f>IF(Table1[[#This Row],[Account Type]]="Credit Card",Table1[[#This Row],[Amount]],"")</f>
        <v/>
      </c>
      <c r="I1195" s="2" t="str">
        <f>IF(Table1[[#This Row],[Category]]="Loan Repayment",Table1[[#This Row],[Amount]]*-1,"")</f>
        <v/>
      </c>
      <c r="J1195" s="20" t="s">
        <v>371</v>
      </c>
      <c r="K1195" s="17">
        <v>44958</v>
      </c>
    </row>
    <row r="1196" spans="1:11" x14ac:dyDescent="0.25">
      <c r="A1196" s="16">
        <v>44963.999988425923</v>
      </c>
      <c r="B1196" t="s">
        <v>14</v>
      </c>
      <c r="C1196" t="str">
        <f t="shared" si="18"/>
        <v>Public Transport</v>
      </c>
      <c r="D1196" s="3">
        <v>-1.65</v>
      </c>
      <c r="E1196" t="s">
        <v>244</v>
      </c>
      <c r="F1196" t="s">
        <v>241</v>
      </c>
      <c r="G1196" s="5">
        <f>IF(Table1[[#This Row],[Amount]]&lt;0,-Table1[[#This Row],[Amount]],"")</f>
        <v>1.65</v>
      </c>
      <c r="H1196" t="str">
        <f>IF(Table1[[#This Row],[Account Type]]="Credit Card",Table1[[#This Row],[Amount]],"")</f>
        <v/>
      </c>
      <c r="I1196" s="2" t="str">
        <f>IF(Table1[[#This Row],[Category]]="Loan Repayment",Table1[[#This Row],[Amount]]*-1,"")</f>
        <v/>
      </c>
      <c r="J1196" s="20" t="s">
        <v>371</v>
      </c>
      <c r="K1196" s="17">
        <v>44958</v>
      </c>
    </row>
    <row r="1197" spans="1:11" x14ac:dyDescent="0.25">
      <c r="A1197" s="16">
        <v>44964.701921296299</v>
      </c>
      <c r="B1197" t="s">
        <v>20</v>
      </c>
      <c r="C1197" t="str">
        <f t="shared" si="18"/>
        <v>Others</v>
      </c>
      <c r="D1197" s="3">
        <v>-30</v>
      </c>
      <c r="E1197" t="s">
        <v>244</v>
      </c>
      <c r="F1197" t="s">
        <v>241</v>
      </c>
      <c r="G1197" s="5">
        <f>IF(Table1[[#This Row],[Amount]]&lt;0,-Table1[[#This Row],[Amount]],"")</f>
        <v>30</v>
      </c>
      <c r="H1197" t="str">
        <f>IF(Table1[[#This Row],[Account Type]]="Credit Card",Table1[[#This Row],[Amount]],"")</f>
        <v/>
      </c>
      <c r="I1197" s="2" t="str">
        <f>IF(Table1[[#This Row],[Category]]="Loan Repayment",Table1[[#This Row],[Amount]]*-1,"")</f>
        <v/>
      </c>
      <c r="J1197" s="20" t="s">
        <v>371</v>
      </c>
      <c r="K1197" s="17">
        <v>44958</v>
      </c>
    </row>
    <row r="1198" spans="1:11" x14ac:dyDescent="0.25">
      <c r="A1198" s="16">
        <v>44964.743391203701</v>
      </c>
      <c r="B1198" t="s">
        <v>14</v>
      </c>
      <c r="C1198" t="str">
        <f t="shared" si="18"/>
        <v>Public Transport</v>
      </c>
      <c r="D1198" s="3">
        <v>-1.65</v>
      </c>
      <c r="E1198" t="s">
        <v>244</v>
      </c>
      <c r="F1198" t="s">
        <v>241</v>
      </c>
      <c r="G1198" s="5">
        <f>IF(Table1[[#This Row],[Amount]]&lt;0,-Table1[[#This Row],[Amount]],"")</f>
        <v>1.65</v>
      </c>
      <c r="H1198" t="str">
        <f>IF(Table1[[#This Row],[Account Type]]="Credit Card",Table1[[#This Row],[Amount]],"")</f>
        <v/>
      </c>
      <c r="I1198" s="2" t="str">
        <f>IF(Table1[[#This Row],[Category]]="Loan Repayment",Table1[[#This Row],[Amount]]*-1,"")</f>
        <v/>
      </c>
      <c r="J1198" s="20" t="s">
        <v>371</v>
      </c>
      <c r="K1198" s="17">
        <v>44958</v>
      </c>
    </row>
    <row r="1199" spans="1:11" x14ac:dyDescent="0.25">
      <c r="A1199" s="16">
        <v>44965.03292824074</v>
      </c>
      <c r="B1199" t="s">
        <v>107</v>
      </c>
      <c r="C1199" t="str">
        <f t="shared" si="18"/>
        <v>Others</v>
      </c>
      <c r="D1199" s="3">
        <v>300</v>
      </c>
      <c r="E1199" t="s">
        <v>244</v>
      </c>
      <c r="F1199" t="s">
        <v>241</v>
      </c>
      <c r="G1199" s="5" t="str">
        <f>IF(Table1[[#This Row],[Amount]]&lt;0,-Table1[[#This Row],[Amount]],"")</f>
        <v/>
      </c>
      <c r="H1199" t="str">
        <f>IF(Table1[[#This Row],[Account Type]]="Credit Card",Table1[[#This Row],[Amount]],"")</f>
        <v/>
      </c>
      <c r="I1199" s="2" t="str">
        <f>IF(Table1[[#This Row],[Category]]="Loan Repayment",Table1[[#This Row],[Amount]]*-1,"")</f>
        <v/>
      </c>
      <c r="J1199" s="20" t="s">
        <v>371</v>
      </c>
      <c r="K1199" s="17">
        <v>44958</v>
      </c>
    </row>
    <row r="1200" spans="1:11" x14ac:dyDescent="0.25">
      <c r="A1200" s="16">
        <v>44965.994837962964</v>
      </c>
      <c r="B1200" t="s">
        <v>65</v>
      </c>
      <c r="C1200" t="str">
        <f t="shared" si="18"/>
        <v>Others</v>
      </c>
      <c r="D1200" s="3">
        <v>-300</v>
      </c>
      <c r="E1200" t="s">
        <v>244</v>
      </c>
      <c r="F1200" t="s">
        <v>241</v>
      </c>
      <c r="G1200" s="5">
        <f>IF(Table1[[#This Row],[Amount]]&lt;0,-Table1[[#This Row],[Amount]],"")</f>
        <v>300</v>
      </c>
      <c r="H1200" t="str">
        <f>IF(Table1[[#This Row],[Account Type]]="Credit Card",Table1[[#This Row],[Amount]],"")</f>
        <v/>
      </c>
      <c r="I1200" s="2" t="str">
        <f>IF(Table1[[#This Row],[Category]]="Loan Repayment",Table1[[#This Row],[Amount]]*-1,"")</f>
        <v/>
      </c>
      <c r="J1200" s="20" t="s">
        <v>371</v>
      </c>
      <c r="K1200" s="17">
        <v>44958</v>
      </c>
    </row>
    <row r="1201" spans="1:11" x14ac:dyDescent="0.25">
      <c r="A1201" s="16">
        <v>44965.995659722219</v>
      </c>
      <c r="B1201" t="s">
        <v>39</v>
      </c>
      <c r="C1201" t="str">
        <f t="shared" si="18"/>
        <v>Church</v>
      </c>
      <c r="D1201" s="3">
        <v>-210</v>
      </c>
      <c r="E1201" t="s">
        <v>244</v>
      </c>
      <c r="F1201" t="s">
        <v>241</v>
      </c>
      <c r="G1201" s="5">
        <f>IF(Table1[[#This Row],[Amount]]&lt;0,-Table1[[#This Row],[Amount]],"")</f>
        <v>210</v>
      </c>
      <c r="H1201" t="str">
        <f>IF(Table1[[#This Row],[Account Type]]="Credit Card",Table1[[#This Row],[Amount]],"")</f>
        <v/>
      </c>
      <c r="I1201" s="2" t="str">
        <f>IF(Table1[[#This Row],[Category]]="Loan Repayment",Table1[[#This Row],[Amount]]*-1,"")</f>
        <v/>
      </c>
      <c r="J1201" s="20" t="s">
        <v>371</v>
      </c>
      <c r="K1201" s="17">
        <v>44958</v>
      </c>
    </row>
    <row r="1202" spans="1:11" x14ac:dyDescent="0.25">
      <c r="A1202" s="16">
        <v>44965.999988425923</v>
      </c>
      <c r="B1202" t="s">
        <v>14</v>
      </c>
      <c r="C1202" t="str">
        <f t="shared" si="18"/>
        <v>Public Transport</v>
      </c>
      <c r="D1202" s="3">
        <v>-3.3</v>
      </c>
      <c r="E1202" t="s">
        <v>244</v>
      </c>
      <c r="F1202" t="s">
        <v>241</v>
      </c>
      <c r="G1202" s="5">
        <f>IF(Table1[[#This Row],[Amount]]&lt;0,-Table1[[#This Row],[Amount]],"")</f>
        <v>3.3</v>
      </c>
      <c r="H1202" t="str">
        <f>IF(Table1[[#This Row],[Account Type]]="Credit Card",Table1[[#This Row],[Amount]],"")</f>
        <v/>
      </c>
      <c r="I1202" s="2" t="str">
        <f>IF(Table1[[#This Row],[Category]]="Loan Repayment",Table1[[#This Row],[Amount]]*-1,"")</f>
        <v/>
      </c>
      <c r="J1202" s="20" t="s">
        <v>371</v>
      </c>
      <c r="K1202" s="17">
        <v>44958</v>
      </c>
    </row>
    <row r="1203" spans="1:11" x14ac:dyDescent="0.25">
      <c r="A1203" s="16">
        <v>44965.999988425923</v>
      </c>
      <c r="B1203" t="s">
        <v>14</v>
      </c>
      <c r="C1203" t="str">
        <f t="shared" si="18"/>
        <v>Public Transport</v>
      </c>
      <c r="D1203" s="3">
        <v>-1.65</v>
      </c>
      <c r="E1203" t="s">
        <v>244</v>
      </c>
      <c r="F1203" t="s">
        <v>241</v>
      </c>
      <c r="G1203" s="5">
        <f>IF(Table1[[#This Row],[Amount]]&lt;0,-Table1[[#This Row],[Amount]],"")</f>
        <v>1.65</v>
      </c>
      <c r="H1203" t="str">
        <f>IF(Table1[[#This Row],[Account Type]]="Credit Card",Table1[[#This Row],[Amount]],"")</f>
        <v/>
      </c>
      <c r="I1203" s="2" t="str">
        <f>IF(Table1[[#This Row],[Category]]="Loan Repayment",Table1[[#This Row],[Amount]]*-1,"")</f>
        <v/>
      </c>
      <c r="J1203" s="20" t="s">
        <v>371</v>
      </c>
      <c r="K1203" s="17">
        <v>44958</v>
      </c>
    </row>
    <row r="1204" spans="1:11" x14ac:dyDescent="0.25">
      <c r="A1204" s="16">
        <v>44966.895914351851</v>
      </c>
      <c r="B1204" t="s">
        <v>10</v>
      </c>
      <c r="C1204" t="str">
        <f t="shared" si="18"/>
        <v>Groceries</v>
      </c>
      <c r="D1204" s="3">
        <v>-2.2000000000000002</v>
      </c>
      <c r="E1204" t="s">
        <v>244</v>
      </c>
      <c r="F1204" t="s">
        <v>241</v>
      </c>
      <c r="G1204" s="5">
        <f>IF(Table1[[#This Row],[Amount]]&lt;0,-Table1[[#This Row],[Amount]],"")</f>
        <v>2.2000000000000002</v>
      </c>
      <c r="H1204" t="str">
        <f>IF(Table1[[#This Row],[Account Type]]="Credit Card",Table1[[#This Row],[Amount]],"")</f>
        <v/>
      </c>
      <c r="I1204" s="2" t="str">
        <f>IF(Table1[[#This Row],[Category]]="Loan Repayment",Table1[[#This Row],[Amount]]*-1,"")</f>
        <v/>
      </c>
      <c r="J1204" s="20" t="s">
        <v>371</v>
      </c>
      <c r="K1204" s="17">
        <v>44958</v>
      </c>
    </row>
    <row r="1205" spans="1:11" x14ac:dyDescent="0.25">
      <c r="A1205" s="16">
        <v>44966.999988425923</v>
      </c>
      <c r="B1205" t="s">
        <v>14</v>
      </c>
      <c r="C1205" t="str">
        <f t="shared" si="18"/>
        <v>Public Transport</v>
      </c>
      <c r="D1205" s="3">
        <v>-3.3</v>
      </c>
      <c r="E1205" t="s">
        <v>244</v>
      </c>
      <c r="F1205" t="s">
        <v>241</v>
      </c>
      <c r="G1205" s="5">
        <f>IF(Table1[[#This Row],[Amount]]&lt;0,-Table1[[#This Row],[Amount]],"")</f>
        <v>3.3</v>
      </c>
      <c r="H1205" t="str">
        <f>IF(Table1[[#This Row],[Account Type]]="Credit Card",Table1[[#This Row],[Amount]],"")</f>
        <v/>
      </c>
      <c r="I1205" s="2" t="str">
        <f>IF(Table1[[#This Row],[Category]]="Loan Repayment",Table1[[#This Row],[Amount]]*-1,"")</f>
        <v/>
      </c>
      <c r="J1205" s="20" t="s">
        <v>371</v>
      </c>
      <c r="K1205" s="17">
        <v>44958</v>
      </c>
    </row>
    <row r="1206" spans="1:11" x14ac:dyDescent="0.25">
      <c r="A1206" s="16">
        <v>44967.999988425923</v>
      </c>
      <c r="B1206" t="s">
        <v>14</v>
      </c>
      <c r="C1206" t="str">
        <f t="shared" si="18"/>
        <v>Public Transport</v>
      </c>
      <c r="D1206" s="3">
        <v>-3.3</v>
      </c>
      <c r="E1206" t="s">
        <v>244</v>
      </c>
      <c r="F1206" t="s">
        <v>241</v>
      </c>
      <c r="G1206" s="5">
        <f>IF(Table1[[#This Row],[Amount]]&lt;0,-Table1[[#This Row],[Amount]],"")</f>
        <v>3.3</v>
      </c>
      <c r="H1206" t="str">
        <f>IF(Table1[[#This Row],[Account Type]]="Credit Card",Table1[[#This Row],[Amount]],"")</f>
        <v/>
      </c>
      <c r="I1206" s="2" t="str">
        <f>IF(Table1[[#This Row],[Category]]="Loan Repayment",Table1[[#This Row],[Amount]]*-1,"")</f>
        <v/>
      </c>
      <c r="J1206" s="20" t="s">
        <v>371</v>
      </c>
      <c r="K1206" s="17">
        <v>44958</v>
      </c>
    </row>
    <row r="1207" spans="1:11" x14ac:dyDescent="0.25">
      <c r="A1207" s="16">
        <v>44968.999988425923</v>
      </c>
      <c r="B1207" t="s">
        <v>14</v>
      </c>
      <c r="C1207" t="str">
        <f t="shared" si="18"/>
        <v>Public Transport</v>
      </c>
      <c r="D1207" s="3">
        <v>-1.65</v>
      </c>
      <c r="E1207" t="s">
        <v>244</v>
      </c>
      <c r="F1207" t="s">
        <v>241</v>
      </c>
      <c r="G1207" s="5">
        <f>IF(Table1[[#This Row],[Amount]]&lt;0,-Table1[[#This Row],[Amount]],"")</f>
        <v>1.65</v>
      </c>
      <c r="H1207" t="str">
        <f>IF(Table1[[#This Row],[Account Type]]="Credit Card",Table1[[#This Row],[Amount]],"")</f>
        <v/>
      </c>
      <c r="I1207" s="2" t="str">
        <f>IF(Table1[[#This Row],[Category]]="Loan Repayment",Table1[[#This Row],[Amount]]*-1,"")</f>
        <v/>
      </c>
      <c r="J1207" s="20" t="s">
        <v>371</v>
      </c>
      <c r="K1207" s="17">
        <v>44958</v>
      </c>
    </row>
    <row r="1208" spans="1:11" x14ac:dyDescent="0.25">
      <c r="A1208" s="16">
        <v>44968.999988425923</v>
      </c>
      <c r="B1208" t="s">
        <v>14</v>
      </c>
      <c r="C1208" t="str">
        <f t="shared" si="18"/>
        <v>Public Transport</v>
      </c>
      <c r="D1208" s="3">
        <v>-3.3</v>
      </c>
      <c r="E1208" t="s">
        <v>244</v>
      </c>
      <c r="F1208" t="s">
        <v>241</v>
      </c>
      <c r="G1208" s="5">
        <f>IF(Table1[[#This Row],[Amount]]&lt;0,-Table1[[#This Row],[Amount]],"")</f>
        <v>3.3</v>
      </c>
      <c r="H1208" t="str">
        <f>IF(Table1[[#This Row],[Account Type]]="Credit Card",Table1[[#This Row],[Amount]],"")</f>
        <v/>
      </c>
      <c r="I1208" s="2" t="str">
        <f>IF(Table1[[#This Row],[Category]]="Loan Repayment",Table1[[#This Row],[Amount]]*-1,"")</f>
        <v/>
      </c>
      <c r="J1208" s="20" t="s">
        <v>371</v>
      </c>
      <c r="K1208" s="17">
        <v>44958</v>
      </c>
    </row>
    <row r="1209" spans="1:11" x14ac:dyDescent="0.25">
      <c r="A1209" s="16">
        <v>44969.503495370373</v>
      </c>
      <c r="B1209" t="s">
        <v>39</v>
      </c>
      <c r="C1209" t="str">
        <f t="shared" si="18"/>
        <v>Church</v>
      </c>
      <c r="D1209" s="3">
        <v>-5</v>
      </c>
      <c r="E1209" t="s">
        <v>244</v>
      </c>
      <c r="F1209" t="s">
        <v>241</v>
      </c>
      <c r="G1209" s="5">
        <f>IF(Table1[[#This Row],[Amount]]&lt;0,-Table1[[#This Row],[Amount]],"")</f>
        <v>5</v>
      </c>
      <c r="H1209" t="str">
        <f>IF(Table1[[#This Row],[Account Type]]="Credit Card",Table1[[#This Row],[Amount]],"")</f>
        <v/>
      </c>
      <c r="I1209" s="2" t="str">
        <f>IF(Table1[[#This Row],[Category]]="Loan Repayment",Table1[[#This Row],[Amount]]*-1,"")</f>
        <v/>
      </c>
      <c r="J1209" s="20" t="s">
        <v>371</v>
      </c>
      <c r="K1209" s="17">
        <v>44958</v>
      </c>
    </row>
    <row r="1210" spans="1:11" x14ac:dyDescent="0.25">
      <c r="A1210" s="16">
        <v>44969.999988425923</v>
      </c>
      <c r="B1210" t="s">
        <v>14</v>
      </c>
      <c r="C1210" t="str">
        <f t="shared" si="18"/>
        <v>Public Transport</v>
      </c>
      <c r="D1210" s="3">
        <v>-3.3</v>
      </c>
      <c r="E1210" t="s">
        <v>244</v>
      </c>
      <c r="F1210" t="s">
        <v>241</v>
      </c>
      <c r="G1210" s="5">
        <f>IF(Table1[[#This Row],[Amount]]&lt;0,-Table1[[#This Row],[Amount]],"")</f>
        <v>3.3</v>
      </c>
      <c r="H1210" t="str">
        <f>IF(Table1[[#This Row],[Account Type]]="Credit Card",Table1[[#This Row],[Amount]],"")</f>
        <v/>
      </c>
      <c r="I1210" s="2" t="str">
        <f>IF(Table1[[#This Row],[Category]]="Loan Repayment",Table1[[#This Row],[Amount]]*-1,"")</f>
        <v/>
      </c>
      <c r="J1210" s="20" t="s">
        <v>371</v>
      </c>
      <c r="K1210" s="17">
        <v>44958</v>
      </c>
    </row>
    <row r="1211" spans="1:11" x14ac:dyDescent="0.25">
      <c r="A1211" s="16">
        <v>44969.999988425923</v>
      </c>
      <c r="B1211" t="s">
        <v>14</v>
      </c>
      <c r="C1211" t="str">
        <f t="shared" si="18"/>
        <v>Public Transport</v>
      </c>
      <c r="D1211" s="3">
        <v>-3.3</v>
      </c>
      <c r="E1211" t="s">
        <v>244</v>
      </c>
      <c r="F1211" t="s">
        <v>241</v>
      </c>
      <c r="G1211" s="5">
        <f>IF(Table1[[#This Row],[Amount]]&lt;0,-Table1[[#This Row],[Amount]],"")</f>
        <v>3.3</v>
      </c>
      <c r="H1211" t="str">
        <f>IF(Table1[[#This Row],[Account Type]]="Credit Card",Table1[[#This Row],[Amount]],"")</f>
        <v/>
      </c>
      <c r="I1211" s="2" t="str">
        <f>IF(Table1[[#This Row],[Category]]="Loan Repayment",Table1[[#This Row],[Amount]]*-1,"")</f>
        <v/>
      </c>
      <c r="J1211" s="20" t="s">
        <v>371</v>
      </c>
      <c r="K1211" s="17">
        <v>44958</v>
      </c>
    </row>
    <row r="1212" spans="1:11" x14ac:dyDescent="0.25">
      <c r="A1212" s="16">
        <v>44970.307847222219</v>
      </c>
      <c r="B1212" t="s">
        <v>2</v>
      </c>
      <c r="C1212" t="str">
        <f t="shared" si="18"/>
        <v>Savings</v>
      </c>
      <c r="D1212" s="3">
        <v>5</v>
      </c>
      <c r="E1212" t="s">
        <v>244</v>
      </c>
      <c r="F1212" t="s">
        <v>241</v>
      </c>
      <c r="G1212" s="5" t="str">
        <f>IF(Table1[[#This Row],[Amount]]&lt;0,-Table1[[#This Row],[Amount]],"")</f>
        <v/>
      </c>
      <c r="H1212" t="str">
        <f>IF(Table1[[#This Row],[Account Type]]="Credit Card",Table1[[#This Row],[Amount]],"")</f>
        <v/>
      </c>
      <c r="I1212" s="2" t="str">
        <f>IF(Table1[[#This Row],[Category]]="Loan Repayment",Table1[[#This Row],[Amount]]*-1,"")</f>
        <v/>
      </c>
      <c r="J1212" s="20" t="s">
        <v>371</v>
      </c>
      <c r="K1212" s="17">
        <v>44958</v>
      </c>
    </row>
    <row r="1213" spans="1:11" x14ac:dyDescent="0.25">
      <c r="A1213" s="16">
        <v>44970.307847222219</v>
      </c>
      <c r="B1213" t="s">
        <v>2</v>
      </c>
      <c r="C1213" t="str">
        <f t="shared" si="18"/>
        <v>Savings</v>
      </c>
      <c r="D1213" s="3">
        <v>-5</v>
      </c>
      <c r="E1213" t="s">
        <v>244</v>
      </c>
      <c r="F1213" t="s">
        <v>241</v>
      </c>
      <c r="G1213" s="5">
        <f>IF(Table1[[#This Row],[Amount]]&lt;0,-Table1[[#This Row],[Amount]],"")</f>
        <v>5</v>
      </c>
      <c r="H1213" t="str">
        <f>IF(Table1[[#This Row],[Account Type]]="Credit Card",Table1[[#This Row],[Amount]],"")</f>
        <v/>
      </c>
      <c r="I1213" s="2" t="str">
        <f>IF(Table1[[#This Row],[Category]]="Loan Repayment",Table1[[#This Row],[Amount]]*-1,"")</f>
        <v/>
      </c>
      <c r="J1213" s="20" t="s">
        <v>371</v>
      </c>
      <c r="K1213" s="17">
        <v>44958</v>
      </c>
    </row>
    <row r="1214" spans="1:11" x14ac:dyDescent="0.25">
      <c r="A1214" s="16">
        <v>44970.8281712963</v>
      </c>
      <c r="B1214" t="s">
        <v>15</v>
      </c>
      <c r="C1214" t="str">
        <f t="shared" si="18"/>
        <v>Groceries</v>
      </c>
      <c r="D1214" s="3">
        <v>-14.27</v>
      </c>
      <c r="E1214" t="s">
        <v>244</v>
      </c>
      <c r="F1214" t="s">
        <v>241</v>
      </c>
      <c r="G1214" s="5">
        <f>IF(Table1[[#This Row],[Amount]]&lt;0,-Table1[[#This Row],[Amount]],"")</f>
        <v>14.27</v>
      </c>
      <c r="H1214" t="str">
        <f>IF(Table1[[#This Row],[Account Type]]="Credit Card",Table1[[#This Row],[Amount]],"")</f>
        <v/>
      </c>
      <c r="I1214" s="2" t="str">
        <f>IF(Table1[[#This Row],[Category]]="Loan Repayment",Table1[[#This Row],[Amount]]*-1,"")</f>
        <v/>
      </c>
      <c r="J1214" s="20" t="s">
        <v>371</v>
      </c>
      <c r="K1214" s="17">
        <v>44958</v>
      </c>
    </row>
    <row r="1215" spans="1:11" x14ac:dyDescent="0.25">
      <c r="A1215" s="16">
        <v>44970.834004629629</v>
      </c>
      <c r="B1215" t="s">
        <v>10</v>
      </c>
      <c r="C1215" t="str">
        <f t="shared" si="18"/>
        <v>Groceries</v>
      </c>
      <c r="D1215" s="3">
        <v>-1.1499999999999999</v>
      </c>
      <c r="E1215" t="s">
        <v>244</v>
      </c>
      <c r="F1215" t="s">
        <v>241</v>
      </c>
      <c r="G1215" s="5">
        <f>IF(Table1[[#This Row],[Amount]]&lt;0,-Table1[[#This Row],[Amount]],"")</f>
        <v>1.1499999999999999</v>
      </c>
      <c r="H1215" t="str">
        <f>IF(Table1[[#This Row],[Account Type]]="Credit Card",Table1[[#This Row],[Amount]],"")</f>
        <v/>
      </c>
      <c r="I1215" s="2" t="str">
        <f>IF(Table1[[#This Row],[Category]]="Loan Repayment",Table1[[#This Row],[Amount]]*-1,"")</f>
        <v/>
      </c>
      <c r="J1215" s="20" t="s">
        <v>371</v>
      </c>
      <c r="K1215" s="17">
        <v>44958</v>
      </c>
    </row>
    <row r="1216" spans="1:11" x14ac:dyDescent="0.25">
      <c r="A1216" s="16">
        <v>44970.999988425923</v>
      </c>
      <c r="B1216" t="s">
        <v>14</v>
      </c>
      <c r="C1216" t="str">
        <f t="shared" si="18"/>
        <v>Public Transport</v>
      </c>
      <c r="D1216" s="3">
        <v>-1.65</v>
      </c>
      <c r="E1216" t="s">
        <v>244</v>
      </c>
      <c r="F1216" t="s">
        <v>241</v>
      </c>
      <c r="G1216" s="5">
        <f>IF(Table1[[#This Row],[Amount]]&lt;0,-Table1[[#This Row],[Amount]],"")</f>
        <v>1.65</v>
      </c>
      <c r="H1216" t="str">
        <f>IF(Table1[[#This Row],[Account Type]]="Credit Card",Table1[[#This Row],[Amount]],"")</f>
        <v/>
      </c>
      <c r="I1216" s="2" t="str">
        <f>IF(Table1[[#This Row],[Category]]="Loan Repayment",Table1[[#This Row],[Amount]]*-1,"")</f>
        <v/>
      </c>
      <c r="J1216" s="20" t="s">
        <v>371</v>
      </c>
      <c r="K1216" s="17">
        <v>44958</v>
      </c>
    </row>
    <row r="1217" spans="1:11" x14ac:dyDescent="0.25">
      <c r="A1217" s="16">
        <v>44971.061041666668</v>
      </c>
      <c r="B1217" t="s">
        <v>14</v>
      </c>
      <c r="C1217" t="str">
        <f t="shared" si="18"/>
        <v>Public Transport</v>
      </c>
      <c r="D1217" s="3">
        <v>-3.3</v>
      </c>
      <c r="E1217" t="s">
        <v>244</v>
      </c>
      <c r="F1217" t="s">
        <v>241</v>
      </c>
      <c r="G1217" s="5">
        <f>IF(Table1[[#This Row],[Amount]]&lt;0,-Table1[[#This Row],[Amount]],"")</f>
        <v>3.3</v>
      </c>
      <c r="H1217" t="str">
        <f>IF(Table1[[#This Row],[Account Type]]="Credit Card",Table1[[#This Row],[Amount]],"")</f>
        <v/>
      </c>
      <c r="I1217" s="2" t="str">
        <f>IF(Table1[[#This Row],[Category]]="Loan Repayment",Table1[[#This Row],[Amount]]*-1,"")</f>
        <v/>
      </c>
      <c r="J1217" s="20" t="s">
        <v>371</v>
      </c>
      <c r="K1217" s="17">
        <v>44958</v>
      </c>
    </row>
    <row r="1218" spans="1:11" x14ac:dyDescent="0.25">
      <c r="A1218" s="16">
        <v>44971.858773148146</v>
      </c>
      <c r="B1218" t="s">
        <v>122</v>
      </c>
      <c r="C1218" t="str">
        <f t="shared" ref="C1218:C1281" si="19">IF(OR(B1218="Lidl",B1218="Asda",B1218="Best Asia Supermarket",B1218="Wallington Food Centre",B1218="Sainsbury's",B1218="Tesco"),"Groceries",IF(OR(B1218="Boots",B1218="Manor Pharmacy",B1218="Specsavers",B1218="Noahs Health Food Stor"),"Health",IF(OR(B1218="Amazon",B1218="Ebay"),"Online Shopping",IF(OR(B1218="Transport For London",B1218="South Western Railway"),"Public Transport",IF(OR(B1218="Primark",B1218="TK Maxx",B1218="Marks &amp; Spencer"),"Clothing",IF(OR(B1218="Udemy",B1218="Wise",B1218="Telusko",B1218="Oasis Christian Centre"),"Self Development",IF(OR(B1218="Price Busters",B1218="Argos",B1218="Poundland",B1218="Kings Corner"),"Household Items",IF(OR(B1218="To RCCG GLORIOUS HIGH THRONE",B1218="To Eagle City Church"),"Church",IF(OR(B1218="Skillz UK",B1218="Tynker",B1218="To Gocardless",B1218="We Make Footballers Cc",B1218="GLL BETTER",B1218="VIS WWW.BETTER.ORG.UK/",B1218="IXL Learning"),"Kids Extracurricular",IF(OR(B1218="To GBP Savings",B1218="Trading 212"),"Savings",IF(B1218="To Aqua","Loan Repayment",IF(B1218="To Kaneh Amin","Haircut",IF(B1218="Wall/Rent/63canon","Rent",IF(OR(B1218="Bolt","Uber"),"Cab",IF(B1218="Dulwich College","Salary","Others")))))))))))))))</f>
        <v>Others</v>
      </c>
      <c r="D1218" s="3">
        <v>-52.25</v>
      </c>
      <c r="E1218" t="s">
        <v>244</v>
      </c>
      <c r="F1218" t="s">
        <v>241</v>
      </c>
      <c r="G1218" s="5">
        <f>IF(Table1[[#This Row],[Amount]]&lt;0,-Table1[[#This Row],[Amount]],"")</f>
        <v>52.25</v>
      </c>
      <c r="H1218" t="str">
        <f>IF(Table1[[#This Row],[Account Type]]="Credit Card",Table1[[#This Row],[Amount]],"")</f>
        <v/>
      </c>
      <c r="I1218" s="2" t="str">
        <f>IF(Table1[[#This Row],[Category]]="Loan Repayment",Table1[[#This Row],[Amount]]*-1,"")</f>
        <v/>
      </c>
      <c r="J1218" s="20" t="s">
        <v>371</v>
      </c>
      <c r="K1218" s="17">
        <v>44958</v>
      </c>
    </row>
    <row r="1219" spans="1:11" x14ac:dyDescent="0.25">
      <c r="A1219" s="16">
        <v>44971.999988425923</v>
      </c>
      <c r="B1219" t="s">
        <v>14</v>
      </c>
      <c r="C1219" t="str">
        <f t="shared" si="19"/>
        <v>Public Transport</v>
      </c>
      <c r="D1219" s="3">
        <v>-3.3</v>
      </c>
      <c r="E1219" t="s">
        <v>244</v>
      </c>
      <c r="F1219" t="s">
        <v>241</v>
      </c>
      <c r="G1219" s="5">
        <f>IF(Table1[[#This Row],[Amount]]&lt;0,-Table1[[#This Row],[Amount]],"")</f>
        <v>3.3</v>
      </c>
      <c r="H1219" t="str">
        <f>IF(Table1[[#This Row],[Account Type]]="Credit Card",Table1[[#This Row],[Amount]],"")</f>
        <v/>
      </c>
      <c r="I1219" s="2" t="str">
        <f>IF(Table1[[#This Row],[Category]]="Loan Repayment",Table1[[#This Row],[Amount]]*-1,"")</f>
        <v/>
      </c>
      <c r="J1219" s="20" t="s">
        <v>371</v>
      </c>
      <c r="K1219" s="17">
        <v>44958</v>
      </c>
    </row>
    <row r="1220" spans="1:11" x14ac:dyDescent="0.25">
      <c r="A1220" s="16">
        <v>44972.797847222224</v>
      </c>
      <c r="B1220" t="s">
        <v>41</v>
      </c>
      <c r="C1220" t="str">
        <f t="shared" si="19"/>
        <v>Others</v>
      </c>
      <c r="D1220" s="3">
        <v>25</v>
      </c>
      <c r="E1220" t="s">
        <v>244</v>
      </c>
      <c r="F1220" t="s">
        <v>241</v>
      </c>
      <c r="G1220" s="5" t="str">
        <f>IF(Table1[[#This Row],[Amount]]&lt;0,-Table1[[#This Row],[Amount]],"")</f>
        <v/>
      </c>
      <c r="H1220" t="str">
        <f>IF(Table1[[#This Row],[Account Type]]="Credit Card",Table1[[#This Row],[Amount]],"")</f>
        <v/>
      </c>
      <c r="I1220" s="2" t="str">
        <f>IF(Table1[[#This Row],[Category]]="Loan Repayment",Table1[[#This Row],[Amount]]*-1,"")</f>
        <v/>
      </c>
      <c r="J1220" s="20" t="s">
        <v>371</v>
      </c>
      <c r="K1220" s="17">
        <v>44958</v>
      </c>
    </row>
    <row r="1221" spans="1:11" x14ac:dyDescent="0.25">
      <c r="A1221" s="16">
        <v>44972.999988425923</v>
      </c>
      <c r="B1221" t="s">
        <v>14</v>
      </c>
      <c r="C1221" t="str">
        <f t="shared" si="19"/>
        <v>Public Transport</v>
      </c>
      <c r="D1221" s="3">
        <v>-1.65</v>
      </c>
      <c r="E1221" t="s">
        <v>244</v>
      </c>
      <c r="F1221" t="s">
        <v>241</v>
      </c>
      <c r="G1221" s="5">
        <f>IF(Table1[[#This Row],[Amount]]&lt;0,-Table1[[#This Row],[Amount]],"")</f>
        <v>1.65</v>
      </c>
      <c r="H1221" t="str">
        <f>IF(Table1[[#This Row],[Account Type]]="Credit Card",Table1[[#This Row],[Amount]],"")</f>
        <v/>
      </c>
      <c r="I1221" s="2" t="str">
        <f>IF(Table1[[#This Row],[Category]]="Loan Repayment",Table1[[#This Row],[Amount]]*-1,"")</f>
        <v/>
      </c>
      <c r="J1221" s="20" t="s">
        <v>371</v>
      </c>
      <c r="K1221" s="17">
        <v>44958</v>
      </c>
    </row>
    <row r="1222" spans="1:11" x14ac:dyDescent="0.25">
      <c r="A1222" s="16">
        <v>44972.999988425923</v>
      </c>
      <c r="B1222" t="s">
        <v>14</v>
      </c>
      <c r="C1222" t="str">
        <f t="shared" si="19"/>
        <v>Public Transport</v>
      </c>
      <c r="D1222" s="3">
        <v>-1.65</v>
      </c>
      <c r="E1222" t="s">
        <v>244</v>
      </c>
      <c r="F1222" t="s">
        <v>241</v>
      </c>
      <c r="G1222" s="5">
        <f>IF(Table1[[#This Row],[Amount]]&lt;0,-Table1[[#This Row],[Amount]],"")</f>
        <v>1.65</v>
      </c>
      <c r="H1222" t="str">
        <f>IF(Table1[[#This Row],[Account Type]]="Credit Card",Table1[[#This Row],[Amount]],"")</f>
        <v/>
      </c>
      <c r="I1222" s="2" t="str">
        <f>IF(Table1[[#This Row],[Category]]="Loan Repayment",Table1[[#This Row],[Amount]]*-1,"")</f>
        <v/>
      </c>
      <c r="J1222" s="20" t="s">
        <v>371</v>
      </c>
      <c r="K1222" s="17">
        <v>44958</v>
      </c>
    </row>
    <row r="1223" spans="1:11" x14ac:dyDescent="0.25">
      <c r="A1223" s="16">
        <v>44973.462256944447</v>
      </c>
      <c r="B1223" t="s">
        <v>41</v>
      </c>
      <c r="C1223" t="str">
        <f t="shared" si="19"/>
        <v>Others</v>
      </c>
      <c r="D1223" s="3">
        <v>30</v>
      </c>
      <c r="E1223" t="s">
        <v>244</v>
      </c>
      <c r="F1223" t="s">
        <v>241</v>
      </c>
      <c r="G1223" s="5" t="str">
        <f>IF(Table1[[#This Row],[Amount]]&lt;0,-Table1[[#This Row],[Amount]],"")</f>
        <v/>
      </c>
      <c r="H1223" t="str">
        <f>IF(Table1[[#This Row],[Account Type]]="Credit Card",Table1[[#This Row],[Amount]],"")</f>
        <v/>
      </c>
      <c r="I1223" s="2" t="str">
        <f>IF(Table1[[#This Row],[Category]]="Loan Repayment",Table1[[#This Row],[Amount]]*-1,"")</f>
        <v/>
      </c>
      <c r="J1223" s="20" t="s">
        <v>371</v>
      </c>
      <c r="K1223" s="17">
        <v>44958</v>
      </c>
    </row>
    <row r="1224" spans="1:11" x14ac:dyDescent="0.25">
      <c r="A1224" s="16">
        <v>44973.466481481482</v>
      </c>
      <c r="B1224" t="s">
        <v>123</v>
      </c>
      <c r="C1224" t="str">
        <f t="shared" si="19"/>
        <v>Others</v>
      </c>
      <c r="D1224" s="3">
        <v>-33.4</v>
      </c>
      <c r="E1224" t="s">
        <v>244</v>
      </c>
      <c r="F1224" t="s">
        <v>241</v>
      </c>
      <c r="G1224" s="5">
        <f>IF(Table1[[#This Row],[Amount]]&lt;0,-Table1[[#This Row],[Amount]],"")</f>
        <v>33.4</v>
      </c>
      <c r="H1224" t="str">
        <f>IF(Table1[[#This Row],[Account Type]]="Credit Card",Table1[[#This Row],[Amount]],"")</f>
        <v/>
      </c>
      <c r="I1224" s="2" t="str">
        <f>IF(Table1[[#This Row],[Category]]="Loan Repayment",Table1[[#This Row],[Amount]]*-1,"")</f>
        <v/>
      </c>
      <c r="J1224" s="20" t="s">
        <v>371</v>
      </c>
      <c r="K1224" s="17">
        <v>44958</v>
      </c>
    </row>
    <row r="1225" spans="1:11" x14ac:dyDescent="0.25">
      <c r="A1225" s="16">
        <v>44973.999988425923</v>
      </c>
      <c r="B1225" t="s">
        <v>14</v>
      </c>
      <c r="C1225" t="str">
        <f t="shared" si="19"/>
        <v>Public Transport</v>
      </c>
      <c r="D1225" s="3">
        <v>-3.3</v>
      </c>
      <c r="E1225" t="s">
        <v>244</v>
      </c>
      <c r="F1225" t="s">
        <v>241</v>
      </c>
      <c r="G1225" s="5">
        <f>IF(Table1[[#This Row],[Amount]]&lt;0,-Table1[[#This Row],[Amount]],"")</f>
        <v>3.3</v>
      </c>
      <c r="H1225" t="str">
        <f>IF(Table1[[#This Row],[Account Type]]="Credit Card",Table1[[#This Row],[Amount]],"")</f>
        <v/>
      </c>
      <c r="I1225" s="2" t="str">
        <f>IF(Table1[[#This Row],[Category]]="Loan Repayment",Table1[[#This Row],[Amount]]*-1,"")</f>
        <v/>
      </c>
      <c r="J1225" s="20" t="s">
        <v>371</v>
      </c>
      <c r="K1225" s="17">
        <v>44958</v>
      </c>
    </row>
    <row r="1226" spans="1:11" x14ac:dyDescent="0.25">
      <c r="A1226" s="16">
        <v>44974.999988425923</v>
      </c>
      <c r="B1226" t="s">
        <v>14</v>
      </c>
      <c r="C1226" t="str">
        <f t="shared" si="19"/>
        <v>Public Transport</v>
      </c>
      <c r="D1226" s="3">
        <v>-3.3</v>
      </c>
      <c r="E1226" t="s">
        <v>244</v>
      </c>
      <c r="F1226" t="s">
        <v>241</v>
      </c>
      <c r="G1226" s="5">
        <f>IF(Table1[[#This Row],[Amount]]&lt;0,-Table1[[#This Row],[Amount]],"")</f>
        <v>3.3</v>
      </c>
      <c r="H1226" t="str">
        <f>IF(Table1[[#This Row],[Account Type]]="Credit Card",Table1[[#This Row],[Amount]],"")</f>
        <v/>
      </c>
      <c r="I1226" s="2" t="str">
        <f>IF(Table1[[#This Row],[Category]]="Loan Repayment",Table1[[#This Row],[Amount]]*-1,"")</f>
        <v/>
      </c>
      <c r="J1226" s="20" t="s">
        <v>371</v>
      </c>
      <c r="K1226" s="17">
        <v>44958</v>
      </c>
    </row>
    <row r="1227" spans="1:11" x14ac:dyDescent="0.25">
      <c r="A1227" s="16">
        <v>44975.999988425923</v>
      </c>
      <c r="B1227" t="s">
        <v>14</v>
      </c>
      <c r="C1227" t="str">
        <f t="shared" si="19"/>
        <v>Public Transport</v>
      </c>
      <c r="D1227" s="3">
        <v>-3.3</v>
      </c>
      <c r="E1227" t="s">
        <v>244</v>
      </c>
      <c r="F1227" t="s">
        <v>241</v>
      </c>
      <c r="G1227" s="5">
        <f>IF(Table1[[#This Row],[Amount]]&lt;0,-Table1[[#This Row],[Amount]],"")</f>
        <v>3.3</v>
      </c>
      <c r="H1227" t="str">
        <f>IF(Table1[[#This Row],[Account Type]]="Credit Card",Table1[[#This Row],[Amount]],"")</f>
        <v/>
      </c>
      <c r="I1227" s="2" t="str">
        <f>IF(Table1[[#This Row],[Category]]="Loan Repayment",Table1[[#This Row],[Amount]]*-1,"")</f>
        <v/>
      </c>
      <c r="J1227" s="20" t="s">
        <v>371</v>
      </c>
      <c r="K1227" s="17">
        <v>44958</v>
      </c>
    </row>
    <row r="1228" spans="1:11" x14ac:dyDescent="0.25">
      <c r="A1228" s="16">
        <v>44977.052152777775</v>
      </c>
      <c r="B1228" t="s">
        <v>14</v>
      </c>
      <c r="C1228" t="str">
        <f t="shared" si="19"/>
        <v>Public Transport</v>
      </c>
      <c r="D1228" s="3">
        <v>-3.3</v>
      </c>
      <c r="E1228" t="s">
        <v>244</v>
      </c>
      <c r="F1228" t="s">
        <v>241</v>
      </c>
      <c r="G1228" s="5">
        <f>IF(Table1[[#This Row],[Amount]]&lt;0,-Table1[[#This Row],[Amount]],"")</f>
        <v>3.3</v>
      </c>
      <c r="H1228" t="str">
        <f>IF(Table1[[#This Row],[Account Type]]="Credit Card",Table1[[#This Row],[Amount]],"")</f>
        <v/>
      </c>
      <c r="I1228" s="2" t="str">
        <f>IF(Table1[[#This Row],[Category]]="Loan Repayment",Table1[[#This Row],[Amount]]*-1,"")</f>
        <v/>
      </c>
      <c r="J1228" s="20" t="s">
        <v>371</v>
      </c>
      <c r="K1228" s="17">
        <v>44958</v>
      </c>
    </row>
    <row r="1229" spans="1:11" x14ac:dyDescent="0.25">
      <c r="A1229" s="16">
        <v>44977.999988425923</v>
      </c>
      <c r="B1229" t="s">
        <v>14</v>
      </c>
      <c r="C1229" t="str">
        <f t="shared" si="19"/>
        <v>Public Transport</v>
      </c>
      <c r="D1229" s="3">
        <v>-1.65</v>
      </c>
      <c r="E1229" t="s">
        <v>244</v>
      </c>
      <c r="F1229" t="s">
        <v>241</v>
      </c>
      <c r="G1229" s="5">
        <f>IF(Table1[[#This Row],[Amount]]&lt;0,-Table1[[#This Row],[Amount]],"")</f>
        <v>1.65</v>
      </c>
      <c r="H1229" t="str">
        <f>IF(Table1[[#This Row],[Account Type]]="Credit Card",Table1[[#This Row],[Amount]],"")</f>
        <v/>
      </c>
      <c r="I1229" s="2" t="str">
        <f>IF(Table1[[#This Row],[Category]]="Loan Repayment",Table1[[#This Row],[Amount]]*-1,"")</f>
        <v/>
      </c>
      <c r="J1229" s="20" t="s">
        <v>371</v>
      </c>
      <c r="K1229" s="17">
        <v>44958</v>
      </c>
    </row>
    <row r="1230" spans="1:11" x14ac:dyDescent="0.25">
      <c r="A1230" s="16">
        <v>44979.999988425923</v>
      </c>
      <c r="B1230" t="s">
        <v>14</v>
      </c>
      <c r="C1230" t="str">
        <f t="shared" si="19"/>
        <v>Public Transport</v>
      </c>
      <c r="D1230" s="3">
        <v>-1.65</v>
      </c>
      <c r="E1230" t="s">
        <v>244</v>
      </c>
      <c r="F1230" t="s">
        <v>241</v>
      </c>
      <c r="G1230" s="5">
        <f>IF(Table1[[#This Row],[Amount]]&lt;0,-Table1[[#This Row],[Amount]],"")</f>
        <v>1.65</v>
      </c>
      <c r="H1230" t="str">
        <f>IF(Table1[[#This Row],[Account Type]]="Credit Card",Table1[[#This Row],[Amount]],"")</f>
        <v/>
      </c>
      <c r="I1230" s="2" t="str">
        <f>IF(Table1[[#This Row],[Category]]="Loan Repayment",Table1[[#This Row],[Amount]]*-1,"")</f>
        <v/>
      </c>
      <c r="J1230" s="20" t="s">
        <v>371</v>
      </c>
      <c r="K1230" s="17">
        <v>44958</v>
      </c>
    </row>
    <row r="1231" spans="1:11" x14ac:dyDescent="0.25">
      <c r="A1231" s="16">
        <v>44980.895381944443</v>
      </c>
      <c r="B1231" t="s">
        <v>41</v>
      </c>
      <c r="C1231" t="str">
        <f t="shared" si="19"/>
        <v>Others</v>
      </c>
      <c r="D1231" s="3">
        <v>30</v>
      </c>
      <c r="E1231" t="s">
        <v>244</v>
      </c>
      <c r="F1231" t="s">
        <v>241</v>
      </c>
      <c r="G1231" s="5" t="str">
        <f>IF(Table1[[#This Row],[Amount]]&lt;0,-Table1[[#This Row],[Amount]],"")</f>
        <v/>
      </c>
      <c r="H1231" t="str">
        <f>IF(Table1[[#This Row],[Account Type]]="Credit Card",Table1[[#This Row],[Amount]],"")</f>
        <v/>
      </c>
      <c r="I1231" s="2" t="str">
        <f>IF(Table1[[#This Row],[Category]]="Loan Repayment",Table1[[#This Row],[Amount]]*-1,"")</f>
        <v/>
      </c>
      <c r="J1231" s="20" t="s">
        <v>371</v>
      </c>
      <c r="K1231" s="17">
        <v>44958</v>
      </c>
    </row>
    <row r="1232" spans="1:11" x14ac:dyDescent="0.25">
      <c r="A1232" s="16">
        <v>44980.999988425923</v>
      </c>
      <c r="B1232" t="s">
        <v>14</v>
      </c>
      <c r="C1232" t="str">
        <f t="shared" si="19"/>
        <v>Public Transport</v>
      </c>
      <c r="D1232" s="3">
        <v>-1.65</v>
      </c>
      <c r="E1232" t="s">
        <v>244</v>
      </c>
      <c r="F1232" t="s">
        <v>241</v>
      </c>
      <c r="G1232" s="5">
        <f>IF(Table1[[#This Row],[Amount]]&lt;0,-Table1[[#This Row],[Amount]],"")</f>
        <v>1.65</v>
      </c>
      <c r="H1232" t="str">
        <f>IF(Table1[[#This Row],[Account Type]]="Credit Card",Table1[[#This Row],[Amount]],"")</f>
        <v/>
      </c>
      <c r="I1232" s="2" t="str">
        <f>IF(Table1[[#This Row],[Category]]="Loan Repayment",Table1[[#This Row],[Amount]]*-1,"")</f>
        <v/>
      </c>
      <c r="J1232" s="20" t="s">
        <v>371</v>
      </c>
      <c r="K1232" s="17">
        <v>44958</v>
      </c>
    </row>
    <row r="1233" spans="1:11" x14ac:dyDescent="0.25">
      <c r="A1233" s="16">
        <v>44980.999988425923</v>
      </c>
      <c r="B1233" t="s">
        <v>14</v>
      </c>
      <c r="C1233" t="str">
        <f t="shared" si="19"/>
        <v>Public Transport</v>
      </c>
      <c r="D1233" s="3">
        <v>-1.65</v>
      </c>
      <c r="E1233" t="s">
        <v>244</v>
      </c>
      <c r="F1233" t="s">
        <v>241</v>
      </c>
      <c r="G1233" s="5">
        <f>IF(Table1[[#This Row],[Amount]]&lt;0,-Table1[[#This Row],[Amount]],"")</f>
        <v>1.65</v>
      </c>
      <c r="H1233" t="str">
        <f>IF(Table1[[#This Row],[Account Type]]="Credit Card",Table1[[#This Row],[Amount]],"")</f>
        <v/>
      </c>
      <c r="I1233" s="2" t="str">
        <f>IF(Table1[[#This Row],[Category]]="Loan Repayment",Table1[[#This Row],[Amount]]*-1,"")</f>
        <v/>
      </c>
      <c r="J1233" s="20" t="s">
        <v>371</v>
      </c>
      <c r="K1233" s="17">
        <v>44958</v>
      </c>
    </row>
    <row r="1234" spans="1:11" x14ac:dyDescent="0.25">
      <c r="A1234" s="16">
        <v>44981.001527777778</v>
      </c>
      <c r="B1234" t="s">
        <v>292</v>
      </c>
      <c r="C1234" t="str">
        <f t="shared" si="19"/>
        <v>Others</v>
      </c>
      <c r="D1234" s="3">
        <v>-24</v>
      </c>
      <c r="E1234" t="s">
        <v>244</v>
      </c>
      <c r="F1234" t="s">
        <v>241</v>
      </c>
      <c r="G1234" s="5">
        <f>IF(Table1[[#This Row],[Amount]]&lt;0,-Table1[[#This Row],[Amount]],"")</f>
        <v>24</v>
      </c>
      <c r="H1234" t="str">
        <f>IF(Table1[[#This Row],[Account Type]]="Credit Card",Table1[[#This Row],[Amount]],"")</f>
        <v/>
      </c>
      <c r="I1234" s="2" t="str">
        <f>IF(Table1[[#This Row],[Category]]="Loan Repayment",Table1[[#This Row],[Amount]]*-1,"")</f>
        <v/>
      </c>
      <c r="J1234" s="20" t="s">
        <v>371</v>
      </c>
      <c r="K1234" s="17">
        <v>44958</v>
      </c>
    </row>
    <row r="1235" spans="1:11" x14ac:dyDescent="0.25">
      <c r="A1235" s="16">
        <v>44981.272881944446</v>
      </c>
      <c r="B1235" t="s">
        <v>14</v>
      </c>
      <c r="C1235" t="str">
        <f t="shared" si="19"/>
        <v>Public Transport</v>
      </c>
      <c r="D1235" s="3">
        <v>-0.1</v>
      </c>
      <c r="E1235" t="s">
        <v>244</v>
      </c>
      <c r="F1235" t="s">
        <v>241</v>
      </c>
      <c r="G1235" s="5">
        <f>IF(Table1[[#This Row],[Amount]]&lt;0,-Table1[[#This Row],[Amount]],"")</f>
        <v>0.1</v>
      </c>
      <c r="H1235" t="str">
        <f>IF(Table1[[#This Row],[Account Type]]="Credit Card",Table1[[#This Row],[Amount]],"")</f>
        <v/>
      </c>
      <c r="I1235" s="2" t="str">
        <f>IF(Table1[[#This Row],[Category]]="Loan Repayment",Table1[[#This Row],[Amount]]*-1,"")</f>
        <v/>
      </c>
      <c r="J1235" s="20" t="s">
        <v>371</v>
      </c>
      <c r="K1235" s="17">
        <v>44958</v>
      </c>
    </row>
    <row r="1236" spans="1:11" x14ac:dyDescent="0.25">
      <c r="A1236" s="16">
        <v>44981.999988425923</v>
      </c>
      <c r="B1236" t="s">
        <v>14</v>
      </c>
      <c r="C1236" t="str">
        <f t="shared" si="19"/>
        <v>Public Transport</v>
      </c>
      <c r="D1236" s="3">
        <v>-3.3</v>
      </c>
      <c r="E1236" t="s">
        <v>244</v>
      </c>
      <c r="F1236" t="s">
        <v>241</v>
      </c>
      <c r="G1236" s="5">
        <f>IF(Table1[[#This Row],[Amount]]&lt;0,-Table1[[#This Row],[Amount]],"")</f>
        <v>3.3</v>
      </c>
      <c r="H1236" t="str">
        <f>IF(Table1[[#This Row],[Account Type]]="Credit Card",Table1[[#This Row],[Amount]],"")</f>
        <v/>
      </c>
      <c r="I1236" s="2" t="str">
        <f>IF(Table1[[#This Row],[Category]]="Loan Repayment",Table1[[#This Row],[Amount]]*-1,"")</f>
        <v/>
      </c>
      <c r="J1236" s="20" t="s">
        <v>371</v>
      </c>
      <c r="K1236" s="17">
        <v>44958</v>
      </c>
    </row>
    <row r="1237" spans="1:11" x14ac:dyDescent="0.25">
      <c r="A1237" s="16">
        <v>44982.54483796296</v>
      </c>
      <c r="B1237" t="s">
        <v>14</v>
      </c>
      <c r="C1237" t="str">
        <f t="shared" si="19"/>
        <v>Public Transport</v>
      </c>
      <c r="D1237" s="3">
        <v>-7.6</v>
      </c>
      <c r="E1237" t="s">
        <v>244</v>
      </c>
      <c r="F1237" t="s">
        <v>241</v>
      </c>
      <c r="G1237" s="5">
        <f>IF(Table1[[#This Row],[Amount]]&lt;0,-Table1[[#This Row],[Amount]],"")</f>
        <v>7.6</v>
      </c>
      <c r="H1237" t="str">
        <f>IF(Table1[[#This Row],[Account Type]]="Credit Card",Table1[[#This Row],[Amount]],"")</f>
        <v/>
      </c>
      <c r="I1237" s="2" t="str">
        <f>IF(Table1[[#This Row],[Category]]="Loan Repayment",Table1[[#This Row],[Amount]]*-1,"")</f>
        <v/>
      </c>
      <c r="J1237" s="20" t="s">
        <v>371</v>
      </c>
      <c r="K1237" s="17">
        <v>44958</v>
      </c>
    </row>
    <row r="1238" spans="1:11" x14ac:dyDescent="0.25">
      <c r="A1238" s="16">
        <v>44982.908009259256</v>
      </c>
      <c r="B1238" t="s">
        <v>46</v>
      </c>
      <c r="C1238" t="str">
        <f t="shared" si="19"/>
        <v>Others</v>
      </c>
      <c r="D1238" s="3">
        <v>66</v>
      </c>
      <c r="E1238" t="s">
        <v>244</v>
      </c>
      <c r="F1238" t="s">
        <v>241</v>
      </c>
      <c r="G1238" s="5" t="str">
        <f>IF(Table1[[#This Row],[Amount]]&lt;0,-Table1[[#This Row],[Amount]],"")</f>
        <v/>
      </c>
      <c r="H1238" t="str">
        <f>IF(Table1[[#This Row],[Account Type]]="Credit Card",Table1[[#This Row],[Amount]],"")</f>
        <v/>
      </c>
      <c r="I1238" s="2" t="str">
        <f>IF(Table1[[#This Row],[Category]]="Loan Repayment",Table1[[#This Row],[Amount]]*-1,"")</f>
        <v/>
      </c>
      <c r="J1238" s="20" t="s">
        <v>371</v>
      </c>
      <c r="K1238" s="17">
        <v>44958</v>
      </c>
    </row>
    <row r="1239" spans="1:11" x14ac:dyDescent="0.25">
      <c r="A1239" s="16">
        <v>44982.999988425923</v>
      </c>
      <c r="B1239" t="s">
        <v>14</v>
      </c>
      <c r="C1239" t="str">
        <f t="shared" si="19"/>
        <v>Public Transport</v>
      </c>
      <c r="D1239" s="3">
        <v>-3.3</v>
      </c>
      <c r="E1239" t="s">
        <v>244</v>
      </c>
      <c r="F1239" t="s">
        <v>241</v>
      </c>
      <c r="G1239" s="5">
        <f>IF(Table1[[#This Row],[Amount]]&lt;0,-Table1[[#This Row],[Amount]],"")</f>
        <v>3.3</v>
      </c>
      <c r="H1239" t="str">
        <f>IF(Table1[[#This Row],[Account Type]]="Credit Card",Table1[[#This Row],[Amount]],"")</f>
        <v/>
      </c>
      <c r="I1239" s="2" t="str">
        <f>IF(Table1[[#This Row],[Category]]="Loan Repayment",Table1[[#This Row],[Amount]]*-1,"")</f>
        <v/>
      </c>
      <c r="J1239" s="20" t="s">
        <v>371</v>
      </c>
      <c r="K1239" s="17">
        <v>44958</v>
      </c>
    </row>
    <row r="1240" spans="1:11" x14ac:dyDescent="0.25">
      <c r="A1240" s="16">
        <v>44983.519814814812</v>
      </c>
      <c r="B1240" t="s">
        <v>46</v>
      </c>
      <c r="C1240" t="str">
        <f t="shared" si="19"/>
        <v>Others</v>
      </c>
      <c r="D1240" s="3">
        <v>193</v>
      </c>
      <c r="E1240" t="s">
        <v>244</v>
      </c>
      <c r="F1240" t="s">
        <v>241</v>
      </c>
      <c r="G1240" s="5" t="str">
        <f>IF(Table1[[#This Row],[Amount]]&lt;0,-Table1[[#This Row],[Amount]],"")</f>
        <v/>
      </c>
      <c r="H1240" t="str">
        <f>IF(Table1[[#This Row],[Account Type]]="Credit Card",Table1[[#This Row],[Amount]],"")</f>
        <v/>
      </c>
      <c r="I1240" s="2" t="str">
        <f>IF(Table1[[#This Row],[Category]]="Loan Repayment",Table1[[#This Row],[Amount]]*-1,"")</f>
        <v/>
      </c>
      <c r="J1240" s="20" t="s">
        <v>371</v>
      </c>
      <c r="K1240" s="17">
        <v>44958</v>
      </c>
    </row>
    <row r="1241" spans="1:11" x14ac:dyDescent="0.25">
      <c r="A1241" s="16">
        <v>44983.521215277775</v>
      </c>
      <c r="B1241" t="s">
        <v>39</v>
      </c>
      <c r="C1241" t="str">
        <f t="shared" si="19"/>
        <v>Church</v>
      </c>
      <c r="D1241" s="3">
        <v>-193</v>
      </c>
      <c r="E1241" t="s">
        <v>244</v>
      </c>
      <c r="F1241" t="s">
        <v>241</v>
      </c>
      <c r="G1241" s="5">
        <f>IF(Table1[[#This Row],[Amount]]&lt;0,-Table1[[#This Row],[Amount]],"")</f>
        <v>193</v>
      </c>
      <c r="H1241" t="str">
        <f>IF(Table1[[#This Row],[Account Type]]="Credit Card",Table1[[#This Row],[Amount]],"")</f>
        <v/>
      </c>
      <c r="I1241" s="2" t="str">
        <f>IF(Table1[[#This Row],[Category]]="Loan Repayment",Table1[[#This Row],[Amount]]*-1,"")</f>
        <v/>
      </c>
      <c r="J1241" s="20" t="s">
        <v>371</v>
      </c>
      <c r="K1241" s="17">
        <v>44958</v>
      </c>
    </row>
    <row r="1242" spans="1:11" x14ac:dyDescent="0.25">
      <c r="A1242" s="16">
        <v>44984.050462962965</v>
      </c>
      <c r="B1242" t="s">
        <v>14</v>
      </c>
      <c r="C1242" t="str">
        <f t="shared" si="19"/>
        <v>Public Transport</v>
      </c>
      <c r="D1242" s="3">
        <v>-4.95</v>
      </c>
      <c r="E1242" t="s">
        <v>244</v>
      </c>
      <c r="F1242" t="s">
        <v>241</v>
      </c>
      <c r="G1242" s="5">
        <f>IF(Table1[[#This Row],[Amount]]&lt;0,-Table1[[#This Row],[Amount]],"")</f>
        <v>4.95</v>
      </c>
      <c r="H1242" t="str">
        <f>IF(Table1[[#This Row],[Account Type]]="Credit Card",Table1[[#This Row],[Amount]],"")</f>
        <v/>
      </c>
      <c r="I1242" s="2" t="str">
        <f>IF(Table1[[#This Row],[Category]]="Loan Repayment",Table1[[#This Row],[Amount]]*-1,"")</f>
        <v/>
      </c>
      <c r="J1242" s="20" t="s">
        <v>371</v>
      </c>
      <c r="K1242" s="17">
        <v>44958</v>
      </c>
    </row>
    <row r="1243" spans="1:11" x14ac:dyDescent="0.25">
      <c r="A1243" s="16">
        <v>44984.308379629627</v>
      </c>
      <c r="B1243" t="s">
        <v>2</v>
      </c>
      <c r="C1243" t="str">
        <f t="shared" si="19"/>
        <v>Savings</v>
      </c>
      <c r="D1243" s="3">
        <v>5</v>
      </c>
      <c r="E1243" t="s">
        <v>244</v>
      </c>
      <c r="F1243" t="s">
        <v>241</v>
      </c>
      <c r="G1243" s="5" t="str">
        <f>IF(Table1[[#This Row],[Amount]]&lt;0,-Table1[[#This Row],[Amount]],"")</f>
        <v/>
      </c>
      <c r="H1243" t="str">
        <f>IF(Table1[[#This Row],[Account Type]]="Credit Card",Table1[[#This Row],[Amount]],"")</f>
        <v/>
      </c>
      <c r="I1243" s="2" t="str">
        <f>IF(Table1[[#This Row],[Category]]="Loan Repayment",Table1[[#This Row],[Amount]]*-1,"")</f>
        <v/>
      </c>
      <c r="J1243" s="20" t="s">
        <v>371</v>
      </c>
      <c r="K1243" s="17">
        <v>44958</v>
      </c>
    </row>
    <row r="1244" spans="1:11" x14ac:dyDescent="0.25">
      <c r="A1244" s="16">
        <v>44984.308379629627</v>
      </c>
      <c r="B1244" t="s">
        <v>2</v>
      </c>
      <c r="C1244" t="str">
        <f t="shared" si="19"/>
        <v>Savings</v>
      </c>
      <c r="D1244" s="3">
        <v>-5</v>
      </c>
      <c r="E1244" t="s">
        <v>244</v>
      </c>
      <c r="F1244" t="s">
        <v>241</v>
      </c>
      <c r="G1244" s="5">
        <f>IF(Table1[[#This Row],[Amount]]&lt;0,-Table1[[#This Row],[Amount]],"")</f>
        <v>5</v>
      </c>
      <c r="H1244" t="str">
        <f>IF(Table1[[#This Row],[Account Type]]="Credit Card",Table1[[#This Row],[Amount]],"")</f>
        <v/>
      </c>
      <c r="I1244" s="2" t="str">
        <f>IF(Table1[[#This Row],[Category]]="Loan Repayment",Table1[[#This Row],[Amount]]*-1,"")</f>
        <v/>
      </c>
      <c r="J1244" s="20" t="s">
        <v>371</v>
      </c>
      <c r="K1244" s="17">
        <v>44958</v>
      </c>
    </row>
    <row r="1245" spans="1:11" x14ac:dyDescent="0.25">
      <c r="A1245" s="16">
        <v>44984.999988425923</v>
      </c>
      <c r="B1245" t="s">
        <v>14</v>
      </c>
      <c r="C1245" t="str">
        <f t="shared" si="19"/>
        <v>Public Transport</v>
      </c>
      <c r="D1245" s="3">
        <v>-1.65</v>
      </c>
      <c r="E1245" t="s">
        <v>244</v>
      </c>
      <c r="F1245" t="s">
        <v>241</v>
      </c>
      <c r="G1245" s="5">
        <f>IF(Table1[[#This Row],[Amount]]&lt;0,-Table1[[#This Row],[Amount]],"")</f>
        <v>1.65</v>
      </c>
      <c r="H1245" t="str">
        <f>IF(Table1[[#This Row],[Account Type]]="Credit Card",Table1[[#This Row],[Amount]],"")</f>
        <v/>
      </c>
      <c r="I1245" s="2" t="str">
        <f>IF(Table1[[#This Row],[Category]]="Loan Repayment",Table1[[#This Row],[Amount]]*-1,"")</f>
        <v/>
      </c>
      <c r="J1245" s="20" t="s">
        <v>371</v>
      </c>
      <c r="K1245" s="17">
        <v>44958</v>
      </c>
    </row>
    <row r="1246" spans="1:11" x14ac:dyDescent="0.25">
      <c r="A1246" s="16">
        <v>44985.537418981483</v>
      </c>
      <c r="B1246" t="s">
        <v>46</v>
      </c>
      <c r="C1246" t="str">
        <f t="shared" si="19"/>
        <v>Others</v>
      </c>
      <c r="D1246" s="3">
        <v>152</v>
      </c>
      <c r="E1246" t="s">
        <v>244</v>
      </c>
      <c r="F1246" t="s">
        <v>241</v>
      </c>
      <c r="G1246" s="5" t="str">
        <f>IF(Table1[[#This Row],[Amount]]&lt;0,-Table1[[#This Row],[Amount]],"")</f>
        <v/>
      </c>
      <c r="H1246" t="str">
        <f>IF(Table1[[#This Row],[Account Type]]="Credit Card",Table1[[#This Row],[Amount]],"")</f>
        <v/>
      </c>
      <c r="I1246" s="2" t="str">
        <f>IF(Table1[[#This Row],[Category]]="Loan Repayment",Table1[[#This Row],[Amount]]*-1,"")</f>
        <v/>
      </c>
      <c r="J1246" s="20" t="s">
        <v>371</v>
      </c>
      <c r="K1246" s="17">
        <v>44958</v>
      </c>
    </row>
    <row r="1247" spans="1:11" x14ac:dyDescent="0.25">
      <c r="A1247" s="16">
        <v>44985.538541666669</v>
      </c>
      <c r="B1247" t="s">
        <v>123</v>
      </c>
      <c r="C1247" t="str">
        <f t="shared" si="19"/>
        <v>Others</v>
      </c>
      <c r="D1247" s="3">
        <v>-54</v>
      </c>
      <c r="E1247" t="s">
        <v>244</v>
      </c>
      <c r="F1247" t="s">
        <v>241</v>
      </c>
      <c r="G1247" s="5">
        <f>IF(Table1[[#This Row],[Amount]]&lt;0,-Table1[[#This Row],[Amount]],"")</f>
        <v>54</v>
      </c>
      <c r="H1247" t="str">
        <f>IF(Table1[[#This Row],[Account Type]]="Credit Card",Table1[[#This Row],[Amount]],"")</f>
        <v/>
      </c>
      <c r="I1247" s="2" t="str">
        <f>IF(Table1[[#This Row],[Category]]="Loan Repayment",Table1[[#This Row],[Amount]]*-1,"")</f>
        <v/>
      </c>
      <c r="J1247" s="20" t="s">
        <v>371</v>
      </c>
      <c r="K1247" s="17">
        <v>44958</v>
      </c>
    </row>
    <row r="1248" spans="1:11" x14ac:dyDescent="0.25">
      <c r="A1248" s="16">
        <v>44985.548750000002</v>
      </c>
      <c r="B1248" t="s">
        <v>124</v>
      </c>
      <c r="C1248" t="str">
        <f t="shared" si="19"/>
        <v>Others</v>
      </c>
      <c r="D1248" s="3">
        <v>-100</v>
      </c>
      <c r="E1248" t="s">
        <v>244</v>
      </c>
      <c r="F1248" t="s">
        <v>241</v>
      </c>
      <c r="G1248" s="5">
        <f>IF(Table1[[#This Row],[Amount]]&lt;0,-Table1[[#This Row],[Amount]],"")</f>
        <v>100</v>
      </c>
      <c r="H1248" t="str">
        <f>IF(Table1[[#This Row],[Account Type]]="Credit Card",Table1[[#This Row],[Amount]],"")</f>
        <v/>
      </c>
      <c r="I1248" s="2" t="str">
        <f>IF(Table1[[#This Row],[Category]]="Loan Repayment",Table1[[#This Row],[Amount]]*-1,"")</f>
        <v/>
      </c>
      <c r="J1248" s="20" t="s">
        <v>371</v>
      </c>
      <c r="K1248" s="17">
        <v>44958</v>
      </c>
    </row>
    <row r="1249" spans="1:11" x14ac:dyDescent="0.25">
      <c r="A1249" s="16">
        <v>44985.641932870371</v>
      </c>
      <c r="B1249" t="s">
        <v>10</v>
      </c>
      <c r="C1249" t="str">
        <f t="shared" si="19"/>
        <v>Groceries</v>
      </c>
      <c r="D1249" s="3">
        <v>-4.92</v>
      </c>
      <c r="E1249" t="s">
        <v>244</v>
      </c>
      <c r="F1249" t="s">
        <v>241</v>
      </c>
      <c r="G1249" s="5">
        <f>IF(Table1[[#This Row],[Amount]]&lt;0,-Table1[[#This Row],[Amount]],"")</f>
        <v>4.92</v>
      </c>
      <c r="H1249" t="str">
        <f>IF(Table1[[#This Row],[Account Type]]="Credit Card",Table1[[#This Row],[Amount]],"")</f>
        <v/>
      </c>
      <c r="I1249" s="2" t="str">
        <f>IF(Table1[[#This Row],[Category]]="Loan Repayment",Table1[[#This Row],[Amount]]*-1,"")</f>
        <v/>
      </c>
      <c r="J1249" s="20" t="s">
        <v>371</v>
      </c>
      <c r="K1249" s="17">
        <v>44958</v>
      </c>
    </row>
    <row r="1250" spans="1:11" x14ac:dyDescent="0.25">
      <c r="A1250" s="16">
        <v>44985.999988425923</v>
      </c>
      <c r="B1250" t="s">
        <v>14</v>
      </c>
      <c r="C1250" t="str">
        <f t="shared" si="19"/>
        <v>Public Transport</v>
      </c>
      <c r="D1250" s="3">
        <v>-1.65</v>
      </c>
      <c r="E1250" t="s">
        <v>244</v>
      </c>
      <c r="F1250" t="s">
        <v>241</v>
      </c>
      <c r="G1250" s="5">
        <f>IF(Table1[[#This Row],[Amount]]&lt;0,-Table1[[#This Row],[Amount]],"")</f>
        <v>1.65</v>
      </c>
      <c r="H1250" t="str">
        <f>IF(Table1[[#This Row],[Account Type]]="Credit Card",Table1[[#This Row],[Amount]],"")</f>
        <v/>
      </c>
      <c r="I1250" s="2" t="str">
        <f>IF(Table1[[#This Row],[Category]]="Loan Repayment",Table1[[#This Row],[Amount]]*-1,"")</f>
        <v/>
      </c>
      <c r="J1250" s="20" t="s">
        <v>371</v>
      </c>
      <c r="K1250" s="17">
        <v>44958</v>
      </c>
    </row>
    <row r="1251" spans="1:11" x14ac:dyDescent="0.25">
      <c r="A1251" s="16">
        <v>44986.75949074074</v>
      </c>
      <c r="B1251" t="s">
        <v>10</v>
      </c>
      <c r="C1251" t="str">
        <f t="shared" si="19"/>
        <v>Groceries</v>
      </c>
      <c r="D1251" s="3">
        <v>-1.3</v>
      </c>
      <c r="E1251" t="s">
        <v>244</v>
      </c>
      <c r="F1251" t="s">
        <v>241</v>
      </c>
      <c r="G1251" s="5">
        <f>IF(Table1[[#This Row],[Amount]]&lt;0,-Table1[[#This Row],[Amount]],"")</f>
        <v>1.3</v>
      </c>
      <c r="H1251" t="str">
        <f>IF(Table1[[#This Row],[Account Type]]="Credit Card",Table1[[#This Row],[Amount]],"")</f>
        <v/>
      </c>
      <c r="I1251" s="2" t="str">
        <f>IF(Table1[[#This Row],[Category]]="Loan Repayment",Table1[[#This Row],[Amount]]*-1,"")</f>
        <v/>
      </c>
      <c r="J1251" s="20" t="s">
        <v>372</v>
      </c>
      <c r="K1251" s="17">
        <v>44986</v>
      </c>
    </row>
    <row r="1252" spans="1:11" x14ac:dyDescent="0.25">
      <c r="A1252" s="16">
        <v>44986.999988425923</v>
      </c>
      <c r="B1252" t="s">
        <v>14</v>
      </c>
      <c r="C1252" t="str">
        <f t="shared" si="19"/>
        <v>Public Transport</v>
      </c>
      <c r="D1252" s="3">
        <v>-1.65</v>
      </c>
      <c r="E1252" t="s">
        <v>244</v>
      </c>
      <c r="F1252" t="s">
        <v>241</v>
      </c>
      <c r="G1252" s="5">
        <f>IF(Table1[[#This Row],[Amount]]&lt;0,-Table1[[#This Row],[Amount]],"")</f>
        <v>1.65</v>
      </c>
      <c r="H1252" t="str">
        <f>IF(Table1[[#This Row],[Account Type]]="Credit Card",Table1[[#This Row],[Amount]],"")</f>
        <v/>
      </c>
      <c r="I1252" s="2" t="str">
        <f>IF(Table1[[#This Row],[Category]]="Loan Repayment",Table1[[#This Row],[Amount]]*-1,"")</f>
        <v/>
      </c>
      <c r="J1252" s="20" t="s">
        <v>372</v>
      </c>
      <c r="K1252" s="17">
        <v>44986</v>
      </c>
    </row>
    <row r="1253" spans="1:11" x14ac:dyDescent="0.25">
      <c r="A1253" s="16">
        <v>44986.999988425923</v>
      </c>
      <c r="B1253" t="s">
        <v>14</v>
      </c>
      <c r="C1253" t="str">
        <f t="shared" si="19"/>
        <v>Public Transport</v>
      </c>
      <c r="D1253" s="3">
        <v>-1.65</v>
      </c>
      <c r="E1253" t="s">
        <v>244</v>
      </c>
      <c r="F1253" t="s">
        <v>241</v>
      </c>
      <c r="G1253" s="5">
        <f>IF(Table1[[#This Row],[Amount]]&lt;0,-Table1[[#This Row],[Amount]],"")</f>
        <v>1.65</v>
      </c>
      <c r="H1253" t="str">
        <f>IF(Table1[[#This Row],[Account Type]]="Credit Card",Table1[[#This Row],[Amount]],"")</f>
        <v/>
      </c>
      <c r="I1253" s="2" t="str">
        <f>IF(Table1[[#This Row],[Category]]="Loan Repayment",Table1[[#This Row],[Amount]]*-1,"")</f>
        <v/>
      </c>
      <c r="J1253" s="20" t="s">
        <v>372</v>
      </c>
      <c r="K1253" s="17">
        <v>44986</v>
      </c>
    </row>
    <row r="1254" spans="1:11" x14ac:dyDescent="0.25">
      <c r="A1254" s="16">
        <v>44987.728692129633</v>
      </c>
      <c r="B1254" t="s">
        <v>125</v>
      </c>
      <c r="C1254" t="str">
        <f t="shared" si="19"/>
        <v>Health</v>
      </c>
      <c r="D1254" s="3">
        <v>-9.35</v>
      </c>
      <c r="E1254" t="s">
        <v>244</v>
      </c>
      <c r="F1254" t="s">
        <v>241</v>
      </c>
      <c r="G1254" s="5">
        <f>IF(Table1[[#This Row],[Amount]]&lt;0,-Table1[[#This Row],[Amount]],"")</f>
        <v>9.35</v>
      </c>
      <c r="H1254" t="str">
        <f>IF(Table1[[#This Row],[Account Type]]="Credit Card",Table1[[#This Row],[Amount]],"")</f>
        <v/>
      </c>
      <c r="I1254" s="2" t="str">
        <f>IF(Table1[[#This Row],[Category]]="Loan Repayment",Table1[[#This Row],[Amount]]*-1,"")</f>
        <v/>
      </c>
      <c r="J1254" s="20" t="s">
        <v>372</v>
      </c>
      <c r="K1254" s="17">
        <v>44986</v>
      </c>
    </row>
    <row r="1255" spans="1:11" x14ac:dyDescent="0.25">
      <c r="A1255" s="16">
        <v>44987.999988425923</v>
      </c>
      <c r="B1255" t="s">
        <v>14</v>
      </c>
      <c r="C1255" t="str">
        <f t="shared" si="19"/>
        <v>Public Transport</v>
      </c>
      <c r="D1255" s="3">
        <v>-1.65</v>
      </c>
      <c r="E1255" t="s">
        <v>244</v>
      </c>
      <c r="F1255" t="s">
        <v>241</v>
      </c>
      <c r="G1255" s="5">
        <f>IF(Table1[[#This Row],[Amount]]&lt;0,-Table1[[#This Row],[Amount]],"")</f>
        <v>1.65</v>
      </c>
      <c r="H1255" t="str">
        <f>IF(Table1[[#This Row],[Account Type]]="Credit Card",Table1[[#This Row],[Amount]],"")</f>
        <v/>
      </c>
      <c r="I1255" s="2" t="str">
        <f>IF(Table1[[#This Row],[Category]]="Loan Repayment",Table1[[#This Row],[Amount]]*-1,"")</f>
        <v/>
      </c>
      <c r="J1255" s="20" t="s">
        <v>372</v>
      </c>
      <c r="K1255" s="17">
        <v>44986</v>
      </c>
    </row>
    <row r="1256" spans="1:11" x14ac:dyDescent="0.25">
      <c r="A1256" s="16">
        <v>44987.999988425923</v>
      </c>
      <c r="B1256" t="s">
        <v>14</v>
      </c>
      <c r="C1256" t="str">
        <f t="shared" si="19"/>
        <v>Public Transport</v>
      </c>
      <c r="D1256" s="3">
        <v>-4.95</v>
      </c>
      <c r="E1256" t="s">
        <v>244</v>
      </c>
      <c r="F1256" t="s">
        <v>241</v>
      </c>
      <c r="G1256" s="5">
        <f>IF(Table1[[#This Row],[Amount]]&lt;0,-Table1[[#This Row],[Amount]],"")</f>
        <v>4.95</v>
      </c>
      <c r="H1256" t="str">
        <f>IF(Table1[[#This Row],[Account Type]]="Credit Card",Table1[[#This Row],[Amount]],"")</f>
        <v/>
      </c>
      <c r="I1256" s="2" t="str">
        <f>IF(Table1[[#This Row],[Category]]="Loan Repayment",Table1[[#This Row],[Amount]]*-1,"")</f>
        <v/>
      </c>
      <c r="J1256" s="20" t="s">
        <v>372</v>
      </c>
      <c r="K1256" s="17">
        <v>44986</v>
      </c>
    </row>
    <row r="1257" spans="1:11" x14ac:dyDescent="0.25">
      <c r="A1257" s="16">
        <v>44988.419340277775</v>
      </c>
      <c r="B1257" t="s">
        <v>113</v>
      </c>
      <c r="C1257" t="str">
        <f t="shared" si="19"/>
        <v>Others</v>
      </c>
      <c r="D1257" s="3">
        <v>100</v>
      </c>
      <c r="E1257" t="s">
        <v>244</v>
      </c>
      <c r="F1257" t="s">
        <v>241</v>
      </c>
      <c r="G1257" s="5" t="str">
        <f>IF(Table1[[#This Row],[Amount]]&lt;0,-Table1[[#This Row],[Amount]],"")</f>
        <v/>
      </c>
      <c r="H1257" t="str">
        <f>IF(Table1[[#This Row],[Account Type]]="Credit Card",Table1[[#This Row],[Amount]],"")</f>
        <v/>
      </c>
      <c r="I1257" s="2" t="str">
        <f>IF(Table1[[#This Row],[Category]]="Loan Repayment",Table1[[#This Row],[Amount]]*-1,"")</f>
        <v/>
      </c>
      <c r="J1257" s="20" t="s">
        <v>372</v>
      </c>
      <c r="K1257" s="17">
        <v>44986</v>
      </c>
    </row>
    <row r="1258" spans="1:11" x14ac:dyDescent="0.25">
      <c r="A1258" s="16">
        <v>44988.999988425923</v>
      </c>
      <c r="B1258" t="s">
        <v>14</v>
      </c>
      <c r="C1258" t="str">
        <f t="shared" si="19"/>
        <v>Public Transport</v>
      </c>
      <c r="D1258" s="3">
        <v>-3.3</v>
      </c>
      <c r="E1258" t="s">
        <v>244</v>
      </c>
      <c r="F1258" t="s">
        <v>241</v>
      </c>
      <c r="G1258" s="5">
        <f>IF(Table1[[#This Row],[Amount]]&lt;0,-Table1[[#This Row],[Amount]],"")</f>
        <v>3.3</v>
      </c>
      <c r="H1258" t="str">
        <f>IF(Table1[[#This Row],[Account Type]]="Credit Card",Table1[[#This Row],[Amount]],"")</f>
        <v/>
      </c>
      <c r="I1258" s="2" t="str">
        <f>IF(Table1[[#This Row],[Category]]="Loan Repayment",Table1[[#This Row],[Amount]]*-1,"")</f>
        <v/>
      </c>
      <c r="J1258" s="20" t="s">
        <v>372</v>
      </c>
      <c r="K1258" s="17">
        <v>44986</v>
      </c>
    </row>
    <row r="1259" spans="1:11" x14ac:dyDescent="0.25">
      <c r="A1259" s="16">
        <v>44988.999988425923</v>
      </c>
      <c r="B1259" t="s">
        <v>14</v>
      </c>
      <c r="C1259" t="str">
        <f t="shared" si="19"/>
        <v>Public Transport</v>
      </c>
      <c r="D1259" s="3">
        <v>-3.3</v>
      </c>
      <c r="E1259" t="s">
        <v>244</v>
      </c>
      <c r="F1259" t="s">
        <v>241</v>
      </c>
      <c r="G1259" s="5">
        <f>IF(Table1[[#This Row],[Amount]]&lt;0,-Table1[[#This Row],[Amount]],"")</f>
        <v>3.3</v>
      </c>
      <c r="H1259" t="str">
        <f>IF(Table1[[#This Row],[Account Type]]="Credit Card",Table1[[#This Row],[Amount]],"")</f>
        <v/>
      </c>
      <c r="I1259" s="2" t="str">
        <f>IF(Table1[[#This Row],[Category]]="Loan Repayment",Table1[[#This Row],[Amount]]*-1,"")</f>
        <v/>
      </c>
      <c r="J1259" s="20" t="s">
        <v>372</v>
      </c>
      <c r="K1259" s="17">
        <v>44986</v>
      </c>
    </row>
    <row r="1260" spans="1:11" x14ac:dyDescent="0.25">
      <c r="A1260" s="16">
        <v>44990.056886574072</v>
      </c>
      <c r="B1260" t="s">
        <v>14</v>
      </c>
      <c r="C1260" t="str">
        <f t="shared" si="19"/>
        <v>Public Transport</v>
      </c>
      <c r="D1260" s="3">
        <v>-3.3</v>
      </c>
      <c r="E1260" t="s">
        <v>244</v>
      </c>
      <c r="F1260" t="s">
        <v>241</v>
      </c>
      <c r="G1260" s="5">
        <f>IF(Table1[[#This Row],[Amount]]&lt;0,-Table1[[#This Row],[Amount]],"")</f>
        <v>3.3</v>
      </c>
      <c r="H1260" t="str">
        <f>IF(Table1[[#This Row],[Account Type]]="Credit Card",Table1[[#This Row],[Amount]],"")</f>
        <v/>
      </c>
      <c r="I1260" s="2" t="str">
        <f>IF(Table1[[#This Row],[Category]]="Loan Repayment",Table1[[#This Row],[Amount]]*-1,"")</f>
        <v/>
      </c>
      <c r="J1260" s="20" t="s">
        <v>372</v>
      </c>
      <c r="K1260" s="17">
        <v>44986</v>
      </c>
    </row>
    <row r="1261" spans="1:11" x14ac:dyDescent="0.25">
      <c r="A1261" s="16">
        <v>44990.473402777781</v>
      </c>
      <c r="B1261" t="s">
        <v>39</v>
      </c>
      <c r="C1261" t="str">
        <f t="shared" si="19"/>
        <v>Church</v>
      </c>
      <c r="D1261" s="3">
        <v>-5</v>
      </c>
      <c r="E1261" t="s">
        <v>244</v>
      </c>
      <c r="F1261" t="s">
        <v>241</v>
      </c>
      <c r="G1261" s="5">
        <f>IF(Table1[[#This Row],[Amount]]&lt;0,-Table1[[#This Row],[Amount]],"")</f>
        <v>5</v>
      </c>
      <c r="H1261" t="str">
        <f>IF(Table1[[#This Row],[Account Type]]="Credit Card",Table1[[#This Row],[Amount]],"")</f>
        <v/>
      </c>
      <c r="I1261" s="2" t="str">
        <f>IF(Table1[[#This Row],[Category]]="Loan Repayment",Table1[[#This Row],[Amount]]*-1,"")</f>
        <v/>
      </c>
      <c r="J1261" s="20" t="s">
        <v>372</v>
      </c>
      <c r="K1261" s="17">
        <v>44986</v>
      </c>
    </row>
    <row r="1262" spans="1:11" x14ac:dyDescent="0.25">
      <c r="A1262" s="16">
        <v>44990.999988425923</v>
      </c>
      <c r="B1262" t="s">
        <v>14</v>
      </c>
      <c r="C1262" t="str">
        <f t="shared" si="19"/>
        <v>Public Transport</v>
      </c>
      <c r="D1262" s="3">
        <v>-3.5</v>
      </c>
      <c r="E1262" t="s">
        <v>244</v>
      </c>
      <c r="F1262" t="s">
        <v>241</v>
      </c>
      <c r="G1262" s="5">
        <f>IF(Table1[[#This Row],[Amount]]&lt;0,-Table1[[#This Row],[Amount]],"")</f>
        <v>3.5</v>
      </c>
      <c r="H1262" t="str">
        <f>IF(Table1[[#This Row],[Account Type]]="Credit Card",Table1[[#This Row],[Amount]],"")</f>
        <v/>
      </c>
      <c r="I1262" s="2" t="str">
        <f>IF(Table1[[#This Row],[Category]]="Loan Repayment",Table1[[#This Row],[Amount]]*-1,"")</f>
        <v/>
      </c>
      <c r="J1262" s="20" t="s">
        <v>372</v>
      </c>
      <c r="K1262" s="17">
        <v>44986</v>
      </c>
    </row>
    <row r="1263" spans="1:11" x14ac:dyDescent="0.25">
      <c r="A1263" s="16">
        <v>44991.044583333336</v>
      </c>
      <c r="B1263" t="s">
        <v>14</v>
      </c>
      <c r="C1263" t="str">
        <f t="shared" si="19"/>
        <v>Public Transport</v>
      </c>
      <c r="D1263" s="3">
        <v>-3.5</v>
      </c>
      <c r="E1263" t="s">
        <v>244</v>
      </c>
      <c r="F1263" t="s">
        <v>241</v>
      </c>
      <c r="G1263" s="5">
        <f>IF(Table1[[#This Row],[Amount]]&lt;0,-Table1[[#This Row],[Amount]],"")</f>
        <v>3.5</v>
      </c>
      <c r="H1263" t="str">
        <f>IF(Table1[[#This Row],[Account Type]]="Credit Card",Table1[[#This Row],[Amount]],"")</f>
        <v/>
      </c>
      <c r="I1263" s="2" t="str">
        <f>IF(Table1[[#This Row],[Category]]="Loan Repayment",Table1[[#This Row],[Amount]]*-1,"")</f>
        <v/>
      </c>
      <c r="J1263" s="20" t="s">
        <v>372</v>
      </c>
      <c r="K1263" s="17">
        <v>44986</v>
      </c>
    </row>
    <row r="1264" spans="1:11" x14ac:dyDescent="0.25">
      <c r="A1264" s="16">
        <v>44991.186666666668</v>
      </c>
      <c r="B1264" t="s">
        <v>52</v>
      </c>
      <c r="C1264" t="str">
        <f t="shared" si="19"/>
        <v>Online Shopping</v>
      </c>
      <c r="D1264" s="3">
        <v>-16.28</v>
      </c>
      <c r="E1264" t="s">
        <v>244</v>
      </c>
      <c r="F1264" t="s">
        <v>241</v>
      </c>
      <c r="G1264" s="5">
        <f>IF(Table1[[#This Row],[Amount]]&lt;0,-Table1[[#This Row],[Amount]],"")</f>
        <v>16.28</v>
      </c>
      <c r="H1264" t="str">
        <f>IF(Table1[[#This Row],[Account Type]]="Credit Card",Table1[[#This Row],[Amount]],"")</f>
        <v/>
      </c>
      <c r="I1264" s="2" t="str">
        <f>IF(Table1[[#This Row],[Category]]="Loan Repayment",Table1[[#This Row],[Amount]]*-1,"")</f>
        <v/>
      </c>
      <c r="J1264" s="20" t="s">
        <v>372</v>
      </c>
      <c r="K1264" s="17">
        <v>44986</v>
      </c>
    </row>
    <row r="1265" spans="1:11" x14ac:dyDescent="0.25">
      <c r="A1265" s="16">
        <v>44991.308252314811</v>
      </c>
      <c r="B1265" t="s">
        <v>2</v>
      </c>
      <c r="C1265" t="str">
        <f t="shared" si="19"/>
        <v>Savings</v>
      </c>
      <c r="D1265" s="3">
        <v>5</v>
      </c>
      <c r="E1265" t="s">
        <v>244</v>
      </c>
      <c r="F1265" t="s">
        <v>241</v>
      </c>
      <c r="G1265" s="5" t="str">
        <f>IF(Table1[[#This Row],[Amount]]&lt;0,-Table1[[#This Row],[Amount]],"")</f>
        <v/>
      </c>
      <c r="H1265" t="str">
        <f>IF(Table1[[#This Row],[Account Type]]="Credit Card",Table1[[#This Row],[Amount]],"")</f>
        <v/>
      </c>
      <c r="I1265" s="2" t="str">
        <f>IF(Table1[[#This Row],[Category]]="Loan Repayment",Table1[[#This Row],[Amount]]*-1,"")</f>
        <v/>
      </c>
      <c r="J1265" s="20" t="s">
        <v>372</v>
      </c>
      <c r="K1265" s="17">
        <v>44986</v>
      </c>
    </row>
    <row r="1266" spans="1:11" x14ac:dyDescent="0.25">
      <c r="A1266" s="16">
        <v>44991.308252314811</v>
      </c>
      <c r="B1266" t="s">
        <v>2</v>
      </c>
      <c r="C1266" t="str">
        <f t="shared" si="19"/>
        <v>Savings</v>
      </c>
      <c r="D1266" s="3">
        <v>-5</v>
      </c>
      <c r="E1266" t="s">
        <v>244</v>
      </c>
      <c r="F1266" t="s">
        <v>241</v>
      </c>
      <c r="G1266" s="5">
        <f>IF(Table1[[#This Row],[Amount]]&lt;0,-Table1[[#This Row],[Amount]],"")</f>
        <v>5</v>
      </c>
      <c r="H1266" t="str">
        <f>IF(Table1[[#This Row],[Account Type]]="Credit Card",Table1[[#This Row],[Amount]],"")</f>
        <v/>
      </c>
      <c r="I1266" s="2" t="str">
        <f>IF(Table1[[#This Row],[Category]]="Loan Repayment",Table1[[#This Row],[Amount]]*-1,"")</f>
        <v/>
      </c>
      <c r="J1266" s="20" t="s">
        <v>372</v>
      </c>
      <c r="K1266" s="17">
        <v>44986</v>
      </c>
    </row>
    <row r="1267" spans="1:11" x14ac:dyDescent="0.25">
      <c r="A1267" s="16">
        <v>44991.894143518519</v>
      </c>
      <c r="B1267" t="s">
        <v>10</v>
      </c>
      <c r="C1267" t="str">
        <f t="shared" si="19"/>
        <v>Groceries</v>
      </c>
      <c r="D1267" s="3">
        <v>-2.0499999999999998</v>
      </c>
      <c r="E1267" t="s">
        <v>244</v>
      </c>
      <c r="F1267" t="s">
        <v>241</v>
      </c>
      <c r="G1267" s="5">
        <f>IF(Table1[[#This Row],[Amount]]&lt;0,-Table1[[#This Row],[Amount]],"")</f>
        <v>2.0499999999999998</v>
      </c>
      <c r="H1267" t="str">
        <f>IF(Table1[[#This Row],[Account Type]]="Credit Card",Table1[[#This Row],[Amount]],"")</f>
        <v/>
      </c>
      <c r="I1267" s="2" t="str">
        <f>IF(Table1[[#This Row],[Category]]="Loan Repayment",Table1[[#This Row],[Amount]]*-1,"")</f>
        <v/>
      </c>
      <c r="J1267" s="20" t="s">
        <v>372</v>
      </c>
      <c r="K1267" s="17">
        <v>44986</v>
      </c>
    </row>
    <row r="1268" spans="1:11" x14ac:dyDescent="0.25">
      <c r="A1268" s="16">
        <v>44991.999988425923</v>
      </c>
      <c r="B1268" t="s">
        <v>14</v>
      </c>
      <c r="C1268" t="str">
        <f t="shared" si="19"/>
        <v>Public Transport</v>
      </c>
      <c r="D1268" s="3">
        <v>-1.75</v>
      </c>
      <c r="E1268" t="s">
        <v>244</v>
      </c>
      <c r="F1268" t="s">
        <v>241</v>
      </c>
      <c r="G1268" s="5">
        <f>IF(Table1[[#This Row],[Amount]]&lt;0,-Table1[[#This Row],[Amount]],"")</f>
        <v>1.75</v>
      </c>
      <c r="H1268" t="str">
        <f>IF(Table1[[#This Row],[Account Type]]="Credit Card",Table1[[#This Row],[Amount]],"")</f>
        <v/>
      </c>
      <c r="I1268" s="2" t="str">
        <f>IF(Table1[[#This Row],[Category]]="Loan Repayment",Table1[[#This Row],[Amount]]*-1,"")</f>
        <v/>
      </c>
      <c r="J1268" s="20" t="s">
        <v>372</v>
      </c>
      <c r="K1268" s="17">
        <v>44986</v>
      </c>
    </row>
    <row r="1269" spans="1:11" x14ac:dyDescent="0.25">
      <c r="A1269" s="16">
        <v>44991.999988425923</v>
      </c>
      <c r="B1269" t="s">
        <v>14</v>
      </c>
      <c r="C1269" t="str">
        <f t="shared" si="19"/>
        <v>Public Transport</v>
      </c>
      <c r="D1269" s="3">
        <v>-1.75</v>
      </c>
      <c r="E1269" t="s">
        <v>244</v>
      </c>
      <c r="F1269" t="s">
        <v>241</v>
      </c>
      <c r="G1269" s="5">
        <f>IF(Table1[[#This Row],[Amount]]&lt;0,-Table1[[#This Row],[Amount]],"")</f>
        <v>1.75</v>
      </c>
      <c r="H1269" t="str">
        <f>IF(Table1[[#This Row],[Account Type]]="Credit Card",Table1[[#This Row],[Amount]],"")</f>
        <v/>
      </c>
      <c r="I1269" s="2" t="str">
        <f>IF(Table1[[#This Row],[Category]]="Loan Repayment",Table1[[#This Row],[Amount]]*-1,"")</f>
        <v/>
      </c>
      <c r="J1269" s="20" t="s">
        <v>372</v>
      </c>
      <c r="K1269" s="17">
        <v>44986</v>
      </c>
    </row>
    <row r="1270" spans="1:11" x14ac:dyDescent="0.25">
      <c r="A1270" s="16">
        <v>44992.999988425923</v>
      </c>
      <c r="B1270" t="s">
        <v>14</v>
      </c>
      <c r="C1270" t="str">
        <f t="shared" si="19"/>
        <v>Public Transport</v>
      </c>
      <c r="D1270" s="3">
        <v>-1.75</v>
      </c>
      <c r="E1270" t="s">
        <v>244</v>
      </c>
      <c r="F1270" t="s">
        <v>241</v>
      </c>
      <c r="G1270" s="5">
        <f>IF(Table1[[#This Row],[Amount]]&lt;0,-Table1[[#This Row],[Amount]],"")</f>
        <v>1.75</v>
      </c>
      <c r="H1270" t="str">
        <f>IF(Table1[[#This Row],[Account Type]]="Credit Card",Table1[[#This Row],[Amount]],"")</f>
        <v/>
      </c>
      <c r="I1270" s="2" t="str">
        <f>IF(Table1[[#This Row],[Category]]="Loan Repayment",Table1[[#This Row],[Amount]]*-1,"")</f>
        <v/>
      </c>
      <c r="J1270" s="20" t="s">
        <v>372</v>
      </c>
      <c r="K1270" s="17">
        <v>44986</v>
      </c>
    </row>
    <row r="1271" spans="1:11" x14ac:dyDescent="0.25">
      <c r="A1271" s="16">
        <v>44993.154293981483</v>
      </c>
      <c r="B1271" t="s">
        <v>107</v>
      </c>
      <c r="C1271" t="str">
        <f t="shared" si="19"/>
        <v>Others</v>
      </c>
      <c r="D1271" s="3">
        <v>300</v>
      </c>
      <c r="E1271" t="s">
        <v>244</v>
      </c>
      <c r="F1271" t="s">
        <v>241</v>
      </c>
      <c r="G1271" s="5" t="str">
        <f>IF(Table1[[#This Row],[Amount]]&lt;0,-Table1[[#This Row],[Amount]],"")</f>
        <v/>
      </c>
      <c r="H1271" t="str">
        <f>IF(Table1[[#This Row],[Account Type]]="Credit Card",Table1[[#This Row],[Amount]],"")</f>
        <v/>
      </c>
      <c r="I1271" s="2" t="str">
        <f>IF(Table1[[#This Row],[Category]]="Loan Repayment",Table1[[#This Row],[Amount]]*-1,"")</f>
        <v/>
      </c>
      <c r="J1271" s="20" t="s">
        <v>372</v>
      </c>
      <c r="K1271" s="17">
        <v>44986</v>
      </c>
    </row>
    <row r="1272" spans="1:11" x14ac:dyDescent="0.25">
      <c r="A1272" s="16">
        <v>44993.219571759262</v>
      </c>
      <c r="B1272" t="s">
        <v>65</v>
      </c>
      <c r="C1272" t="str">
        <f t="shared" si="19"/>
        <v>Others</v>
      </c>
      <c r="D1272" s="3">
        <v>-300</v>
      </c>
      <c r="E1272" t="s">
        <v>244</v>
      </c>
      <c r="F1272" t="s">
        <v>241</v>
      </c>
      <c r="G1272" s="5">
        <f>IF(Table1[[#This Row],[Amount]]&lt;0,-Table1[[#This Row],[Amount]],"")</f>
        <v>300</v>
      </c>
      <c r="H1272" t="str">
        <f>IF(Table1[[#This Row],[Account Type]]="Credit Card",Table1[[#This Row],[Amount]],"")</f>
        <v/>
      </c>
      <c r="I1272" s="2" t="str">
        <f>IF(Table1[[#This Row],[Category]]="Loan Repayment",Table1[[#This Row],[Amount]]*-1,"")</f>
        <v/>
      </c>
      <c r="J1272" s="20" t="s">
        <v>372</v>
      </c>
      <c r="K1272" s="17">
        <v>44986</v>
      </c>
    </row>
    <row r="1273" spans="1:11" x14ac:dyDescent="0.25">
      <c r="A1273" s="16">
        <v>44993.645104166666</v>
      </c>
      <c r="B1273" t="s">
        <v>123</v>
      </c>
      <c r="C1273" t="str">
        <f t="shared" si="19"/>
        <v>Others</v>
      </c>
      <c r="D1273" s="3">
        <v>-5</v>
      </c>
      <c r="E1273" t="s">
        <v>244</v>
      </c>
      <c r="F1273" t="s">
        <v>241</v>
      </c>
      <c r="G1273" s="5">
        <f>IF(Table1[[#This Row],[Amount]]&lt;0,-Table1[[#This Row],[Amount]],"")</f>
        <v>5</v>
      </c>
      <c r="H1273" t="str">
        <f>IF(Table1[[#This Row],[Account Type]]="Credit Card",Table1[[#This Row],[Amount]],"")</f>
        <v/>
      </c>
      <c r="I1273" s="2" t="str">
        <f>IF(Table1[[#This Row],[Category]]="Loan Repayment",Table1[[#This Row],[Amount]]*-1,"")</f>
        <v/>
      </c>
      <c r="J1273" s="20" t="s">
        <v>372</v>
      </c>
      <c r="K1273" s="17">
        <v>44986</v>
      </c>
    </row>
    <row r="1274" spans="1:11" x14ac:dyDescent="0.25">
      <c r="A1274" s="16">
        <v>44993.999988425923</v>
      </c>
      <c r="B1274" t="s">
        <v>14</v>
      </c>
      <c r="C1274" t="str">
        <f t="shared" si="19"/>
        <v>Public Transport</v>
      </c>
      <c r="D1274" s="3">
        <v>-3.5</v>
      </c>
      <c r="E1274" t="s">
        <v>244</v>
      </c>
      <c r="F1274" t="s">
        <v>241</v>
      </c>
      <c r="G1274" s="5">
        <f>IF(Table1[[#This Row],[Amount]]&lt;0,-Table1[[#This Row],[Amount]],"")</f>
        <v>3.5</v>
      </c>
      <c r="H1274" t="str">
        <f>IF(Table1[[#This Row],[Account Type]]="Credit Card",Table1[[#This Row],[Amount]],"")</f>
        <v/>
      </c>
      <c r="I1274" s="2" t="str">
        <f>IF(Table1[[#This Row],[Category]]="Loan Repayment",Table1[[#This Row],[Amount]]*-1,"")</f>
        <v/>
      </c>
      <c r="J1274" s="20" t="s">
        <v>372</v>
      </c>
      <c r="K1274" s="17">
        <v>44986</v>
      </c>
    </row>
    <row r="1275" spans="1:11" x14ac:dyDescent="0.25">
      <c r="A1275" s="16">
        <v>44994.999988425923</v>
      </c>
      <c r="B1275" t="s">
        <v>14</v>
      </c>
      <c r="C1275" t="str">
        <f t="shared" si="19"/>
        <v>Public Transport</v>
      </c>
      <c r="D1275" s="3">
        <v>-1.75</v>
      </c>
      <c r="E1275" t="s">
        <v>244</v>
      </c>
      <c r="F1275" t="s">
        <v>241</v>
      </c>
      <c r="G1275" s="5">
        <f>IF(Table1[[#This Row],[Amount]]&lt;0,-Table1[[#This Row],[Amount]],"")</f>
        <v>1.75</v>
      </c>
      <c r="H1275" t="str">
        <f>IF(Table1[[#This Row],[Account Type]]="Credit Card",Table1[[#This Row],[Amount]],"")</f>
        <v/>
      </c>
      <c r="I1275" s="2" t="str">
        <f>IF(Table1[[#This Row],[Category]]="Loan Repayment",Table1[[#This Row],[Amount]]*-1,"")</f>
        <v/>
      </c>
      <c r="J1275" s="20" t="s">
        <v>372</v>
      </c>
      <c r="K1275" s="17">
        <v>44986</v>
      </c>
    </row>
    <row r="1276" spans="1:11" x14ac:dyDescent="0.25">
      <c r="A1276" s="16">
        <v>44994.999988425923</v>
      </c>
      <c r="B1276" t="s">
        <v>14</v>
      </c>
      <c r="C1276" t="str">
        <f t="shared" si="19"/>
        <v>Public Transport</v>
      </c>
      <c r="D1276" s="3">
        <v>-1.75</v>
      </c>
      <c r="E1276" t="s">
        <v>244</v>
      </c>
      <c r="F1276" t="s">
        <v>241</v>
      </c>
      <c r="G1276" s="5">
        <f>IF(Table1[[#This Row],[Amount]]&lt;0,-Table1[[#This Row],[Amount]],"")</f>
        <v>1.75</v>
      </c>
      <c r="H1276" t="str">
        <f>IF(Table1[[#This Row],[Account Type]]="Credit Card",Table1[[#This Row],[Amount]],"")</f>
        <v/>
      </c>
      <c r="I1276" s="2" t="str">
        <f>IF(Table1[[#This Row],[Category]]="Loan Repayment",Table1[[#This Row],[Amount]]*-1,"")</f>
        <v/>
      </c>
      <c r="J1276" s="20" t="s">
        <v>372</v>
      </c>
      <c r="K1276" s="17">
        <v>44986</v>
      </c>
    </row>
    <row r="1277" spans="1:11" x14ac:dyDescent="0.25">
      <c r="A1277" s="16">
        <v>44995.658414351848</v>
      </c>
      <c r="B1277" t="s">
        <v>20</v>
      </c>
      <c r="C1277" t="str">
        <f t="shared" si="19"/>
        <v>Others</v>
      </c>
      <c r="D1277" s="3">
        <v>-25</v>
      </c>
      <c r="E1277" t="s">
        <v>244</v>
      </c>
      <c r="F1277" t="s">
        <v>241</v>
      </c>
      <c r="G1277" s="5">
        <f>IF(Table1[[#This Row],[Amount]]&lt;0,-Table1[[#This Row],[Amount]],"")</f>
        <v>25</v>
      </c>
      <c r="H1277" t="str">
        <f>IF(Table1[[#This Row],[Account Type]]="Credit Card",Table1[[#This Row],[Amount]],"")</f>
        <v/>
      </c>
      <c r="I1277" s="2" t="str">
        <f>IF(Table1[[#This Row],[Category]]="Loan Repayment",Table1[[#This Row],[Amount]]*-1,"")</f>
        <v/>
      </c>
      <c r="J1277" s="20" t="s">
        <v>372</v>
      </c>
      <c r="K1277" s="17">
        <v>44986</v>
      </c>
    </row>
    <row r="1278" spans="1:11" x14ac:dyDescent="0.25">
      <c r="A1278" s="16">
        <v>44995.664247685185</v>
      </c>
      <c r="B1278" t="s">
        <v>18</v>
      </c>
      <c r="C1278" t="str">
        <f t="shared" si="19"/>
        <v>Household Items</v>
      </c>
      <c r="D1278" s="3">
        <v>-2.84</v>
      </c>
      <c r="E1278" t="s">
        <v>244</v>
      </c>
      <c r="F1278" t="s">
        <v>241</v>
      </c>
      <c r="G1278" s="5">
        <f>IF(Table1[[#This Row],[Amount]]&lt;0,-Table1[[#This Row],[Amount]],"")</f>
        <v>2.84</v>
      </c>
      <c r="H1278" t="str">
        <f>IF(Table1[[#This Row],[Account Type]]="Credit Card",Table1[[#This Row],[Amount]],"")</f>
        <v/>
      </c>
      <c r="I1278" s="2" t="str">
        <f>IF(Table1[[#This Row],[Category]]="Loan Repayment",Table1[[#This Row],[Amount]]*-1,"")</f>
        <v/>
      </c>
      <c r="J1278" s="20" t="s">
        <v>372</v>
      </c>
      <c r="K1278" s="17">
        <v>44986</v>
      </c>
    </row>
    <row r="1279" spans="1:11" x14ac:dyDescent="0.25">
      <c r="A1279" s="16">
        <v>44995.665590277778</v>
      </c>
      <c r="B1279" t="s">
        <v>18</v>
      </c>
      <c r="C1279" t="str">
        <f t="shared" si="19"/>
        <v>Household Items</v>
      </c>
      <c r="D1279" s="3">
        <v>-2</v>
      </c>
      <c r="E1279" t="s">
        <v>244</v>
      </c>
      <c r="F1279" t="s">
        <v>241</v>
      </c>
      <c r="G1279" s="5">
        <f>IF(Table1[[#This Row],[Amount]]&lt;0,-Table1[[#This Row],[Amount]],"")</f>
        <v>2</v>
      </c>
      <c r="H1279" t="str">
        <f>IF(Table1[[#This Row],[Account Type]]="Credit Card",Table1[[#This Row],[Amount]],"")</f>
        <v/>
      </c>
      <c r="I1279" s="2" t="str">
        <f>IF(Table1[[#This Row],[Category]]="Loan Repayment",Table1[[#This Row],[Amount]]*-1,"")</f>
        <v/>
      </c>
      <c r="J1279" s="20" t="s">
        <v>372</v>
      </c>
      <c r="K1279" s="17">
        <v>44986</v>
      </c>
    </row>
    <row r="1280" spans="1:11" x14ac:dyDescent="0.25">
      <c r="A1280" s="16">
        <v>44995.693981481483</v>
      </c>
      <c r="B1280" t="s">
        <v>126</v>
      </c>
      <c r="C1280" t="str">
        <f t="shared" si="19"/>
        <v>Others</v>
      </c>
      <c r="D1280" s="3">
        <v>-5</v>
      </c>
      <c r="E1280" t="s">
        <v>244</v>
      </c>
      <c r="F1280" t="s">
        <v>241</v>
      </c>
      <c r="G1280" s="5">
        <f>IF(Table1[[#This Row],[Amount]]&lt;0,-Table1[[#This Row],[Amount]],"")</f>
        <v>5</v>
      </c>
      <c r="H1280" t="str">
        <f>IF(Table1[[#This Row],[Account Type]]="Credit Card",Table1[[#This Row],[Amount]],"")</f>
        <v/>
      </c>
      <c r="I1280" s="2" t="str">
        <f>IF(Table1[[#This Row],[Category]]="Loan Repayment",Table1[[#This Row],[Amount]]*-1,"")</f>
        <v/>
      </c>
      <c r="J1280" s="20" t="s">
        <v>372</v>
      </c>
      <c r="K1280" s="17">
        <v>44986</v>
      </c>
    </row>
    <row r="1281" spans="1:11" x14ac:dyDescent="0.25">
      <c r="A1281" s="16">
        <v>44995.999988425923</v>
      </c>
      <c r="B1281" t="s">
        <v>14</v>
      </c>
      <c r="C1281" t="str">
        <f t="shared" si="19"/>
        <v>Public Transport</v>
      </c>
      <c r="D1281" s="3">
        <v>-3.5</v>
      </c>
      <c r="E1281" t="s">
        <v>244</v>
      </c>
      <c r="F1281" t="s">
        <v>241</v>
      </c>
      <c r="G1281" s="5">
        <f>IF(Table1[[#This Row],[Amount]]&lt;0,-Table1[[#This Row],[Amount]],"")</f>
        <v>3.5</v>
      </c>
      <c r="H1281" t="str">
        <f>IF(Table1[[#This Row],[Account Type]]="Credit Card",Table1[[#This Row],[Amount]],"")</f>
        <v/>
      </c>
      <c r="I1281" s="2" t="str">
        <f>IF(Table1[[#This Row],[Category]]="Loan Repayment",Table1[[#This Row],[Amount]]*-1,"")</f>
        <v/>
      </c>
      <c r="J1281" s="20" t="s">
        <v>372</v>
      </c>
      <c r="K1281" s="17">
        <v>44986</v>
      </c>
    </row>
    <row r="1282" spans="1:11" x14ac:dyDescent="0.25">
      <c r="A1282" s="16">
        <v>44996.753391203703</v>
      </c>
      <c r="B1282" t="s">
        <v>10</v>
      </c>
      <c r="C1282" t="str">
        <f t="shared" ref="C1282:C1345" si="20">IF(OR(B1282="Lidl",B1282="Asda",B1282="Best Asia Supermarket",B1282="Wallington Food Centre",B1282="Sainsbury's",B1282="Tesco"),"Groceries",IF(OR(B1282="Boots",B1282="Manor Pharmacy",B1282="Specsavers",B1282="Noahs Health Food Stor"),"Health",IF(OR(B1282="Amazon",B1282="Ebay"),"Online Shopping",IF(OR(B1282="Transport For London",B1282="South Western Railway"),"Public Transport",IF(OR(B1282="Primark",B1282="TK Maxx",B1282="Marks &amp; Spencer"),"Clothing",IF(OR(B1282="Udemy",B1282="Wise",B1282="Telusko",B1282="Oasis Christian Centre"),"Self Development",IF(OR(B1282="Price Busters",B1282="Argos",B1282="Poundland",B1282="Kings Corner"),"Household Items",IF(OR(B1282="To RCCG GLORIOUS HIGH THRONE",B1282="To Eagle City Church"),"Church",IF(OR(B1282="Skillz UK",B1282="Tynker",B1282="To Gocardless",B1282="We Make Footballers Cc",B1282="GLL BETTER",B1282="VIS WWW.BETTER.ORG.UK/",B1282="IXL Learning"),"Kids Extracurricular",IF(OR(B1282="To GBP Savings",B1282="Trading 212"),"Savings",IF(B1282="To Aqua","Loan Repayment",IF(B1282="To Kaneh Amin","Haircut",IF(B1282="Wall/Rent/63canon","Rent",IF(OR(B1282="Bolt","Uber"),"Cab",IF(B1282="Dulwich College","Salary","Others")))))))))))))))</f>
        <v>Groceries</v>
      </c>
      <c r="D1282" s="3">
        <v>-12.1</v>
      </c>
      <c r="E1282" t="s">
        <v>244</v>
      </c>
      <c r="F1282" t="s">
        <v>241</v>
      </c>
      <c r="G1282" s="5">
        <f>IF(Table1[[#This Row],[Amount]]&lt;0,-Table1[[#This Row],[Amount]],"")</f>
        <v>12.1</v>
      </c>
      <c r="H1282" t="str">
        <f>IF(Table1[[#This Row],[Account Type]]="Credit Card",Table1[[#This Row],[Amount]],"")</f>
        <v/>
      </c>
      <c r="I1282" s="2" t="str">
        <f>IF(Table1[[#This Row],[Category]]="Loan Repayment",Table1[[#This Row],[Amount]]*-1,"")</f>
        <v/>
      </c>
      <c r="J1282" s="20" t="s">
        <v>372</v>
      </c>
      <c r="K1282" s="17">
        <v>44986</v>
      </c>
    </row>
    <row r="1283" spans="1:11" x14ac:dyDescent="0.25">
      <c r="A1283" s="16">
        <v>44996.999988425923</v>
      </c>
      <c r="B1283" t="s">
        <v>14</v>
      </c>
      <c r="C1283" t="str">
        <f t="shared" si="20"/>
        <v>Public Transport</v>
      </c>
      <c r="D1283" s="3">
        <v>-1.75</v>
      </c>
      <c r="E1283" t="s">
        <v>244</v>
      </c>
      <c r="F1283" t="s">
        <v>241</v>
      </c>
      <c r="G1283" s="5">
        <f>IF(Table1[[#This Row],[Amount]]&lt;0,-Table1[[#This Row],[Amount]],"")</f>
        <v>1.75</v>
      </c>
      <c r="H1283" t="str">
        <f>IF(Table1[[#This Row],[Account Type]]="Credit Card",Table1[[#This Row],[Amount]],"")</f>
        <v/>
      </c>
      <c r="I1283" s="2" t="str">
        <f>IF(Table1[[#This Row],[Category]]="Loan Repayment",Table1[[#This Row],[Amount]]*-1,"")</f>
        <v/>
      </c>
      <c r="J1283" s="20" t="s">
        <v>372</v>
      </c>
      <c r="K1283" s="17">
        <v>44986</v>
      </c>
    </row>
    <row r="1284" spans="1:11" x14ac:dyDescent="0.25">
      <c r="A1284" s="16">
        <v>44996.999988425923</v>
      </c>
      <c r="B1284" t="s">
        <v>14</v>
      </c>
      <c r="C1284" t="str">
        <f t="shared" si="20"/>
        <v>Public Transport</v>
      </c>
      <c r="D1284" s="3">
        <v>-3.5</v>
      </c>
      <c r="E1284" t="s">
        <v>244</v>
      </c>
      <c r="F1284" t="s">
        <v>241</v>
      </c>
      <c r="G1284" s="5">
        <f>IF(Table1[[#This Row],[Amount]]&lt;0,-Table1[[#This Row],[Amount]],"")</f>
        <v>3.5</v>
      </c>
      <c r="H1284" t="str">
        <f>IF(Table1[[#This Row],[Account Type]]="Credit Card",Table1[[#This Row],[Amount]],"")</f>
        <v/>
      </c>
      <c r="I1284" s="2" t="str">
        <f>IF(Table1[[#This Row],[Category]]="Loan Repayment",Table1[[#This Row],[Amount]]*-1,"")</f>
        <v/>
      </c>
      <c r="J1284" s="20" t="s">
        <v>372</v>
      </c>
      <c r="K1284" s="17">
        <v>44986</v>
      </c>
    </row>
    <row r="1285" spans="1:11" x14ac:dyDescent="0.25">
      <c r="A1285" s="16">
        <v>44997.249108796299</v>
      </c>
      <c r="B1285" t="s">
        <v>3</v>
      </c>
      <c r="C1285" t="str">
        <f t="shared" si="20"/>
        <v>Others</v>
      </c>
      <c r="D1285" s="3">
        <v>-5</v>
      </c>
      <c r="E1285" t="s">
        <v>244</v>
      </c>
      <c r="F1285" t="s">
        <v>241</v>
      </c>
      <c r="G1285" s="5">
        <f>IF(Table1[[#This Row],[Amount]]&lt;0,-Table1[[#This Row],[Amount]],"")</f>
        <v>5</v>
      </c>
      <c r="H1285" t="str">
        <f>IF(Table1[[#This Row],[Account Type]]="Credit Card",Table1[[#This Row],[Amount]],"")</f>
        <v/>
      </c>
      <c r="I1285" s="2" t="str">
        <f>IF(Table1[[#This Row],[Category]]="Loan Repayment",Table1[[#This Row],[Amount]]*-1,"")</f>
        <v/>
      </c>
      <c r="J1285" s="20" t="s">
        <v>372</v>
      </c>
      <c r="K1285" s="17">
        <v>44986</v>
      </c>
    </row>
    <row r="1286" spans="1:11" x14ac:dyDescent="0.25">
      <c r="A1286" s="16">
        <v>44997.249108796299</v>
      </c>
      <c r="B1286" t="s">
        <v>3</v>
      </c>
      <c r="C1286" t="str">
        <f t="shared" si="20"/>
        <v>Others</v>
      </c>
      <c r="D1286" s="3">
        <v>5</v>
      </c>
      <c r="E1286" t="s">
        <v>244</v>
      </c>
      <c r="F1286" t="s">
        <v>241</v>
      </c>
      <c r="G1286" s="5" t="str">
        <f>IF(Table1[[#This Row],[Amount]]&lt;0,-Table1[[#This Row],[Amount]],"")</f>
        <v/>
      </c>
      <c r="H1286" t="str">
        <f>IF(Table1[[#This Row],[Account Type]]="Credit Card",Table1[[#This Row],[Amount]],"")</f>
        <v/>
      </c>
      <c r="I1286" s="2" t="str">
        <f>IF(Table1[[#This Row],[Category]]="Loan Repayment",Table1[[#This Row],[Amount]]*-1,"")</f>
        <v/>
      </c>
      <c r="J1286" s="20" t="s">
        <v>372</v>
      </c>
      <c r="K1286" s="17">
        <v>44986</v>
      </c>
    </row>
    <row r="1287" spans="1:11" x14ac:dyDescent="0.25">
      <c r="A1287" s="16">
        <v>44997.251203703701</v>
      </c>
      <c r="B1287" t="s">
        <v>14</v>
      </c>
      <c r="C1287" t="str">
        <f t="shared" si="20"/>
        <v>Public Transport</v>
      </c>
      <c r="D1287" s="3">
        <v>-1.5</v>
      </c>
      <c r="E1287" t="s">
        <v>244</v>
      </c>
      <c r="F1287" t="s">
        <v>241</v>
      </c>
      <c r="G1287" s="5">
        <f>IF(Table1[[#This Row],[Amount]]&lt;0,-Table1[[#This Row],[Amount]],"")</f>
        <v>1.5</v>
      </c>
      <c r="H1287" t="str">
        <f>IF(Table1[[#This Row],[Account Type]]="Credit Card",Table1[[#This Row],[Amount]],"")</f>
        <v/>
      </c>
      <c r="I1287" s="2" t="str">
        <f>IF(Table1[[#This Row],[Category]]="Loan Repayment",Table1[[#This Row],[Amount]]*-1,"")</f>
        <v/>
      </c>
      <c r="J1287" s="20" t="s">
        <v>372</v>
      </c>
      <c r="K1287" s="17">
        <v>44986</v>
      </c>
    </row>
    <row r="1288" spans="1:11" x14ac:dyDescent="0.25">
      <c r="A1288" s="16">
        <v>44997.253275462965</v>
      </c>
      <c r="B1288" t="s">
        <v>14</v>
      </c>
      <c r="C1288" t="str">
        <f t="shared" si="20"/>
        <v>Public Transport</v>
      </c>
      <c r="D1288" s="3">
        <v>-1.75</v>
      </c>
      <c r="E1288" t="s">
        <v>244</v>
      </c>
      <c r="F1288" t="s">
        <v>241</v>
      </c>
      <c r="G1288" s="5">
        <f>IF(Table1[[#This Row],[Amount]]&lt;0,-Table1[[#This Row],[Amount]],"")</f>
        <v>1.75</v>
      </c>
      <c r="H1288" t="str">
        <f>IF(Table1[[#This Row],[Account Type]]="Credit Card",Table1[[#This Row],[Amount]],"")</f>
        <v/>
      </c>
      <c r="I1288" s="2" t="str">
        <f>IF(Table1[[#This Row],[Category]]="Loan Repayment",Table1[[#This Row],[Amount]]*-1,"")</f>
        <v/>
      </c>
      <c r="J1288" s="20" t="s">
        <v>372</v>
      </c>
      <c r="K1288" s="17">
        <v>44986</v>
      </c>
    </row>
    <row r="1289" spans="1:11" x14ac:dyDescent="0.25">
      <c r="A1289" s="16">
        <v>44997.50341435185</v>
      </c>
      <c r="B1289" t="s">
        <v>39</v>
      </c>
      <c r="C1289" t="str">
        <f t="shared" si="20"/>
        <v>Church</v>
      </c>
      <c r="D1289" s="3">
        <v>-4</v>
      </c>
      <c r="E1289" t="s">
        <v>244</v>
      </c>
      <c r="F1289" t="s">
        <v>241</v>
      </c>
      <c r="G1289" s="5">
        <f>IF(Table1[[#This Row],[Amount]]&lt;0,-Table1[[#This Row],[Amount]],"")</f>
        <v>4</v>
      </c>
      <c r="H1289" t="str">
        <f>IF(Table1[[#This Row],[Account Type]]="Credit Card",Table1[[#This Row],[Amount]],"")</f>
        <v/>
      </c>
      <c r="I1289" s="2" t="str">
        <f>IF(Table1[[#This Row],[Category]]="Loan Repayment",Table1[[#This Row],[Amount]]*-1,"")</f>
        <v/>
      </c>
      <c r="J1289" s="20" t="s">
        <v>372</v>
      </c>
      <c r="K1289" s="17">
        <v>44986</v>
      </c>
    </row>
    <row r="1290" spans="1:11" x14ac:dyDescent="0.25">
      <c r="A1290" s="16">
        <v>44997.80363425926</v>
      </c>
      <c r="B1290" t="s">
        <v>8</v>
      </c>
      <c r="C1290" t="str">
        <f t="shared" si="20"/>
        <v>Others</v>
      </c>
      <c r="D1290" s="3">
        <v>80</v>
      </c>
      <c r="E1290" t="s">
        <v>244</v>
      </c>
      <c r="F1290" t="s">
        <v>241</v>
      </c>
      <c r="G1290" s="5" t="str">
        <f>IF(Table1[[#This Row],[Amount]]&lt;0,-Table1[[#This Row],[Amount]],"")</f>
        <v/>
      </c>
      <c r="H1290" t="str">
        <f>IF(Table1[[#This Row],[Account Type]]="Credit Card",Table1[[#This Row],[Amount]],"")</f>
        <v/>
      </c>
      <c r="I1290" s="2" t="str">
        <f>IF(Table1[[#This Row],[Category]]="Loan Repayment",Table1[[#This Row],[Amount]]*-1,"")</f>
        <v/>
      </c>
      <c r="J1290" s="20" t="s">
        <v>372</v>
      </c>
      <c r="K1290" s="17">
        <v>44986</v>
      </c>
    </row>
    <row r="1291" spans="1:11" x14ac:dyDescent="0.25">
      <c r="A1291" s="16">
        <v>44997.999988425923</v>
      </c>
      <c r="B1291" t="s">
        <v>14</v>
      </c>
      <c r="C1291" t="str">
        <f t="shared" si="20"/>
        <v>Public Transport</v>
      </c>
      <c r="D1291" s="3">
        <v>-3.5</v>
      </c>
      <c r="E1291" t="s">
        <v>244</v>
      </c>
      <c r="F1291" t="s">
        <v>241</v>
      </c>
      <c r="G1291" s="5">
        <f>IF(Table1[[#This Row],[Amount]]&lt;0,-Table1[[#This Row],[Amount]],"")</f>
        <v>3.5</v>
      </c>
      <c r="H1291" t="str">
        <f>IF(Table1[[#This Row],[Account Type]]="Credit Card",Table1[[#This Row],[Amount]],"")</f>
        <v/>
      </c>
      <c r="I1291" s="2" t="str">
        <f>IF(Table1[[#This Row],[Category]]="Loan Repayment",Table1[[#This Row],[Amount]]*-1,"")</f>
        <v/>
      </c>
      <c r="J1291" s="20" t="s">
        <v>372</v>
      </c>
      <c r="K1291" s="17">
        <v>44986</v>
      </c>
    </row>
    <row r="1292" spans="1:11" x14ac:dyDescent="0.25">
      <c r="A1292" s="16">
        <v>44998.307824074072</v>
      </c>
      <c r="B1292" t="s">
        <v>2</v>
      </c>
      <c r="C1292" t="str">
        <f t="shared" si="20"/>
        <v>Savings</v>
      </c>
      <c r="D1292" s="3">
        <v>5</v>
      </c>
      <c r="E1292" t="s">
        <v>244</v>
      </c>
      <c r="F1292" t="s">
        <v>241</v>
      </c>
      <c r="G1292" s="5" t="str">
        <f>IF(Table1[[#This Row],[Amount]]&lt;0,-Table1[[#This Row],[Amount]],"")</f>
        <v/>
      </c>
      <c r="H1292" t="str">
        <f>IF(Table1[[#This Row],[Account Type]]="Credit Card",Table1[[#This Row],[Amount]],"")</f>
        <v/>
      </c>
      <c r="I1292" s="2" t="str">
        <f>IF(Table1[[#This Row],[Category]]="Loan Repayment",Table1[[#This Row],[Amount]]*-1,"")</f>
        <v/>
      </c>
      <c r="J1292" s="20" t="s">
        <v>372</v>
      </c>
      <c r="K1292" s="17">
        <v>44986</v>
      </c>
    </row>
    <row r="1293" spans="1:11" x14ac:dyDescent="0.25">
      <c r="A1293" s="16">
        <v>44998.307824074072</v>
      </c>
      <c r="B1293" t="s">
        <v>2</v>
      </c>
      <c r="C1293" t="str">
        <f t="shared" si="20"/>
        <v>Savings</v>
      </c>
      <c r="D1293" s="3">
        <v>-5</v>
      </c>
      <c r="E1293" t="s">
        <v>244</v>
      </c>
      <c r="F1293" t="s">
        <v>241</v>
      </c>
      <c r="G1293" s="5">
        <f>IF(Table1[[#This Row],[Amount]]&lt;0,-Table1[[#This Row],[Amount]],"")</f>
        <v>5</v>
      </c>
      <c r="H1293" t="str">
        <f>IF(Table1[[#This Row],[Account Type]]="Credit Card",Table1[[#This Row],[Amount]],"")</f>
        <v/>
      </c>
      <c r="I1293" s="2" t="str">
        <f>IF(Table1[[#This Row],[Category]]="Loan Repayment",Table1[[#This Row],[Amount]]*-1,"")</f>
        <v/>
      </c>
      <c r="J1293" s="20" t="s">
        <v>372</v>
      </c>
      <c r="K1293" s="17">
        <v>44986</v>
      </c>
    </row>
    <row r="1294" spans="1:11" x14ac:dyDescent="0.25">
      <c r="A1294" s="16">
        <v>44998.859039351853</v>
      </c>
      <c r="B1294" t="s">
        <v>123</v>
      </c>
      <c r="C1294" t="str">
        <f t="shared" si="20"/>
        <v>Others</v>
      </c>
      <c r="D1294" s="3">
        <v>-20</v>
      </c>
      <c r="E1294" t="s">
        <v>244</v>
      </c>
      <c r="F1294" t="s">
        <v>241</v>
      </c>
      <c r="G1294" s="5">
        <f>IF(Table1[[#This Row],[Amount]]&lt;0,-Table1[[#This Row],[Amount]],"")</f>
        <v>20</v>
      </c>
      <c r="H1294" t="str">
        <f>IF(Table1[[#This Row],[Account Type]]="Credit Card",Table1[[#This Row],[Amount]],"")</f>
        <v/>
      </c>
      <c r="I1294" s="2" t="str">
        <f>IF(Table1[[#This Row],[Category]]="Loan Repayment",Table1[[#This Row],[Amount]]*-1,"")</f>
        <v/>
      </c>
      <c r="J1294" s="20" t="s">
        <v>372</v>
      </c>
      <c r="K1294" s="17">
        <v>44986</v>
      </c>
    </row>
    <row r="1295" spans="1:11" x14ac:dyDescent="0.25">
      <c r="A1295" s="16">
        <v>44999.072384259256</v>
      </c>
      <c r="B1295" t="s">
        <v>14</v>
      </c>
      <c r="C1295" t="str">
        <f t="shared" si="20"/>
        <v>Public Transport</v>
      </c>
      <c r="D1295" s="3">
        <v>-5.25</v>
      </c>
      <c r="E1295" t="s">
        <v>244</v>
      </c>
      <c r="F1295" t="s">
        <v>241</v>
      </c>
      <c r="G1295" s="5">
        <f>IF(Table1[[#This Row],[Amount]]&lt;0,-Table1[[#This Row],[Amount]],"")</f>
        <v>5.25</v>
      </c>
      <c r="H1295" t="str">
        <f>IF(Table1[[#This Row],[Account Type]]="Credit Card",Table1[[#This Row],[Amount]],"")</f>
        <v/>
      </c>
      <c r="I1295" s="2" t="str">
        <f>IF(Table1[[#This Row],[Category]]="Loan Repayment",Table1[[#This Row],[Amount]]*-1,"")</f>
        <v/>
      </c>
      <c r="J1295" s="20" t="s">
        <v>372</v>
      </c>
      <c r="K1295" s="17">
        <v>44986</v>
      </c>
    </row>
    <row r="1296" spans="1:11" x14ac:dyDescent="0.25">
      <c r="A1296" s="16">
        <v>44999.999988425923</v>
      </c>
      <c r="B1296" t="s">
        <v>14</v>
      </c>
      <c r="C1296" t="str">
        <f t="shared" si="20"/>
        <v>Public Transport</v>
      </c>
      <c r="D1296" s="3">
        <v>-1.75</v>
      </c>
      <c r="E1296" t="s">
        <v>244</v>
      </c>
      <c r="F1296" t="s">
        <v>241</v>
      </c>
      <c r="G1296" s="5">
        <f>IF(Table1[[#This Row],[Amount]]&lt;0,-Table1[[#This Row],[Amount]],"")</f>
        <v>1.75</v>
      </c>
      <c r="H1296" t="str">
        <f>IF(Table1[[#This Row],[Account Type]]="Credit Card",Table1[[#This Row],[Amount]],"")</f>
        <v/>
      </c>
      <c r="I1296" s="2" t="str">
        <f>IF(Table1[[#This Row],[Category]]="Loan Repayment",Table1[[#This Row],[Amount]]*-1,"")</f>
        <v/>
      </c>
      <c r="J1296" s="20" t="s">
        <v>372</v>
      </c>
      <c r="K1296" s="17">
        <v>44986</v>
      </c>
    </row>
    <row r="1297" spans="1:11" x14ac:dyDescent="0.25">
      <c r="A1297" s="16">
        <v>45000.999988425923</v>
      </c>
      <c r="B1297" t="s">
        <v>14</v>
      </c>
      <c r="C1297" t="str">
        <f t="shared" si="20"/>
        <v>Public Transport</v>
      </c>
      <c r="D1297" s="3">
        <v>-3.5</v>
      </c>
      <c r="E1297" t="s">
        <v>244</v>
      </c>
      <c r="F1297" t="s">
        <v>241</v>
      </c>
      <c r="G1297" s="5">
        <f>IF(Table1[[#This Row],[Amount]]&lt;0,-Table1[[#This Row],[Amount]],"")</f>
        <v>3.5</v>
      </c>
      <c r="H1297" t="str">
        <f>IF(Table1[[#This Row],[Account Type]]="Credit Card",Table1[[#This Row],[Amount]],"")</f>
        <v/>
      </c>
      <c r="I1297" s="2" t="str">
        <f>IF(Table1[[#This Row],[Category]]="Loan Repayment",Table1[[#This Row],[Amount]]*-1,"")</f>
        <v/>
      </c>
      <c r="J1297" s="20" t="s">
        <v>372</v>
      </c>
      <c r="K1297" s="17">
        <v>44986</v>
      </c>
    </row>
    <row r="1298" spans="1:11" x14ac:dyDescent="0.25">
      <c r="A1298" s="16">
        <v>45001.857141203705</v>
      </c>
      <c r="B1298" t="s">
        <v>127</v>
      </c>
      <c r="C1298" t="str">
        <f t="shared" si="20"/>
        <v>Others</v>
      </c>
      <c r="D1298" s="3">
        <v>-20</v>
      </c>
      <c r="E1298" t="s">
        <v>244</v>
      </c>
      <c r="F1298" t="s">
        <v>241</v>
      </c>
      <c r="G1298" s="5">
        <f>IF(Table1[[#This Row],[Amount]]&lt;0,-Table1[[#This Row],[Amount]],"")</f>
        <v>20</v>
      </c>
      <c r="H1298" t="str">
        <f>IF(Table1[[#This Row],[Account Type]]="Credit Card",Table1[[#This Row],[Amount]],"")</f>
        <v/>
      </c>
      <c r="I1298" s="2" t="str">
        <f>IF(Table1[[#This Row],[Category]]="Loan Repayment",Table1[[#This Row],[Amount]]*-1,"")</f>
        <v/>
      </c>
      <c r="J1298" s="20" t="s">
        <v>372</v>
      </c>
      <c r="K1298" s="17">
        <v>44986</v>
      </c>
    </row>
    <row r="1299" spans="1:11" x14ac:dyDescent="0.25">
      <c r="A1299" s="16">
        <v>45001.999988425923</v>
      </c>
      <c r="B1299" t="s">
        <v>14</v>
      </c>
      <c r="C1299" t="str">
        <f t="shared" si="20"/>
        <v>Public Transport</v>
      </c>
      <c r="D1299" s="3">
        <v>-5.25</v>
      </c>
      <c r="E1299" t="s">
        <v>244</v>
      </c>
      <c r="F1299" t="s">
        <v>241</v>
      </c>
      <c r="G1299" s="5">
        <f>IF(Table1[[#This Row],[Amount]]&lt;0,-Table1[[#This Row],[Amount]],"")</f>
        <v>5.25</v>
      </c>
      <c r="H1299" t="str">
        <f>IF(Table1[[#This Row],[Account Type]]="Credit Card",Table1[[#This Row],[Amount]],"")</f>
        <v/>
      </c>
      <c r="I1299" s="2" t="str">
        <f>IF(Table1[[#This Row],[Category]]="Loan Repayment",Table1[[#This Row],[Amount]]*-1,"")</f>
        <v/>
      </c>
      <c r="J1299" s="20" t="s">
        <v>372</v>
      </c>
      <c r="K1299" s="17">
        <v>44986</v>
      </c>
    </row>
    <row r="1300" spans="1:11" x14ac:dyDescent="0.25">
      <c r="A1300" s="16">
        <v>45002.418055555558</v>
      </c>
      <c r="B1300" t="s">
        <v>2</v>
      </c>
      <c r="C1300" t="str">
        <f t="shared" si="20"/>
        <v>Savings</v>
      </c>
      <c r="D1300" s="3">
        <v>10</v>
      </c>
      <c r="E1300" t="s">
        <v>244</v>
      </c>
      <c r="F1300" t="s">
        <v>241</v>
      </c>
      <c r="G1300" s="5" t="str">
        <f>IF(Table1[[#This Row],[Amount]]&lt;0,-Table1[[#This Row],[Amount]],"")</f>
        <v/>
      </c>
      <c r="H1300" t="str">
        <f>IF(Table1[[#This Row],[Account Type]]="Credit Card",Table1[[#This Row],[Amount]],"")</f>
        <v/>
      </c>
      <c r="I1300" s="2" t="str">
        <f>IF(Table1[[#This Row],[Category]]="Loan Repayment",Table1[[#This Row],[Amount]]*-1,"")</f>
        <v/>
      </c>
      <c r="J1300" s="20" t="s">
        <v>372</v>
      </c>
      <c r="K1300" s="17">
        <v>44986</v>
      </c>
    </row>
    <row r="1301" spans="1:11" x14ac:dyDescent="0.25">
      <c r="A1301" s="16">
        <v>45002.418055555558</v>
      </c>
      <c r="B1301" t="s">
        <v>2</v>
      </c>
      <c r="C1301" t="str">
        <f t="shared" si="20"/>
        <v>Savings</v>
      </c>
      <c r="D1301" s="3">
        <v>-10</v>
      </c>
      <c r="E1301" t="s">
        <v>244</v>
      </c>
      <c r="F1301" t="s">
        <v>241</v>
      </c>
      <c r="G1301" s="5">
        <f>IF(Table1[[#This Row],[Amount]]&lt;0,-Table1[[#This Row],[Amount]],"")</f>
        <v>10</v>
      </c>
      <c r="H1301" t="str">
        <f>IF(Table1[[#This Row],[Account Type]]="Credit Card",Table1[[#This Row],[Amount]],"")</f>
        <v/>
      </c>
      <c r="I1301" s="2" t="str">
        <f>IF(Table1[[#This Row],[Category]]="Loan Repayment",Table1[[#This Row],[Amount]]*-1,"")</f>
        <v/>
      </c>
      <c r="J1301" s="20" t="s">
        <v>372</v>
      </c>
      <c r="K1301" s="17">
        <v>44986</v>
      </c>
    </row>
    <row r="1302" spans="1:11" x14ac:dyDescent="0.25">
      <c r="A1302" s="16">
        <v>45002.999988425923</v>
      </c>
      <c r="B1302" t="s">
        <v>14</v>
      </c>
      <c r="C1302" t="str">
        <f t="shared" si="20"/>
        <v>Public Transport</v>
      </c>
      <c r="D1302" s="3">
        <v>-5.25</v>
      </c>
      <c r="E1302" t="s">
        <v>244</v>
      </c>
      <c r="F1302" t="s">
        <v>241</v>
      </c>
      <c r="G1302" s="5">
        <f>IF(Table1[[#This Row],[Amount]]&lt;0,-Table1[[#This Row],[Amount]],"")</f>
        <v>5.25</v>
      </c>
      <c r="H1302" t="str">
        <f>IF(Table1[[#This Row],[Account Type]]="Credit Card",Table1[[#This Row],[Amount]],"")</f>
        <v/>
      </c>
      <c r="I1302" s="2" t="str">
        <f>IF(Table1[[#This Row],[Category]]="Loan Repayment",Table1[[#This Row],[Amount]]*-1,"")</f>
        <v/>
      </c>
      <c r="J1302" s="20" t="s">
        <v>372</v>
      </c>
      <c r="K1302" s="17">
        <v>44986</v>
      </c>
    </row>
    <row r="1303" spans="1:11" x14ac:dyDescent="0.25">
      <c r="A1303" s="16">
        <v>45003.538553240738</v>
      </c>
      <c r="B1303" t="s">
        <v>3</v>
      </c>
      <c r="C1303" t="str">
        <f t="shared" si="20"/>
        <v>Others</v>
      </c>
      <c r="D1303" s="3">
        <v>-30</v>
      </c>
      <c r="E1303" t="s">
        <v>244</v>
      </c>
      <c r="F1303" t="s">
        <v>241</v>
      </c>
      <c r="G1303" s="5">
        <f>IF(Table1[[#This Row],[Amount]]&lt;0,-Table1[[#This Row],[Amount]],"")</f>
        <v>30</v>
      </c>
      <c r="H1303" t="str">
        <f>IF(Table1[[#This Row],[Account Type]]="Credit Card",Table1[[#This Row],[Amount]],"")</f>
        <v/>
      </c>
      <c r="I1303" s="2" t="str">
        <f>IF(Table1[[#This Row],[Category]]="Loan Repayment",Table1[[#This Row],[Amount]]*-1,"")</f>
        <v/>
      </c>
      <c r="J1303" s="20" t="s">
        <v>372</v>
      </c>
      <c r="K1303" s="17">
        <v>44986</v>
      </c>
    </row>
    <row r="1304" spans="1:11" x14ac:dyDescent="0.25">
      <c r="A1304" s="16">
        <v>45003.538553240738</v>
      </c>
      <c r="B1304" t="s">
        <v>3</v>
      </c>
      <c r="C1304" t="str">
        <f t="shared" si="20"/>
        <v>Others</v>
      </c>
      <c r="D1304" s="3">
        <v>30</v>
      </c>
      <c r="E1304" t="s">
        <v>244</v>
      </c>
      <c r="F1304" t="s">
        <v>241</v>
      </c>
      <c r="G1304" s="5" t="str">
        <f>IF(Table1[[#This Row],[Amount]]&lt;0,-Table1[[#This Row],[Amount]],"")</f>
        <v/>
      </c>
      <c r="H1304" t="str">
        <f>IF(Table1[[#This Row],[Account Type]]="Credit Card",Table1[[#This Row],[Amount]],"")</f>
        <v/>
      </c>
      <c r="I1304" s="2" t="str">
        <f>IF(Table1[[#This Row],[Category]]="Loan Repayment",Table1[[#This Row],[Amount]]*-1,"")</f>
        <v/>
      </c>
      <c r="J1304" s="20" t="s">
        <v>372</v>
      </c>
      <c r="K1304" s="17">
        <v>44986</v>
      </c>
    </row>
    <row r="1305" spans="1:11" x14ac:dyDescent="0.25">
      <c r="A1305" s="16">
        <v>45003.5391087963</v>
      </c>
      <c r="B1305" t="s">
        <v>20</v>
      </c>
      <c r="C1305" t="str">
        <f t="shared" si="20"/>
        <v>Others</v>
      </c>
      <c r="D1305" s="3">
        <v>-10</v>
      </c>
      <c r="E1305" t="s">
        <v>244</v>
      </c>
      <c r="F1305" t="s">
        <v>241</v>
      </c>
      <c r="G1305" s="5">
        <f>IF(Table1[[#This Row],[Amount]]&lt;0,-Table1[[#This Row],[Amount]],"")</f>
        <v>10</v>
      </c>
      <c r="H1305" t="str">
        <f>IF(Table1[[#This Row],[Account Type]]="Credit Card",Table1[[#This Row],[Amount]],"")</f>
        <v/>
      </c>
      <c r="I1305" s="2" t="str">
        <f>IF(Table1[[#This Row],[Category]]="Loan Repayment",Table1[[#This Row],[Amount]]*-1,"")</f>
        <v/>
      </c>
      <c r="J1305" s="20" t="s">
        <v>372</v>
      </c>
      <c r="K1305" s="17">
        <v>44986</v>
      </c>
    </row>
    <row r="1306" spans="1:11" x14ac:dyDescent="0.25">
      <c r="A1306" s="16">
        <v>45003.563437500001</v>
      </c>
      <c r="B1306" t="s">
        <v>15</v>
      </c>
      <c r="C1306" t="str">
        <f t="shared" si="20"/>
        <v>Groceries</v>
      </c>
      <c r="D1306" s="3">
        <v>-14.52</v>
      </c>
      <c r="E1306" t="s">
        <v>244</v>
      </c>
      <c r="F1306" t="s">
        <v>241</v>
      </c>
      <c r="G1306" s="5">
        <f>IF(Table1[[#This Row],[Amount]]&lt;0,-Table1[[#This Row],[Amount]],"")</f>
        <v>14.52</v>
      </c>
      <c r="H1306" t="str">
        <f>IF(Table1[[#This Row],[Account Type]]="Credit Card",Table1[[#This Row],[Amount]],"")</f>
        <v/>
      </c>
      <c r="I1306" s="2" t="str">
        <f>IF(Table1[[#This Row],[Category]]="Loan Repayment",Table1[[#This Row],[Amount]]*-1,"")</f>
        <v/>
      </c>
      <c r="J1306" s="20" t="s">
        <v>372</v>
      </c>
      <c r="K1306" s="17">
        <v>44986</v>
      </c>
    </row>
    <row r="1307" spans="1:11" x14ac:dyDescent="0.25">
      <c r="A1307" s="16">
        <v>45004.514398148145</v>
      </c>
      <c r="B1307" t="s">
        <v>39</v>
      </c>
      <c r="C1307" t="str">
        <f t="shared" si="20"/>
        <v>Church</v>
      </c>
      <c r="D1307" s="3">
        <v>-3</v>
      </c>
      <c r="E1307" t="s">
        <v>244</v>
      </c>
      <c r="F1307" t="s">
        <v>241</v>
      </c>
      <c r="G1307" s="5">
        <f>IF(Table1[[#This Row],[Amount]]&lt;0,-Table1[[#This Row],[Amount]],"")</f>
        <v>3</v>
      </c>
      <c r="H1307" t="str">
        <f>IF(Table1[[#This Row],[Account Type]]="Credit Card",Table1[[#This Row],[Amount]],"")</f>
        <v/>
      </c>
      <c r="I1307" s="2" t="str">
        <f>IF(Table1[[#This Row],[Category]]="Loan Repayment",Table1[[#This Row],[Amount]]*-1,"")</f>
        <v/>
      </c>
      <c r="J1307" s="20" t="s">
        <v>372</v>
      </c>
      <c r="K1307" s="17">
        <v>44986</v>
      </c>
    </row>
    <row r="1308" spans="1:11" x14ac:dyDescent="0.25">
      <c r="A1308" s="16">
        <v>45004.999988425923</v>
      </c>
      <c r="B1308" t="s">
        <v>14</v>
      </c>
      <c r="C1308" t="str">
        <f t="shared" si="20"/>
        <v>Public Transport</v>
      </c>
      <c r="D1308" s="3">
        <v>-1.75</v>
      </c>
      <c r="E1308" t="s">
        <v>244</v>
      </c>
      <c r="F1308" t="s">
        <v>241</v>
      </c>
      <c r="G1308" s="5">
        <f>IF(Table1[[#This Row],[Amount]]&lt;0,-Table1[[#This Row],[Amount]],"")</f>
        <v>1.75</v>
      </c>
      <c r="H1308" t="str">
        <f>IF(Table1[[#This Row],[Account Type]]="Credit Card",Table1[[#This Row],[Amount]],"")</f>
        <v/>
      </c>
      <c r="I1308" s="2" t="str">
        <f>IF(Table1[[#This Row],[Category]]="Loan Repayment",Table1[[#This Row],[Amount]]*-1,"")</f>
        <v/>
      </c>
      <c r="J1308" s="20" t="s">
        <v>372</v>
      </c>
      <c r="K1308" s="17">
        <v>44986</v>
      </c>
    </row>
    <row r="1309" spans="1:11" x14ac:dyDescent="0.25">
      <c r="A1309" s="16">
        <v>45004.999988425923</v>
      </c>
      <c r="B1309" t="s">
        <v>14</v>
      </c>
      <c r="C1309" t="str">
        <f t="shared" si="20"/>
        <v>Public Transport</v>
      </c>
      <c r="D1309" s="3">
        <v>-1.75</v>
      </c>
      <c r="E1309" t="s">
        <v>244</v>
      </c>
      <c r="F1309" t="s">
        <v>241</v>
      </c>
      <c r="G1309" s="5">
        <f>IF(Table1[[#This Row],[Amount]]&lt;0,-Table1[[#This Row],[Amount]],"")</f>
        <v>1.75</v>
      </c>
      <c r="H1309" t="str">
        <f>IF(Table1[[#This Row],[Account Type]]="Credit Card",Table1[[#This Row],[Amount]],"")</f>
        <v/>
      </c>
      <c r="I1309" s="2" t="str">
        <f>IF(Table1[[#This Row],[Category]]="Loan Repayment",Table1[[#This Row],[Amount]]*-1,"")</f>
        <v/>
      </c>
      <c r="J1309" s="20" t="s">
        <v>372</v>
      </c>
      <c r="K1309" s="17">
        <v>44986</v>
      </c>
    </row>
    <row r="1310" spans="1:11" x14ac:dyDescent="0.25">
      <c r="A1310" s="16">
        <v>45005.699861111112</v>
      </c>
      <c r="B1310" t="s">
        <v>41</v>
      </c>
      <c r="C1310" t="str">
        <f t="shared" si="20"/>
        <v>Others</v>
      </c>
      <c r="D1310" s="3">
        <v>20</v>
      </c>
      <c r="E1310" t="s">
        <v>244</v>
      </c>
      <c r="F1310" t="s">
        <v>241</v>
      </c>
      <c r="G1310" s="5" t="str">
        <f>IF(Table1[[#This Row],[Amount]]&lt;0,-Table1[[#This Row],[Amount]],"")</f>
        <v/>
      </c>
      <c r="H1310" t="str">
        <f>IF(Table1[[#This Row],[Account Type]]="Credit Card",Table1[[#This Row],[Amount]],"")</f>
        <v/>
      </c>
      <c r="I1310" s="2" t="str">
        <f>IF(Table1[[#This Row],[Category]]="Loan Repayment",Table1[[#This Row],[Amount]]*-1,"")</f>
        <v/>
      </c>
      <c r="J1310" s="20" t="s">
        <v>372</v>
      </c>
      <c r="K1310" s="17">
        <v>44986</v>
      </c>
    </row>
    <row r="1311" spans="1:11" x14ac:dyDescent="0.25">
      <c r="A1311" s="16">
        <v>45005.779745370368</v>
      </c>
      <c r="B1311" t="s">
        <v>2</v>
      </c>
      <c r="C1311" t="str">
        <f t="shared" si="20"/>
        <v>Savings</v>
      </c>
      <c r="D1311" s="3">
        <v>5</v>
      </c>
      <c r="E1311" t="s">
        <v>244</v>
      </c>
      <c r="F1311" t="s">
        <v>241</v>
      </c>
      <c r="G1311" s="5" t="str">
        <f>IF(Table1[[#This Row],[Amount]]&lt;0,-Table1[[#This Row],[Amount]],"")</f>
        <v/>
      </c>
      <c r="H1311" t="str">
        <f>IF(Table1[[#This Row],[Account Type]]="Credit Card",Table1[[#This Row],[Amount]],"")</f>
        <v/>
      </c>
      <c r="I1311" s="2" t="str">
        <f>IF(Table1[[#This Row],[Category]]="Loan Repayment",Table1[[#This Row],[Amount]]*-1,"")</f>
        <v/>
      </c>
      <c r="J1311" s="20" t="s">
        <v>372</v>
      </c>
      <c r="K1311" s="17">
        <v>44986</v>
      </c>
    </row>
    <row r="1312" spans="1:11" x14ac:dyDescent="0.25">
      <c r="A1312" s="16">
        <v>45005.779745370368</v>
      </c>
      <c r="B1312" t="s">
        <v>2</v>
      </c>
      <c r="C1312" t="str">
        <f t="shared" si="20"/>
        <v>Savings</v>
      </c>
      <c r="D1312" s="3">
        <v>-5</v>
      </c>
      <c r="E1312" t="s">
        <v>244</v>
      </c>
      <c r="F1312" t="s">
        <v>241</v>
      </c>
      <c r="G1312" s="5">
        <f>IF(Table1[[#This Row],[Amount]]&lt;0,-Table1[[#This Row],[Amount]],"")</f>
        <v>5</v>
      </c>
      <c r="H1312" t="str">
        <f>IF(Table1[[#This Row],[Account Type]]="Credit Card",Table1[[#This Row],[Amount]],"")</f>
        <v/>
      </c>
      <c r="I1312" s="2" t="str">
        <f>IF(Table1[[#This Row],[Category]]="Loan Repayment",Table1[[#This Row],[Amount]]*-1,"")</f>
        <v/>
      </c>
      <c r="J1312" s="20" t="s">
        <v>372</v>
      </c>
      <c r="K1312" s="17">
        <v>44986</v>
      </c>
    </row>
    <row r="1313" spans="1:11" x14ac:dyDescent="0.25">
      <c r="A1313" s="16">
        <v>45005.999988425923</v>
      </c>
      <c r="B1313" t="s">
        <v>14</v>
      </c>
      <c r="C1313" t="str">
        <f t="shared" si="20"/>
        <v>Public Transport</v>
      </c>
      <c r="D1313" s="3">
        <v>-1.75</v>
      </c>
      <c r="E1313" t="s">
        <v>244</v>
      </c>
      <c r="F1313" t="s">
        <v>241</v>
      </c>
      <c r="G1313" s="5">
        <f>IF(Table1[[#This Row],[Amount]]&lt;0,-Table1[[#This Row],[Amount]],"")</f>
        <v>1.75</v>
      </c>
      <c r="H1313" t="str">
        <f>IF(Table1[[#This Row],[Account Type]]="Credit Card",Table1[[#This Row],[Amount]],"")</f>
        <v/>
      </c>
      <c r="I1313" s="2" t="str">
        <f>IF(Table1[[#This Row],[Category]]="Loan Repayment",Table1[[#This Row],[Amount]]*-1,"")</f>
        <v/>
      </c>
      <c r="J1313" s="20" t="s">
        <v>372</v>
      </c>
      <c r="K1313" s="17">
        <v>44986</v>
      </c>
    </row>
    <row r="1314" spans="1:11" x14ac:dyDescent="0.25">
      <c r="A1314" s="16">
        <v>45006.050844907404</v>
      </c>
      <c r="B1314" t="s">
        <v>14</v>
      </c>
      <c r="C1314" t="str">
        <f t="shared" si="20"/>
        <v>Public Transport</v>
      </c>
      <c r="D1314" s="3">
        <v>-3.5</v>
      </c>
      <c r="E1314" t="s">
        <v>244</v>
      </c>
      <c r="F1314" t="s">
        <v>241</v>
      </c>
      <c r="G1314" s="5">
        <f>IF(Table1[[#This Row],[Amount]]&lt;0,-Table1[[#This Row],[Amount]],"")</f>
        <v>3.5</v>
      </c>
      <c r="H1314" t="str">
        <f>IF(Table1[[#This Row],[Account Type]]="Credit Card",Table1[[#This Row],[Amount]],"")</f>
        <v/>
      </c>
      <c r="I1314" s="2" t="str">
        <f>IF(Table1[[#This Row],[Category]]="Loan Repayment",Table1[[#This Row],[Amount]]*-1,"")</f>
        <v/>
      </c>
      <c r="J1314" s="20" t="s">
        <v>372</v>
      </c>
      <c r="K1314" s="17">
        <v>44986</v>
      </c>
    </row>
    <row r="1315" spans="1:11" x14ac:dyDescent="0.25">
      <c r="A1315" s="16">
        <v>45006.999988425923</v>
      </c>
      <c r="B1315" t="s">
        <v>14</v>
      </c>
      <c r="C1315" t="str">
        <f t="shared" si="20"/>
        <v>Public Transport</v>
      </c>
      <c r="D1315" s="3">
        <v>-5.25</v>
      </c>
      <c r="E1315" t="s">
        <v>244</v>
      </c>
      <c r="F1315" t="s">
        <v>241</v>
      </c>
      <c r="G1315" s="5">
        <f>IF(Table1[[#This Row],[Amount]]&lt;0,-Table1[[#This Row],[Amount]],"")</f>
        <v>5.25</v>
      </c>
      <c r="H1315" t="str">
        <f>IF(Table1[[#This Row],[Account Type]]="Credit Card",Table1[[#This Row],[Amount]],"")</f>
        <v/>
      </c>
      <c r="I1315" s="2" t="str">
        <f>IF(Table1[[#This Row],[Category]]="Loan Repayment",Table1[[#This Row],[Amount]]*-1,"")</f>
        <v/>
      </c>
      <c r="J1315" s="20" t="s">
        <v>372</v>
      </c>
      <c r="K1315" s="17">
        <v>44986</v>
      </c>
    </row>
    <row r="1316" spans="1:11" x14ac:dyDescent="0.25">
      <c r="A1316" s="16">
        <v>45007.999988425923</v>
      </c>
      <c r="B1316" t="s">
        <v>14</v>
      </c>
      <c r="C1316" t="str">
        <f t="shared" si="20"/>
        <v>Public Transport</v>
      </c>
      <c r="D1316" s="3">
        <v>-3.5</v>
      </c>
      <c r="E1316" t="s">
        <v>244</v>
      </c>
      <c r="F1316" t="s">
        <v>241</v>
      </c>
      <c r="G1316" s="5">
        <f>IF(Table1[[#This Row],[Amount]]&lt;0,-Table1[[#This Row],[Amount]],"")</f>
        <v>3.5</v>
      </c>
      <c r="H1316" t="str">
        <f>IF(Table1[[#This Row],[Account Type]]="Credit Card",Table1[[#This Row],[Amount]],"")</f>
        <v/>
      </c>
      <c r="I1316" s="2" t="str">
        <f>IF(Table1[[#This Row],[Category]]="Loan Repayment",Table1[[#This Row],[Amount]]*-1,"")</f>
        <v/>
      </c>
      <c r="J1316" s="20" t="s">
        <v>372</v>
      </c>
      <c r="K1316" s="17">
        <v>44986</v>
      </c>
    </row>
    <row r="1317" spans="1:11" x14ac:dyDescent="0.25">
      <c r="A1317" s="16">
        <v>45007.999988425923</v>
      </c>
      <c r="B1317" t="s">
        <v>14</v>
      </c>
      <c r="C1317" t="str">
        <f t="shared" si="20"/>
        <v>Public Transport</v>
      </c>
      <c r="D1317" s="3">
        <v>-1.75</v>
      </c>
      <c r="E1317" t="s">
        <v>244</v>
      </c>
      <c r="F1317" t="s">
        <v>241</v>
      </c>
      <c r="G1317" s="5">
        <f>IF(Table1[[#This Row],[Amount]]&lt;0,-Table1[[#This Row],[Amount]],"")</f>
        <v>1.75</v>
      </c>
      <c r="H1317" t="str">
        <f>IF(Table1[[#This Row],[Account Type]]="Credit Card",Table1[[#This Row],[Amount]],"")</f>
        <v/>
      </c>
      <c r="I1317" s="2" t="str">
        <f>IF(Table1[[#This Row],[Category]]="Loan Repayment",Table1[[#This Row],[Amount]]*-1,"")</f>
        <v/>
      </c>
      <c r="J1317" s="20" t="s">
        <v>372</v>
      </c>
      <c r="K1317" s="17">
        <v>44986</v>
      </c>
    </row>
    <row r="1318" spans="1:11" x14ac:dyDescent="0.25">
      <c r="A1318" s="16">
        <v>45008.999988425923</v>
      </c>
      <c r="B1318" t="s">
        <v>14</v>
      </c>
      <c r="C1318" t="str">
        <f t="shared" si="20"/>
        <v>Public Transport</v>
      </c>
      <c r="D1318" s="3">
        <v>-3.5</v>
      </c>
      <c r="E1318" t="s">
        <v>244</v>
      </c>
      <c r="F1318" t="s">
        <v>241</v>
      </c>
      <c r="G1318" s="5">
        <f>IF(Table1[[#This Row],[Amount]]&lt;0,-Table1[[#This Row],[Amount]],"")</f>
        <v>3.5</v>
      </c>
      <c r="H1318" t="str">
        <f>IF(Table1[[#This Row],[Account Type]]="Credit Card",Table1[[#This Row],[Amount]],"")</f>
        <v/>
      </c>
      <c r="I1318" s="2" t="str">
        <f>IF(Table1[[#This Row],[Category]]="Loan Repayment",Table1[[#This Row],[Amount]]*-1,"")</f>
        <v/>
      </c>
      <c r="J1318" s="20" t="s">
        <v>372</v>
      </c>
      <c r="K1318" s="17">
        <v>44986</v>
      </c>
    </row>
    <row r="1319" spans="1:11" x14ac:dyDescent="0.25">
      <c r="A1319" s="16">
        <v>45009.226469907408</v>
      </c>
      <c r="B1319" t="s">
        <v>3</v>
      </c>
      <c r="C1319" t="str">
        <f t="shared" si="20"/>
        <v>Others</v>
      </c>
      <c r="D1319" s="3">
        <v>-5</v>
      </c>
      <c r="E1319" t="s">
        <v>244</v>
      </c>
      <c r="F1319" t="s">
        <v>241</v>
      </c>
      <c r="G1319" s="5">
        <f>IF(Table1[[#This Row],[Amount]]&lt;0,-Table1[[#This Row],[Amount]],"")</f>
        <v>5</v>
      </c>
      <c r="H1319" t="str">
        <f>IF(Table1[[#This Row],[Account Type]]="Credit Card",Table1[[#This Row],[Amount]],"")</f>
        <v/>
      </c>
      <c r="I1319" s="2" t="str">
        <f>IF(Table1[[#This Row],[Category]]="Loan Repayment",Table1[[#This Row],[Amount]]*-1,"")</f>
        <v/>
      </c>
      <c r="J1319" s="20" t="s">
        <v>372</v>
      </c>
      <c r="K1319" s="17">
        <v>44986</v>
      </c>
    </row>
    <row r="1320" spans="1:11" x14ac:dyDescent="0.25">
      <c r="A1320" s="16">
        <v>45009.226469907408</v>
      </c>
      <c r="B1320" t="s">
        <v>3</v>
      </c>
      <c r="C1320" t="str">
        <f t="shared" si="20"/>
        <v>Others</v>
      </c>
      <c r="D1320" s="3">
        <v>5</v>
      </c>
      <c r="E1320" t="s">
        <v>244</v>
      </c>
      <c r="F1320" t="s">
        <v>241</v>
      </c>
      <c r="G1320" s="5" t="str">
        <f>IF(Table1[[#This Row],[Amount]]&lt;0,-Table1[[#This Row],[Amount]],"")</f>
        <v/>
      </c>
      <c r="H1320" t="str">
        <f>IF(Table1[[#This Row],[Account Type]]="Credit Card",Table1[[#This Row],[Amount]],"")</f>
        <v/>
      </c>
      <c r="I1320" s="2" t="str">
        <f>IF(Table1[[#This Row],[Category]]="Loan Repayment",Table1[[#This Row],[Amount]]*-1,"")</f>
        <v/>
      </c>
      <c r="J1320" s="20" t="s">
        <v>372</v>
      </c>
      <c r="K1320" s="17">
        <v>44986</v>
      </c>
    </row>
    <row r="1321" spans="1:11" x14ac:dyDescent="0.25">
      <c r="A1321" s="16">
        <v>45009.312523148146</v>
      </c>
      <c r="B1321" t="s">
        <v>41</v>
      </c>
      <c r="C1321" t="str">
        <f t="shared" si="20"/>
        <v>Others</v>
      </c>
      <c r="D1321" s="3">
        <v>50</v>
      </c>
      <c r="E1321" t="s">
        <v>244</v>
      </c>
      <c r="F1321" t="s">
        <v>241</v>
      </c>
      <c r="G1321" s="5" t="str">
        <f>IF(Table1[[#This Row],[Amount]]&lt;0,-Table1[[#This Row],[Amount]],"")</f>
        <v/>
      </c>
      <c r="H1321" t="str">
        <f>IF(Table1[[#This Row],[Account Type]]="Credit Card",Table1[[#This Row],[Amount]],"")</f>
        <v/>
      </c>
      <c r="I1321" s="2" t="str">
        <f>IF(Table1[[#This Row],[Category]]="Loan Repayment",Table1[[#This Row],[Amount]]*-1,"")</f>
        <v/>
      </c>
      <c r="J1321" s="20" t="s">
        <v>372</v>
      </c>
      <c r="K1321" s="17">
        <v>44986</v>
      </c>
    </row>
    <row r="1322" spans="1:11" x14ac:dyDescent="0.25">
      <c r="A1322" s="16">
        <v>45009.375937500001</v>
      </c>
      <c r="B1322" t="s">
        <v>292</v>
      </c>
      <c r="C1322" t="str">
        <f t="shared" si="20"/>
        <v>Others</v>
      </c>
      <c r="D1322" s="3">
        <v>-24</v>
      </c>
      <c r="E1322" t="s">
        <v>244</v>
      </c>
      <c r="F1322" t="s">
        <v>241</v>
      </c>
      <c r="G1322" s="5">
        <f>IF(Table1[[#This Row],[Amount]]&lt;0,-Table1[[#This Row],[Amount]],"")</f>
        <v>24</v>
      </c>
      <c r="H1322" t="str">
        <f>IF(Table1[[#This Row],[Account Type]]="Credit Card",Table1[[#This Row],[Amount]],"")</f>
        <v/>
      </c>
      <c r="I1322" s="2" t="str">
        <f>IF(Table1[[#This Row],[Category]]="Loan Repayment",Table1[[#This Row],[Amount]]*-1,"")</f>
        <v/>
      </c>
      <c r="J1322" s="20" t="s">
        <v>372</v>
      </c>
      <c r="K1322" s="17">
        <v>44986</v>
      </c>
    </row>
    <row r="1323" spans="1:11" x14ac:dyDescent="0.25">
      <c r="A1323" s="16">
        <v>45009.999988425923</v>
      </c>
      <c r="B1323" t="s">
        <v>14</v>
      </c>
      <c r="C1323" t="str">
        <f t="shared" si="20"/>
        <v>Public Transport</v>
      </c>
      <c r="D1323" s="3">
        <v>-3.5</v>
      </c>
      <c r="E1323" t="s">
        <v>244</v>
      </c>
      <c r="F1323" t="s">
        <v>241</v>
      </c>
      <c r="G1323" s="5">
        <f>IF(Table1[[#This Row],[Amount]]&lt;0,-Table1[[#This Row],[Amount]],"")</f>
        <v>3.5</v>
      </c>
      <c r="H1323" t="str">
        <f>IF(Table1[[#This Row],[Account Type]]="Credit Card",Table1[[#This Row],[Amount]],"")</f>
        <v/>
      </c>
      <c r="I1323" s="2" t="str">
        <f>IF(Table1[[#This Row],[Category]]="Loan Repayment",Table1[[#This Row],[Amount]]*-1,"")</f>
        <v/>
      </c>
      <c r="J1323" s="20" t="s">
        <v>372</v>
      </c>
      <c r="K1323" s="17">
        <v>44986</v>
      </c>
    </row>
    <row r="1324" spans="1:11" x14ac:dyDescent="0.25">
      <c r="A1324" s="16">
        <v>45010.255219907405</v>
      </c>
      <c r="B1324" t="s">
        <v>14</v>
      </c>
      <c r="C1324" t="str">
        <f t="shared" si="20"/>
        <v>Public Transport</v>
      </c>
      <c r="D1324" s="3">
        <v>-1.5</v>
      </c>
      <c r="E1324" t="s">
        <v>244</v>
      </c>
      <c r="F1324" t="s">
        <v>241</v>
      </c>
      <c r="G1324" s="5">
        <f>IF(Table1[[#This Row],[Amount]]&lt;0,-Table1[[#This Row],[Amount]],"")</f>
        <v>1.5</v>
      </c>
      <c r="H1324" t="str">
        <f>IF(Table1[[#This Row],[Account Type]]="Credit Card",Table1[[#This Row],[Amount]],"")</f>
        <v/>
      </c>
      <c r="I1324" s="2" t="str">
        <f>IF(Table1[[#This Row],[Category]]="Loan Repayment",Table1[[#This Row],[Amount]]*-1,"")</f>
        <v/>
      </c>
      <c r="J1324" s="20" t="s">
        <v>372</v>
      </c>
      <c r="K1324" s="17">
        <v>44986</v>
      </c>
    </row>
    <row r="1325" spans="1:11" x14ac:dyDescent="0.25">
      <c r="A1325" s="16">
        <v>45010.999988425923</v>
      </c>
      <c r="B1325" t="s">
        <v>14</v>
      </c>
      <c r="C1325" t="str">
        <f t="shared" si="20"/>
        <v>Public Transport</v>
      </c>
      <c r="D1325" s="3">
        <v>-3.5</v>
      </c>
      <c r="E1325" t="s">
        <v>244</v>
      </c>
      <c r="F1325" t="s">
        <v>241</v>
      </c>
      <c r="G1325" s="5">
        <f>IF(Table1[[#This Row],[Amount]]&lt;0,-Table1[[#This Row],[Amount]],"")</f>
        <v>3.5</v>
      </c>
      <c r="H1325" t="str">
        <f>IF(Table1[[#This Row],[Account Type]]="Credit Card",Table1[[#This Row],[Amount]],"")</f>
        <v/>
      </c>
      <c r="I1325" s="2" t="str">
        <f>IF(Table1[[#This Row],[Category]]="Loan Repayment",Table1[[#This Row],[Amount]]*-1,"")</f>
        <v/>
      </c>
      <c r="J1325" s="20" t="s">
        <v>372</v>
      </c>
      <c r="K1325" s="17">
        <v>44986</v>
      </c>
    </row>
    <row r="1326" spans="1:11" x14ac:dyDescent="0.25">
      <c r="A1326" s="16">
        <v>45011.545173611114</v>
      </c>
      <c r="B1326" t="s">
        <v>39</v>
      </c>
      <c r="C1326" t="str">
        <f t="shared" si="20"/>
        <v>Church</v>
      </c>
      <c r="D1326" s="3">
        <v>-5</v>
      </c>
      <c r="E1326" t="s">
        <v>244</v>
      </c>
      <c r="F1326" t="s">
        <v>241</v>
      </c>
      <c r="G1326" s="5">
        <f>IF(Table1[[#This Row],[Amount]]&lt;0,-Table1[[#This Row],[Amount]],"")</f>
        <v>5</v>
      </c>
      <c r="H1326" t="str">
        <f>IF(Table1[[#This Row],[Account Type]]="Credit Card",Table1[[#This Row],[Amount]],"")</f>
        <v/>
      </c>
      <c r="I1326" s="2" t="str">
        <f>IF(Table1[[#This Row],[Category]]="Loan Repayment",Table1[[#This Row],[Amount]]*-1,"")</f>
        <v/>
      </c>
      <c r="J1326" s="20" t="s">
        <v>372</v>
      </c>
      <c r="K1326" s="17">
        <v>44986</v>
      </c>
    </row>
    <row r="1327" spans="1:11" x14ac:dyDescent="0.25">
      <c r="A1327" s="16">
        <v>45011.899421296293</v>
      </c>
      <c r="B1327" t="s">
        <v>14</v>
      </c>
      <c r="C1327" t="str">
        <f t="shared" si="20"/>
        <v>Public Transport</v>
      </c>
      <c r="D1327" s="3">
        <v>-1.75</v>
      </c>
      <c r="E1327" t="s">
        <v>244</v>
      </c>
      <c r="F1327" t="s">
        <v>241</v>
      </c>
      <c r="G1327" s="5">
        <f>IF(Table1[[#This Row],[Amount]]&lt;0,-Table1[[#This Row],[Amount]],"")</f>
        <v>1.75</v>
      </c>
      <c r="H1327" t="str">
        <f>IF(Table1[[#This Row],[Account Type]]="Credit Card",Table1[[#This Row],[Amount]],"")</f>
        <v/>
      </c>
      <c r="I1327" s="2" t="str">
        <f>IF(Table1[[#This Row],[Category]]="Loan Repayment",Table1[[#This Row],[Amount]]*-1,"")</f>
        <v/>
      </c>
      <c r="J1327" s="20" t="s">
        <v>372</v>
      </c>
      <c r="K1327" s="17">
        <v>44986</v>
      </c>
    </row>
    <row r="1328" spans="1:11" x14ac:dyDescent="0.25">
      <c r="A1328" s="16">
        <v>45012.044722222221</v>
      </c>
      <c r="B1328" t="s">
        <v>14</v>
      </c>
      <c r="C1328" t="str">
        <f t="shared" si="20"/>
        <v>Public Transport</v>
      </c>
      <c r="D1328" s="3">
        <v>-3.5</v>
      </c>
      <c r="E1328" t="s">
        <v>244</v>
      </c>
      <c r="F1328" t="s">
        <v>241</v>
      </c>
      <c r="G1328" s="5">
        <f>IF(Table1[[#This Row],[Amount]]&lt;0,-Table1[[#This Row],[Amount]],"")</f>
        <v>3.5</v>
      </c>
      <c r="H1328" t="str">
        <f>IF(Table1[[#This Row],[Account Type]]="Credit Card",Table1[[#This Row],[Amount]],"")</f>
        <v/>
      </c>
      <c r="I1328" s="2" t="str">
        <f>IF(Table1[[#This Row],[Category]]="Loan Repayment",Table1[[#This Row],[Amount]]*-1,"")</f>
        <v/>
      </c>
      <c r="J1328" s="20" t="s">
        <v>372</v>
      </c>
      <c r="K1328" s="17">
        <v>44986</v>
      </c>
    </row>
    <row r="1329" spans="1:11" x14ac:dyDescent="0.25">
      <c r="A1329" s="16">
        <v>45012.310810185183</v>
      </c>
      <c r="B1329" t="s">
        <v>8</v>
      </c>
      <c r="C1329" t="str">
        <f t="shared" si="20"/>
        <v>Others</v>
      </c>
      <c r="D1329" s="3">
        <v>50</v>
      </c>
      <c r="E1329" t="s">
        <v>244</v>
      </c>
      <c r="F1329" t="s">
        <v>241</v>
      </c>
      <c r="G1329" s="5" t="str">
        <f>IF(Table1[[#This Row],[Amount]]&lt;0,-Table1[[#This Row],[Amount]],"")</f>
        <v/>
      </c>
      <c r="H1329" t="str">
        <f>IF(Table1[[#This Row],[Account Type]]="Credit Card",Table1[[#This Row],[Amount]],"")</f>
        <v/>
      </c>
      <c r="I1329" s="2" t="str">
        <f>IF(Table1[[#This Row],[Category]]="Loan Repayment",Table1[[#This Row],[Amount]]*-1,"")</f>
        <v/>
      </c>
      <c r="J1329" s="20" t="s">
        <v>372</v>
      </c>
      <c r="K1329" s="17">
        <v>44986</v>
      </c>
    </row>
    <row r="1330" spans="1:11" x14ac:dyDescent="0.25">
      <c r="A1330" s="16">
        <v>45012.336319444446</v>
      </c>
      <c r="B1330" t="s">
        <v>127</v>
      </c>
      <c r="C1330" t="str">
        <f t="shared" si="20"/>
        <v>Others</v>
      </c>
      <c r="D1330" s="3">
        <v>-20</v>
      </c>
      <c r="E1330" t="s">
        <v>244</v>
      </c>
      <c r="F1330" t="s">
        <v>241</v>
      </c>
      <c r="G1330" s="5">
        <f>IF(Table1[[#This Row],[Amount]]&lt;0,-Table1[[#This Row],[Amount]],"")</f>
        <v>20</v>
      </c>
      <c r="H1330" t="str">
        <f>IF(Table1[[#This Row],[Account Type]]="Credit Card",Table1[[#This Row],[Amount]],"")</f>
        <v/>
      </c>
      <c r="I1330" s="2" t="str">
        <f>IF(Table1[[#This Row],[Category]]="Loan Repayment",Table1[[#This Row],[Amount]]*-1,"")</f>
        <v/>
      </c>
      <c r="J1330" s="20" t="s">
        <v>372</v>
      </c>
      <c r="K1330" s="17">
        <v>44986</v>
      </c>
    </row>
    <row r="1331" spans="1:11" x14ac:dyDescent="0.25">
      <c r="A1331" s="16">
        <v>45012.349317129629</v>
      </c>
      <c r="B1331" t="s">
        <v>2</v>
      </c>
      <c r="C1331" t="str">
        <f t="shared" si="20"/>
        <v>Savings</v>
      </c>
      <c r="D1331" s="3">
        <v>5</v>
      </c>
      <c r="E1331" t="s">
        <v>244</v>
      </c>
      <c r="F1331" t="s">
        <v>241</v>
      </c>
      <c r="G1331" s="5" t="str">
        <f>IF(Table1[[#This Row],[Amount]]&lt;0,-Table1[[#This Row],[Amount]],"")</f>
        <v/>
      </c>
      <c r="H1331" t="str">
        <f>IF(Table1[[#This Row],[Account Type]]="Credit Card",Table1[[#This Row],[Amount]],"")</f>
        <v/>
      </c>
      <c r="I1331" s="2" t="str">
        <f>IF(Table1[[#This Row],[Category]]="Loan Repayment",Table1[[#This Row],[Amount]]*-1,"")</f>
        <v/>
      </c>
      <c r="J1331" s="20" t="s">
        <v>372</v>
      </c>
      <c r="K1331" s="17">
        <v>44986</v>
      </c>
    </row>
    <row r="1332" spans="1:11" x14ac:dyDescent="0.25">
      <c r="A1332" s="16">
        <v>45012.349317129629</v>
      </c>
      <c r="B1332" t="s">
        <v>2</v>
      </c>
      <c r="C1332" t="str">
        <f t="shared" si="20"/>
        <v>Savings</v>
      </c>
      <c r="D1332" s="3">
        <v>-5</v>
      </c>
      <c r="E1332" t="s">
        <v>244</v>
      </c>
      <c r="F1332" t="s">
        <v>241</v>
      </c>
      <c r="G1332" s="5">
        <f>IF(Table1[[#This Row],[Amount]]&lt;0,-Table1[[#This Row],[Amount]],"")</f>
        <v>5</v>
      </c>
      <c r="H1332" t="str">
        <f>IF(Table1[[#This Row],[Account Type]]="Credit Card",Table1[[#This Row],[Amount]],"")</f>
        <v/>
      </c>
      <c r="I1332" s="2" t="str">
        <f>IF(Table1[[#This Row],[Category]]="Loan Repayment",Table1[[#This Row],[Amount]]*-1,"")</f>
        <v/>
      </c>
      <c r="J1332" s="20" t="s">
        <v>372</v>
      </c>
      <c r="K1332" s="17">
        <v>44986</v>
      </c>
    </row>
    <row r="1333" spans="1:11" x14ac:dyDescent="0.25">
      <c r="A1333" s="16">
        <v>45012.822939814818</v>
      </c>
      <c r="B1333" t="s">
        <v>15</v>
      </c>
      <c r="C1333" t="str">
        <f t="shared" si="20"/>
        <v>Groceries</v>
      </c>
      <c r="D1333" s="3">
        <v>-14.36</v>
      </c>
      <c r="E1333" t="s">
        <v>244</v>
      </c>
      <c r="F1333" t="s">
        <v>241</v>
      </c>
      <c r="G1333" s="5">
        <f>IF(Table1[[#This Row],[Amount]]&lt;0,-Table1[[#This Row],[Amount]],"")</f>
        <v>14.36</v>
      </c>
      <c r="H1333" t="str">
        <f>IF(Table1[[#This Row],[Account Type]]="Credit Card",Table1[[#This Row],[Amount]],"")</f>
        <v/>
      </c>
      <c r="I1333" s="2" t="str">
        <f>IF(Table1[[#This Row],[Category]]="Loan Repayment",Table1[[#This Row],[Amount]]*-1,"")</f>
        <v/>
      </c>
      <c r="J1333" s="20" t="s">
        <v>372</v>
      </c>
      <c r="K1333" s="17">
        <v>44986</v>
      </c>
    </row>
    <row r="1334" spans="1:11" x14ac:dyDescent="0.25">
      <c r="A1334" s="16">
        <v>45012.828240740739</v>
      </c>
      <c r="B1334" t="s">
        <v>10</v>
      </c>
      <c r="C1334" t="str">
        <f t="shared" si="20"/>
        <v>Groceries</v>
      </c>
      <c r="D1334" s="3">
        <v>-7.95</v>
      </c>
      <c r="E1334" t="s">
        <v>244</v>
      </c>
      <c r="F1334" t="s">
        <v>241</v>
      </c>
      <c r="G1334" s="5">
        <f>IF(Table1[[#This Row],[Amount]]&lt;0,-Table1[[#This Row],[Amount]],"")</f>
        <v>7.95</v>
      </c>
      <c r="H1334" t="str">
        <f>IF(Table1[[#This Row],[Account Type]]="Credit Card",Table1[[#This Row],[Amount]],"")</f>
        <v/>
      </c>
      <c r="I1334" s="2" t="str">
        <f>IF(Table1[[#This Row],[Category]]="Loan Repayment",Table1[[#This Row],[Amount]]*-1,"")</f>
        <v/>
      </c>
      <c r="J1334" s="20" t="s">
        <v>372</v>
      </c>
      <c r="K1334" s="17">
        <v>44986</v>
      </c>
    </row>
    <row r="1335" spans="1:11" x14ac:dyDescent="0.25">
      <c r="A1335" s="16">
        <v>45013.041655092595</v>
      </c>
      <c r="B1335" t="s">
        <v>14</v>
      </c>
      <c r="C1335" t="str">
        <f t="shared" si="20"/>
        <v>Public Transport</v>
      </c>
      <c r="D1335" s="3">
        <v>-1.75</v>
      </c>
      <c r="E1335" t="s">
        <v>244</v>
      </c>
      <c r="F1335" t="s">
        <v>241</v>
      </c>
      <c r="G1335" s="5">
        <f>IF(Table1[[#This Row],[Amount]]&lt;0,-Table1[[#This Row],[Amount]],"")</f>
        <v>1.75</v>
      </c>
      <c r="H1335" t="str">
        <f>IF(Table1[[#This Row],[Account Type]]="Credit Card",Table1[[#This Row],[Amount]],"")</f>
        <v/>
      </c>
      <c r="I1335" s="2" t="str">
        <f>IF(Table1[[#This Row],[Category]]="Loan Repayment",Table1[[#This Row],[Amount]]*-1,"")</f>
        <v/>
      </c>
      <c r="J1335" s="20" t="s">
        <v>372</v>
      </c>
      <c r="K1335" s="17">
        <v>44986</v>
      </c>
    </row>
    <row r="1336" spans="1:11" x14ac:dyDescent="0.25">
      <c r="A1336" s="16">
        <v>45013.401446759257</v>
      </c>
      <c r="B1336" t="s">
        <v>8</v>
      </c>
      <c r="C1336" t="str">
        <f t="shared" si="20"/>
        <v>Others</v>
      </c>
      <c r="D1336" s="3">
        <v>100</v>
      </c>
      <c r="E1336" t="s">
        <v>244</v>
      </c>
      <c r="F1336" t="s">
        <v>241</v>
      </c>
      <c r="G1336" s="5" t="str">
        <f>IF(Table1[[#This Row],[Amount]]&lt;0,-Table1[[#This Row],[Amount]],"")</f>
        <v/>
      </c>
      <c r="H1336" t="str">
        <f>IF(Table1[[#This Row],[Account Type]]="Credit Card",Table1[[#This Row],[Amount]],"")</f>
        <v/>
      </c>
      <c r="I1336" s="2" t="str">
        <f>IF(Table1[[#This Row],[Category]]="Loan Repayment",Table1[[#This Row],[Amount]]*-1,"")</f>
        <v/>
      </c>
      <c r="J1336" s="20" t="s">
        <v>372</v>
      </c>
      <c r="K1336" s="17">
        <v>44986</v>
      </c>
    </row>
    <row r="1337" spans="1:11" x14ac:dyDescent="0.25">
      <c r="A1337" s="16">
        <v>45013.404293981483</v>
      </c>
      <c r="B1337" t="s">
        <v>10</v>
      </c>
      <c r="C1337" t="str">
        <f t="shared" si="20"/>
        <v>Groceries</v>
      </c>
      <c r="D1337" s="3">
        <v>-2.8</v>
      </c>
      <c r="E1337" t="s">
        <v>244</v>
      </c>
      <c r="F1337" t="s">
        <v>241</v>
      </c>
      <c r="G1337" s="5">
        <f>IF(Table1[[#This Row],[Amount]]&lt;0,-Table1[[#This Row],[Amount]],"")</f>
        <v>2.8</v>
      </c>
      <c r="H1337" t="str">
        <f>IF(Table1[[#This Row],[Account Type]]="Credit Card",Table1[[#This Row],[Amount]],"")</f>
        <v/>
      </c>
      <c r="I1337" s="2" t="str">
        <f>IF(Table1[[#This Row],[Category]]="Loan Repayment",Table1[[#This Row],[Amount]]*-1,"")</f>
        <v/>
      </c>
      <c r="J1337" s="20" t="s">
        <v>372</v>
      </c>
      <c r="K1337" s="17">
        <v>44986</v>
      </c>
    </row>
    <row r="1338" spans="1:11" x14ac:dyDescent="0.25">
      <c r="A1338" s="16">
        <v>45013.888437499998</v>
      </c>
      <c r="B1338" t="s">
        <v>292</v>
      </c>
      <c r="C1338" t="str">
        <f t="shared" si="20"/>
        <v>Others</v>
      </c>
      <c r="D1338" s="3">
        <v>-29</v>
      </c>
      <c r="E1338" t="s">
        <v>244</v>
      </c>
      <c r="F1338" t="s">
        <v>241</v>
      </c>
      <c r="G1338" s="5">
        <f>IF(Table1[[#This Row],[Amount]]&lt;0,-Table1[[#This Row],[Amount]],"")</f>
        <v>29</v>
      </c>
      <c r="H1338" t="str">
        <f>IF(Table1[[#This Row],[Account Type]]="Credit Card",Table1[[#This Row],[Amount]],"")</f>
        <v/>
      </c>
      <c r="I1338" s="2" t="str">
        <f>IF(Table1[[#This Row],[Category]]="Loan Repayment",Table1[[#This Row],[Amount]]*-1,"")</f>
        <v/>
      </c>
      <c r="J1338" s="20" t="s">
        <v>372</v>
      </c>
      <c r="K1338" s="17">
        <v>44986</v>
      </c>
    </row>
    <row r="1339" spans="1:11" x14ac:dyDescent="0.25">
      <c r="A1339" s="16">
        <v>45014.041655092595</v>
      </c>
      <c r="B1339" t="s">
        <v>14</v>
      </c>
      <c r="C1339" t="str">
        <f t="shared" si="20"/>
        <v>Public Transport</v>
      </c>
      <c r="D1339" s="3">
        <v>-1.75</v>
      </c>
      <c r="E1339" t="s">
        <v>244</v>
      </c>
      <c r="F1339" t="s">
        <v>241</v>
      </c>
      <c r="G1339" s="5">
        <f>IF(Table1[[#This Row],[Amount]]&lt;0,-Table1[[#This Row],[Amount]],"")</f>
        <v>1.75</v>
      </c>
      <c r="H1339" t="str">
        <f>IF(Table1[[#This Row],[Account Type]]="Credit Card",Table1[[#This Row],[Amount]],"")</f>
        <v/>
      </c>
      <c r="I1339" s="2" t="str">
        <f>IF(Table1[[#This Row],[Category]]="Loan Repayment",Table1[[#This Row],[Amount]]*-1,"")</f>
        <v/>
      </c>
      <c r="J1339" s="20" t="s">
        <v>372</v>
      </c>
      <c r="K1339" s="17">
        <v>44986</v>
      </c>
    </row>
    <row r="1340" spans="1:11" x14ac:dyDescent="0.25">
      <c r="A1340" s="16">
        <v>45015.041655092595</v>
      </c>
      <c r="B1340" t="s">
        <v>14</v>
      </c>
      <c r="C1340" t="str">
        <f t="shared" si="20"/>
        <v>Public Transport</v>
      </c>
      <c r="D1340" s="3">
        <v>-1.75</v>
      </c>
      <c r="E1340" t="s">
        <v>244</v>
      </c>
      <c r="F1340" t="s">
        <v>241</v>
      </c>
      <c r="G1340" s="5">
        <f>IF(Table1[[#This Row],[Amount]]&lt;0,-Table1[[#This Row],[Amount]],"")</f>
        <v>1.75</v>
      </c>
      <c r="H1340" t="str">
        <f>IF(Table1[[#This Row],[Account Type]]="Credit Card",Table1[[#This Row],[Amount]],"")</f>
        <v/>
      </c>
      <c r="I1340" s="2" t="str">
        <f>IF(Table1[[#This Row],[Category]]="Loan Repayment",Table1[[#This Row],[Amount]]*-1,"")</f>
        <v/>
      </c>
      <c r="J1340" s="20" t="s">
        <v>372</v>
      </c>
      <c r="K1340" s="17">
        <v>44986</v>
      </c>
    </row>
    <row r="1341" spans="1:11" x14ac:dyDescent="0.25">
      <c r="A1341" s="16">
        <v>45015.041655092595</v>
      </c>
      <c r="B1341" t="s">
        <v>14</v>
      </c>
      <c r="C1341" t="str">
        <f t="shared" si="20"/>
        <v>Public Transport</v>
      </c>
      <c r="D1341" s="3">
        <v>-1.75</v>
      </c>
      <c r="E1341" t="s">
        <v>244</v>
      </c>
      <c r="F1341" t="s">
        <v>241</v>
      </c>
      <c r="G1341" s="5">
        <f>IF(Table1[[#This Row],[Amount]]&lt;0,-Table1[[#This Row],[Amount]],"")</f>
        <v>1.75</v>
      </c>
      <c r="H1341" t="str">
        <f>IF(Table1[[#This Row],[Account Type]]="Credit Card",Table1[[#This Row],[Amount]],"")</f>
        <v/>
      </c>
      <c r="I1341" s="2" t="str">
        <f>IF(Table1[[#This Row],[Category]]="Loan Repayment",Table1[[#This Row],[Amount]]*-1,"")</f>
        <v/>
      </c>
      <c r="J1341" s="20" t="s">
        <v>372</v>
      </c>
      <c r="K1341" s="17">
        <v>44986</v>
      </c>
    </row>
    <row r="1342" spans="1:11" x14ac:dyDescent="0.25">
      <c r="A1342" s="16">
        <v>45015.386354166665</v>
      </c>
      <c r="B1342" t="s">
        <v>10</v>
      </c>
      <c r="C1342" t="str">
        <f t="shared" si="20"/>
        <v>Groceries</v>
      </c>
      <c r="D1342" s="3">
        <v>-4.2</v>
      </c>
      <c r="E1342" t="s">
        <v>244</v>
      </c>
      <c r="F1342" t="s">
        <v>241</v>
      </c>
      <c r="G1342" s="5">
        <f>IF(Table1[[#This Row],[Amount]]&lt;0,-Table1[[#This Row],[Amount]],"")</f>
        <v>4.2</v>
      </c>
      <c r="H1342" t="str">
        <f>IF(Table1[[#This Row],[Account Type]]="Credit Card",Table1[[#This Row],[Amount]],"")</f>
        <v/>
      </c>
      <c r="I1342" s="2" t="str">
        <f>IF(Table1[[#This Row],[Category]]="Loan Repayment",Table1[[#This Row],[Amount]]*-1,"")</f>
        <v/>
      </c>
      <c r="J1342" s="20" t="s">
        <v>372</v>
      </c>
      <c r="K1342" s="17">
        <v>44986</v>
      </c>
    </row>
    <row r="1343" spans="1:11" x14ac:dyDescent="0.25">
      <c r="A1343" s="16">
        <v>45016.041655092595</v>
      </c>
      <c r="B1343" t="s">
        <v>14</v>
      </c>
      <c r="C1343" t="str">
        <f t="shared" si="20"/>
        <v>Public Transport</v>
      </c>
      <c r="D1343" s="3">
        <v>-1.75</v>
      </c>
      <c r="E1343" t="s">
        <v>244</v>
      </c>
      <c r="F1343" t="s">
        <v>241</v>
      </c>
      <c r="G1343" s="5">
        <f>IF(Table1[[#This Row],[Amount]]&lt;0,-Table1[[#This Row],[Amount]],"")</f>
        <v>1.75</v>
      </c>
      <c r="H1343" t="str">
        <f>IF(Table1[[#This Row],[Account Type]]="Credit Card",Table1[[#This Row],[Amount]],"")</f>
        <v/>
      </c>
      <c r="I1343" s="2" t="str">
        <f>IF(Table1[[#This Row],[Category]]="Loan Repayment",Table1[[#This Row],[Amount]]*-1,"")</f>
        <v/>
      </c>
      <c r="J1343" s="20" t="s">
        <v>372</v>
      </c>
      <c r="K1343" s="17">
        <v>44986</v>
      </c>
    </row>
    <row r="1344" spans="1:11" x14ac:dyDescent="0.25">
      <c r="A1344" s="16">
        <v>45016.041655092595</v>
      </c>
      <c r="B1344" t="s">
        <v>14</v>
      </c>
      <c r="C1344" t="str">
        <f t="shared" si="20"/>
        <v>Public Transport</v>
      </c>
      <c r="D1344" s="3">
        <v>-5.25</v>
      </c>
      <c r="E1344" t="s">
        <v>244</v>
      </c>
      <c r="F1344" t="s">
        <v>241</v>
      </c>
      <c r="G1344" s="5">
        <f>IF(Table1[[#This Row],[Amount]]&lt;0,-Table1[[#This Row],[Amount]],"")</f>
        <v>5.25</v>
      </c>
      <c r="H1344" t="str">
        <f>IF(Table1[[#This Row],[Account Type]]="Credit Card",Table1[[#This Row],[Amount]],"")</f>
        <v/>
      </c>
      <c r="I1344" s="2" t="str">
        <f>IF(Table1[[#This Row],[Category]]="Loan Repayment",Table1[[#This Row],[Amount]]*-1,"")</f>
        <v/>
      </c>
      <c r="J1344" s="20" t="s">
        <v>372</v>
      </c>
      <c r="K1344" s="17">
        <v>44986</v>
      </c>
    </row>
    <row r="1345" spans="1:11" x14ac:dyDescent="0.25">
      <c r="A1345" s="16">
        <v>45016.360972222225</v>
      </c>
      <c r="B1345" t="s">
        <v>10</v>
      </c>
      <c r="C1345" t="str">
        <f t="shared" si="20"/>
        <v>Groceries</v>
      </c>
      <c r="D1345" s="3">
        <v>-3.05</v>
      </c>
      <c r="E1345" t="s">
        <v>244</v>
      </c>
      <c r="F1345" t="s">
        <v>241</v>
      </c>
      <c r="G1345" s="5">
        <f>IF(Table1[[#This Row],[Amount]]&lt;0,-Table1[[#This Row],[Amount]],"")</f>
        <v>3.05</v>
      </c>
      <c r="H1345" t="str">
        <f>IF(Table1[[#This Row],[Account Type]]="Credit Card",Table1[[#This Row],[Amount]],"")</f>
        <v/>
      </c>
      <c r="I1345" s="2" t="str">
        <f>IF(Table1[[#This Row],[Category]]="Loan Repayment",Table1[[#This Row],[Amount]]*-1,"")</f>
        <v/>
      </c>
      <c r="J1345" s="20" t="s">
        <v>372</v>
      </c>
      <c r="K1345" s="17">
        <v>44986</v>
      </c>
    </row>
    <row r="1346" spans="1:11" x14ac:dyDescent="0.25">
      <c r="A1346" s="16">
        <v>45017.041655092595</v>
      </c>
      <c r="B1346" t="s">
        <v>14</v>
      </c>
      <c r="C1346" t="str">
        <f t="shared" ref="C1346:C1409" si="21">IF(OR(B1346="Lidl",B1346="Asda",B1346="Best Asia Supermarket",B1346="Wallington Food Centre",B1346="Sainsbury's",B1346="Tesco"),"Groceries",IF(OR(B1346="Boots",B1346="Manor Pharmacy",B1346="Specsavers",B1346="Noahs Health Food Stor"),"Health",IF(OR(B1346="Amazon",B1346="Ebay"),"Online Shopping",IF(OR(B1346="Transport For London",B1346="South Western Railway"),"Public Transport",IF(OR(B1346="Primark",B1346="TK Maxx",B1346="Marks &amp; Spencer"),"Clothing",IF(OR(B1346="Udemy",B1346="Wise",B1346="Telusko",B1346="Oasis Christian Centre"),"Self Development",IF(OR(B1346="Price Busters",B1346="Argos",B1346="Poundland",B1346="Kings Corner"),"Household Items",IF(OR(B1346="To RCCG GLORIOUS HIGH THRONE",B1346="To Eagle City Church"),"Church",IF(OR(B1346="Skillz UK",B1346="Tynker",B1346="To Gocardless",B1346="We Make Footballers Cc",B1346="GLL BETTER",B1346="VIS WWW.BETTER.ORG.UK/",B1346="IXL Learning"),"Kids Extracurricular",IF(OR(B1346="To GBP Savings",B1346="Trading 212"),"Savings",IF(B1346="To Aqua","Loan Repayment",IF(B1346="To Kaneh Amin","Haircut",IF(B1346="Wall/Rent/63canon","Rent",IF(OR(B1346="Bolt","Uber"),"Cab",IF(B1346="Dulwich College","Salary","Others")))))))))))))))</f>
        <v>Public Transport</v>
      </c>
      <c r="D1346" s="3">
        <v>-3.5</v>
      </c>
      <c r="E1346" t="s">
        <v>244</v>
      </c>
      <c r="F1346" t="s">
        <v>241</v>
      </c>
      <c r="G1346" s="5">
        <f>IF(Table1[[#This Row],[Amount]]&lt;0,-Table1[[#This Row],[Amount]],"")</f>
        <v>3.5</v>
      </c>
      <c r="H1346" t="str">
        <f>IF(Table1[[#This Row],[Account Type]]="Credit Card",Table1[[#This Row],[Amount]],"")</f>
        <v/>
      </c>
      <c r="I1346" s="2" t="str">
        <f>IF(Table1[[#This Row],[Category]]="Loan Repayment",Table1[[#This Row],[Amount]]*-1,"")</f>
        <v/>
      </c>
      <c r="J1346" s="20" t="s">
        <v>373</v>
      </c>
      <c r="K1346" s="17">
        <v>45017</v>
      </c>
    </row>
    <row r="1347" spans="1:11" x14ac:dyDescent="0.25">
      <c r="A1347" s="16">
        <v>45017.050613425927</v>
      </c>
      <c r="B1347" t="s">
        <v>14</v>
      </c>
      <c r="C1347" t="str">
        <f t="shared" si="21"/>
        <v>Public Transport</v>
      </c>
      <c r="D1347" s="3">
        <v>-5.25</v>
      </c>
      <c r="E1347" t="s">
        <v>244</v>
      </c>
      <c r="F1347" t="s">
        <v>241</v>
      </c>
      <c r="G1347" s="5">
        <f>IF(Table1[[#This Row],[Amount]]&lt;0,-Table1[[#This Row],[Amount]],"")</f>
        <v>5.25</v>
      </c>
      <c r="H1347" t="str">
        <f>IF(Table1[[#This Row],[Account Type]]="Credit Card",Table1[[#This Row],[Amount]],"")</f>
        <v/>
      </c>
      <c r="I1347" s="2" t="str">
        <f>IF(Table1[[#This Row],[Category]]="Loan Repayment",Table1[[#This Row],[Amount]]*-1,"")</f>
        <v/>
      </c>
      <c r="J1347" s="20" t="s">
        <v>373</v>
      </c>
      <c r="K1347" s="17">
        <v>45017</v>
      </c>
    </row>
    <row r="1348" spans="1:11" x14ac:dyDescent="0.25">
      <c r="A1348" s="16">
        <v>45017.110115740739</v>
      </c>
      <c r="B1348" t="s">
        <v>2</v>
      </c>
      <c r="C1348" t="str">
        <f t="shared" si="21"/>
        <v>Savings</v>
      </c>
      <c r="D1348" s="3">
        <v>1.75</v>
      </c>
      <c r="E1348" t="s">
        <v>244</v>
      </c>
      <c r="F1348" t="s">
        <v>241</v>
      </c>
      <c r="G1348" s="5" t="str">
        <f>IF(Table1[[#This Row],[Amount]]&lt;0,-Table1[[#This Row],[Amount]],"")</f>
        <v/>
      </c>
      <c r="H1348" t="str">
        <f>IF(Table1[[#This Row],[Account Type]]="Credit Card",Table1[[#This Row],[Amount]],"")</f>
        <v/>
      </c>
      <c r="I1348" s="2" t="str">
        <f>IF(Table1[[#This Row],[Category]]="Loan Repayment",Table1[[#This Row],[Amount]]*-1,"")</f>
        <v/>
      </c>
      <c r="J1348" s="20" t="s">
        <v>373</v>
      </c>
      <c r="K1348" s="17">
        <v>45017</v>
      </c>
    </row>
    <row r="1349" spans="1:11" x14ac:dyDescent="0.25">
      <c r="A1349" s="16">
        <v>45017.110115740739</v>
      </c>
      <c r="B1349" t="s">
        <v>2</v>
      </c>
      <c r="C1349" t="str">
        <f t="shared" si="21"/>
        <v>Savings</v>
      </c>
      <c r="D1349" s="3">
        <v>-1.75</v>
      </c>
      <c r="E1349" t="s">
        <v>244</v>
      </c>
      <c r="F1349" t="s">
        <v>241</v>
      </c>
      <c r="G1349" s="5">
        <f>IF(Table1[[#This Row],[Amount]]&lt;0,-Table1[[#This Row],[Amount]],"")</f>
        <v>1.75</v>
      </c>
      <c r="H1349" t="str">
        <f>IF(Table1[[#This Row],[Account Type]]="Credit Card",Table1[[#This Row],[Amount]],"")</f>
        <v/>
      </c>
      <c r="I1349" s="2" t="str">
        <f>IF(Table1[[#This Row],[Category]]="Loan Repayment",Table1[[#This Row],[Amount]]*-1,"")</f>
        <v/>
      </c>
      <c r="J1349" s="20" t="s">
        <v>373</v>
      </c>
      <c r="K1349" s="17">
        <v>45017</v>
      </c>
    </row>
    <row r="1350" spans="1:11" x14ac:dyDescent="0.25">
      <c r="A1350" s="16">
        <v>45017.881226851852</v>
      </c>
      <c r="B1350" t="s">
        <v>8</v>
      </c>
      <c r="C1350" t="str">
        <f t="shared" si="21"/>
        <v>Others</v>
      </c>
      <c r="D1350" s="3">
        <v>540</v>
      </c>
      <c r="E1350" t="s">
        <v>244</v>
      </c>
      <c r="F1350" t="s">
        <v>241</v>
      </c>
      <c r="G1350" s="5" t="str">
        <f>IF(Table1[[#This Row],[Amount]]&lt;0,-Table1[[#This Row],[Amount]],"")</f>
        <v/>
      </c>
      <c r="H1350" t="str">
        <f>IF(Table1[[#This Row],[Account Type]]="Credit Card",Table1[[#This Row],[Amount]],"")</f>
        <v/>
      </c>
      <c r="I1350" s="2" t="str">
        <f>IF(Table1[[#This Row],[Category]]="Loan Repayment",Table1[[#This Row],[Amount]]*-1,"")</f>
        <v/>
      </c>
      <c r="J1350" s="20" t="s">
        <v>373</v>
      </c>
      <c r="K1350" s="17">
        <v>45017</v>
      </c>
    </row>
    <row r="1351" spans="1:11" x14ac:dyDescent="0.25">
      <c r="A1351" s="16">
        <v>45018.041655092595</v>
      </c>
      <c r="B1351" t="s">
        <v>14</v>
      </c>
      <c r="C1351" t="str">
        <f t="shared" si="21"/>
        <v>Public Transport</v>
      </c>
      <c r="D1351" s="3">
        <v>-3.5</v>
      </c>
      <c r="E1351" t="s">
        <v>244</v>
      </c>
      <c r="F1351" t="s">
        <v>241</v>
      </c>
      <c r="G1351" s="5">
        <f>IF(Table1[[#This Row],[Amount]]&lt;0,-Table1[[#This Row],[Amount]],"")</f>
        <v>3.5</v>
      </c>
      <c r="H1351" t="str">
        <f>IF(Table1[[#This Row],[Account Type]]="Credit Card",Table1[[#This Row],[Amount]],"")</f>
        <v/>
      </c>
      <c r="I1351" s="2" t="str">
        <f>IF(Table1[[#This Row],[Category]]="Loan Repayment",Table1[[#This Row],[Amount]]*-1,"")</f>
        <v/>
      </c>
      <c r="J1351" s="20" t="s">
        <v>373</v>
      </c>
      <c r="K1351" s="17">
        <v>45017</v>
      </c>
    </row>
    <row r="1352" spans="1:11" x14ac:dyDescent="0.25">
      <c r="A1352" s="16">
        <v>45019.041655092595</v>
      </c>
      <c r="B1352" t="s">
        <v>14</v>
      </c>
      <c r="C1352" t="str">
        <f t="shared" si="21"/>
        <v>Public Transport</v>
      </c>
      <c r="D1352" s="3">
        <v>-3.5</v>
      </c>
      <c r="E1352" t="s">
        <v>244</v>
      </c>
      <c r="F1352" t="s">
        <v>241</v>
      </c>
      <c r="G1352" s="5">
        <f>IF(Table1[[#This Row],[Amount]]&lt;0,-Table1[[#This Row],[Amount]],"")</f>
        <v>3.5</v>
      </c>
      <c r="H1352" t="str">
        <f>IF(Table1[[#This Row],[Account Type]]="Credit Card",Table1[[#This Row],[Amount]],"")</f>
        <v/>
      </c>
      <c r="I1352" s="2" t="str">
        <f>IF(Table1[[#This Row],[Category]]="Loan Repayment",Table1[[#This Row],[Amount]]*-1,"")</f>
        <v/>
      </c>
      <c r="J1352" s="20" t="s">
        <v>373</v>
      </c>
      <c r="K1352" s="17">
        <v>45017</v>
      </c>
    </row>
    <row r="1353" spans="1:11" x14ac:dyDescent="0.25">
      <c r="A1353" s="16">
        <v>45019.349988425929</v>
      </c>
      <c r="B1353" t="s">
        <v>2</v>
      </c>
      <c r="C1353" t="str">
        <f t="shared" si="21"/>
        <v>Savings</v>
      </c>
      <c r="D1353" s="3">
        <v>5</v>
      </c>
      <c r="E1353" t="s">
        <v>244</v>
      </c>
      <c r="F1353" t="s">
        <v>241</v>
      </c>
      <c r="G1353" s="5" t="str">
        <f>IF(Table1[[#This Row],[Amount]]&lt;0,-Table1[[#This Row],[Amount]],"")</f>
        <v/>
      </c>
      <c r="H1353" t="str">
        <f>IF(Table1[[#This Row],[Account Type]]="Credit Card",Table1[[#This Row],[Amount]],"")</f>
        <v/>
      </c>
      <c r="I1353" s="2" t="str">
        <f>IF(Table1[[#This Row],[Category]]="Loan Repayment",Table1[[#This Row],[Amount]]*-1,"")</f>
        <v/>
      </c>
      <c r="J1353" s="20" t="s">
        <v>373</v>
      </c>
      <c r="K1353" s="17">
        <v>45017</v>
      </c>
    </row>
    <row r="1354" spans="1:11" x14ac:dyDescent="0.25">
      <c r="A1354" s="16">
        <v>45019.349988425929</v>
      </c>
      <c r="B1354" t="s">
        <v>2</v>
      </c>
      <c r="C1354" t="str">
        <f t="shared" si="21"/>
        <v>Savings</v>
      </c>
      <c r="D1354" s="3">
        <v>-5</v>
      </c>
      <c r="E1354" t="s">
        <v>244</v>
      </c>
      <c r="F1354" t="s">
        <v>241</v>
      </c>
      <c r="G1354" s="5">
        <f>IF(Table1[[#This Row],[Amount]]&lt;0,-Table1[[#This Row],[Amount]],"")</f>
        <v>5</v>
      </c>
      <c r="H1354" t="str">
        <f>IF(Table1[[#This Row],[Account Type]]="Credit Card",Table1[[#This Row],[Amount]],"")</f>
        <v/>
      </c>
      <c r="I1354" s="2" t="str">
        <f>IF(Table1[[#This Row],[Category]]="Loan Repayment",Table1[[#This Row],[Amount]]*-1,"")</f>
        <v/>
      </c>
      <c r="J1354" s="20" t="s">
        <v>373</v>
      </c>
      <c r="K1354" s="17">
        <v>45017</v>
      </c>
    </row>
    <row r="1355" spans="1:11" x14ac:dyDescent="0.25">
      <c r="A1355" s="16">
        <v>45019.445462962962</v>
      </c>
      <c r="B1355" t="s">
        <v>292</v>
      </c>
      <c r="C1355" t="str">
        <f t="shared" si="21"/>
        <v>Others</v>
      </c>
      <c r="D1355" s="3">
        <v>-270</v>
      </c>
      <c r="E1355" t="s">
        <v>244</v>
      </c>
      <c r="F1355" t="s">
        <v>241</v>
      </c>
      <c r="G1355" s="5">
        <f>IF(Table1[[#This Row],[Amount]]&lt;0,-Table1[[#This Row],[Amount]],"")</f>
        <v>270</v>
      </c>
      <c r="H1355" t="str">
        <f>IF(Table1[[#This Row],[Account Type]]="Credit Card",Table1[[#This Row],[Amount]],"")</f>
        <v/>
      </c>
      <c r="I1355" s="2" t="str">
        <f>IF(Table1[[#This Row],[Category]]="Loan Repayment",Table1[[#This Row],[Amount]]*-1,"")</f>
        <v/>
      </c>
      <c r="J1355" s="20" t="s">
        <v>373</v>
      </c>
      <c r="K1355" s="17">
        <v>45017</v>
      </c>
    </row>
    <row r="1356" spans="1:11" x14ac:dyDescent="0.25">
      <c r="A1356" s="16">
        <v>45019.446296296293</v>
      </c>
      <c r="B1356" t="s">
        <v>39</v>
      </c>
      <c r="C1356" t="str">
        <f t="shared" si="21"/>
        <v>Church</v>
      </c>
      <c r="D1356" s="3">
        <v>-210</v>
      </c>
      <c r="E1356" t="s">
        <v>244</v>
      </c>
      <c r="F1356" t="s">
        <v>241</v>
      </c>
      <c r="G1356" s="5">
        <f>IF(Table1[[#This Row],[Amount]]&lt;0,-Table1[[#This Row],[Amount]],"")</f>
        <v>210</v>
      </c>
      <c r="H1356" t="str">
        <f>IF(Table1[[#This Row],[Account Type]]="Credit Card",Table1[[#This Row],[Amount]],"")</f>
        <v/>
      </c>
      <c r="I1356" s="2" t="str">
        <f>IF(Table1[[#This Row],[Category]]="Loan Repayment",Table1[[#This Row],[Amount]]*-1,"")</f>
        <v/>
      </c>
      <c r="J1356" s="20" t="s">
        <v>373</v>
      </c>
      <c r="K1356" s="17">
        <v>45017</v>
      </c>
    </row>
    <row r="1357" spans="1:11" x14ac:dyDescent="0.25">
      <c r="A1357" s="16">
        <v>45019.668252314812</v>
      </c>
      <c r="B1357" t="s">
        <v>89</v>
      </c>
      <c r="C1357" t="str">
        <f t="shared" si="21"/>
        <v>Others</v>
      </c>
      <c r="D1357" s="3">
        <v>-1.6</v>
      </c>
      <c r="E1357" t="s">
        <v>244</v>
      </c>
      <c r="F1357" t="s">
        <v>241</v>
      </c>
      <c r="G1357" s="5">
        <f>IF(Table1[[#This Row],[Amount]]&lt;0,-Table1[[#This Row],[Amount]],"")</f>
        <v>1.6</v>
      </c>
      <c r="H1357" t="str">
        <f>IF(Table1[[#This Row],[Account Type]]="Credit Card",Table1[[#This Row],[Amount]],"")</f>
        <v/>
      </c>
      <c r="I1357" s="2" t="str">
        <f>IF(Table1[[#This Row],[Category]]="Loan Repayment",Table1[[#This Row],[Amount]]*-1,"")</f>
        <v/>
      </c>
      <c r="J1357" s="20" t="s">
        <v>373</v>
      </c>
      <c r="K1357" s="17">
        <v>45017</v>
      </c>
    </row>
    <row r="1358" spans="1:11" x14ac:dyDescent="0.25">
      <c r="A1358" s="16">
        <v>45020.041655092595</v>
      </c>
      <c r="B1358" t="s">
        <v>14</v>
      </c>
      <c r="C1358" t="str">
        <f t="shared" si="21"/>
        <v>Public Transport</v>
      </c>
      <c r="D1358" s="3">
        <v>-1.75</v>
      </c>
      <c r="E1358" t="s">
        <v>244</v>
      </c>
      <c r="F1358" t="s">
        <v>241</v>
      </c>
      <c r="G1358" s="5">
        <f>IF(Table1[[#This Row],[Amount]]&lt;0,-Table1[[#This Row],[Amount]],"")</f>
        <v>1.75</v>
      </c>
      <c r="H1358" t="str">
        <f>IF(Table1[[#This Row],[Account Type]]="Credit Card",Table1[[#This Row],[Amount]],"")</f>
        <v/>
      </c>
      <c r="I1358" s="2" t="str">
        <f>IF(Table1[[#This Row],[Category]]="Loan Repayment",Table1[[#This Row],[Amount]]*-1,"")</f>
        <v/>
      </c>
      <c r="J1358" s="20" t="s">
        <v>373</v>
      </c>
      <c r="K1358" s="17">
        <v>45017</v>
      </c>
    </row>
    <row r="1359" spans="1:11" x14ac:dyDescent="0.25">
      <c r="A1359" s="16">
        <v>45021.041655092595</v>
      </c>
      <c r="B1359" t="s">
        <v>14</v>
      </c>
      <c r="C1359" t="str">
        <f t="shared" si="21"/>
        <v>Public Transport</v>
      </c>
      <c r="D1359" s="3">
        <v>-1.75</v>
      </c>
      <c r="E1359" t="s">
        <v>244</v>
      </c>
      <c r="F1359" t="s">
        <v>241</v>
      </c>
      <c r="G1359" s="5">
        <f>IF(Table1[[#This Row],[Amount]]&lt;0,-Table1[[#This Row],[Amount]],"")</f>
        <v>1.75</v>
      </c>
      <c r="H1359" t="str">
        <f>IF(Table1[[#This Row],[Account Type]]="Credit Card",Table1[[#This Row],[Amount]],"")</f>
        <v/>
      </c>
      <c r="I1359" s="2" t="str">
        <f>IF(Table1[[#This Row],[Category]]="Loan Repayment",Table1[[#This Row],[Amount]]*-1,"")</f>
        <v/>
      </c>
      <c r="J1359" s="20" t="s">
        <v>373</v>
      </c>
      <c r="K1359" s="17">
        <v>45017</v>
      </c>
    </row>
    <row r="1360" spans="1:11" x14ac:dyDescent="0.25">
      <c r="A1360" s="16">
        <v>45022.041655092595</v>
      </c>
      <c r="B1360" t="s">
        <v>14</v>
      </c>
      <c r="C1360" t="str">
        <f t="shared" si="21"/>
        <v>Public Transport</v>
      </c>
      <c r="D1360" s="3">
        <v>-1.75</v>
      </c>
      <c r="E1360" t="s">
        <v>244</v>
      </c>
      <c r="F1360" t="s">
        <v>241</v>
      </c>
      <c r="G1360" s="5">
        <f>IF(Table1[[#This Row],[Amount]]&lt;0,-Table1[[#This Row],[Amount]],"")</f>
        <v>1.75</v>
      </c>
      <c r="H1360" t="str">
        <f>IF(Table1[[#This Row],[Account Type]]="Credit Card",Table1[[#This Row],[Amount]],"")</f>
        <v/>
      </c>
      <c r="I1360" s="2" t="str">
        <f>IF(Table1[[#This Row],[Category]]="Loan Repayment",Table1[[#This Row],[Amount]]*-1,"")</f>
        <v/>
      </c>
      <c r="J1360" s="20" t="s">
        <v>373</v>
      </c>
      <c r="K1360" s="17">
        <v>45017</v>
      </c>
    </row>
    <row r="1361" spans="1:11" x14ac:dyDescent="0.25">
      <c r="A1361" s="16">
        <v>45022.041655092595</v>
      </c>
      <c r="B1361" t="s">
        <v>14</v>
      </c>
      <c r="C1361" t="str">
        <f t="shared" si="21"/>
        <v>Public Transport</v>
      </c>
      <c r="D1361" s="3">
        <v>-1.75</v>
      </c>
      <c r="E1361" t="s">
        <v>244</v>
      </c>
      <c r="F1361" t="s">
        <v>241</v>
      </c>
      <c r="G1361" s="5">
        <f>IF(Table1[[#This Row],[Amount]]&lt;0,-Table1[[#This Row],[Amount]],"")</f>
        <v>1.75</v>
      </c>
      <c r="H1361" t="str">
        <f>IF(Table1[[#This Row],[Account Type]]="Credit Card",Table1[[#This Row],[Amount]],"")</f>
        <v/>
      </c>
      <c r="I1361" s="2" t="str">
        <f>IF(Table1[[#This Row],[Category]]="Loan Repayment",Table1[[#This Row],[Amount]]*-1,"")</f>
        <v/>
      </c>
      <c r="J1361" s="20" t="s">
        <v>373</v>
      </c>
      <c r="K1361" s="17">
        <v>45017</v>
      </c>
    </row>
    <row r="1362" spans="1:11" x14ac:dyDescent="0.25">
      <c r="A1362" s="16">
        <v>45023.041655092595</v>
      </c>
      <c r="B1362" t="s">
        <v>14</v>
      </c>
      <c r="C1362" t="str">
        <f t="shared" si="21"/>
        <v>Public Transport</v>
      </c>
      <c r="D1362" s="3">
        <v>-1.75</v>
      </c>
      <c r="E1362" t="s">
        <v>244</v>
      </c>
      <c r="F1362" t="s">
        <v>241</v>
      </c>
      <c r="G1362" s="5">
        <f>IF(Table1[[#This Row],[Amount]]&lt;0,-Table1[[#This Row],[Amount]],"")</f>
        <v>1.75</v>
      </c>
      <c r="H1362" t="str">
        <f>IF(Table1[[#This Row],[Account Type]]="Credit Card",Table1[[#This Row],[Amount]],"")</f>
        <v/>
      </c>
      <c r="I1362" s="2" t="str">
        <f>IF(Table1[[#This Row],[Category]]="Loan Repayment",Table1[[#This Row],[Amount]]*-1,"")</f>
        <v/>
      </c>
      <c r="J1362" s="20" t="s">
        <v>373</v>
      </c>
      <c r="K1362" s="17">
        <v>45017</v>
      </c>
    </row>
    <row r="1363" spans="1:11" x14ac:dyDescent="0.25">
      <c r="A1363" s="16">
        <v>45023.041655092595</v>
      </c>
      <c r="B1363" t="s">
        <v>14</v>
      </c>
      <c r="C1363" t="str">
        <f t="shared" si="21"/>
        <v>Public Transport</v>
      </c>
      <c r="D1363" s="3">
        <v>-1.75</v>
      </c>
      <c r="E1363" t="s">
        <v>244</v>
      </c>
      <c r="F1363" t="s">
        <v>241</v>
      </c>
      <c r="G1363" s="5">
        <f>IF(Table1[[#This Row],[Amount]]&lt;0,-Table1[[#This Row],[Amount]],"")</f>
        <v>1.75</v>
      </c>
      <c r="H1363" t="str">
        <f>IF(Table1[[#This Row],[Account Type]]="Credit Card",Table1[[#This Row],[Amount]],"")</f>
        <v/>
      </c>
      <c r="I1363" s="2" t="str">
        <f>IF(Table1[[#This Row],[Category]]="Loan Repayment",Table1[[#This Row],[Amount]]*-1,"")</f>
        <v/>
      </c>
      <c r="J1363" s="20" t="s">
        <v>373</v>
      </c>
      <c r="K1363" s="17">
        <v>45017</v>
      </c>
    </row>
    <row r="1364" spans="1:11" x14ac:dyDescent="0.25">
      <c r="A1364" s="16">
        <v>45024.041655092595</v>
      </c>
      <c r="B1364" t="s">
        <v>14</v>
      </c>
      <c r="C1364" t="str">
        <f t="shared" si="21"/>
        <v>Public Transport</v>
      </c>
      <c r="D1364" s="3">
        <v>-1.75</v>
      </c>
      <c r="E1364" t="s">
        <v>244</v>
      </c>
      <c r="F1364" t="s">
        <v>241</v>
      </c>
      <c r="G1364" s="5">
        <f>IF(Table1[[#This Row],[Amount]]&lt;0,-Table1[[#This Row],[Amount]],"")</f>
        <v>1.75</v>
      </c>
      <c r="H1364" t="str">
        <f>IF(Table1[[#This Row],[Account Type]]="Credit Card",Table1[[#This Row],[Amount]],"")</f>
        <v/>
      </c>
      <c r="I1364" s="2" t="str">
        <f>IF(Table1[[#This Row],[Category]]="Loan Repayment",Table1[[#This Row],[Amount]]*-1,"")</f>
        <v/>
      </c>
      <c r="J1364" s="20" t="s">
        <v>373</v>
      </c>
      <c r="K1364" s="17">
        <v>45017</v>
      </c>
    </row>
    <row r="1365" spans="1:11" x14ac:dyDescent="0.25">
      <c r="A1365" s="16">
        <v>45024.053437499999</v>
      </c>
      <c r="B1365" t="s">
        <v>14</v>
      </c>
      <c r="C1365" t="str">
        <f t="shared" si="21"/>
        <v>Public Transport</v>
      </c>
      <c r="D1365" s="3">
        <v>-1.75</v>
      </c>
      <c r="E1365" t="s">
        <v>244</v>
      </c>
      <c r="F1365" t="s">
        <v>241</v>
      </c>
      <c r="G1365" s="5">
        <f>IF(Table1[[#This Row],[Amount]]&lt;0,-Table1[[#This Row],[Amount]],"")</f>
        <v>1.75</v>
      </c>
      <c r="H1365" t="str">
        <f>IF(Table1[[#This Row],[Account Type]]="Credit Card",Table1[[#This Row],[Amount]],"")</f>
        <v/>
      </c>
      <c r="I1365" s="2" t="str">
        <f>IF(Table1[[#This Row],[Category]]="Loan Repayment",Table1[[#This Row],[Amount]]*-1,"")</f>
        <v/>
      </c>
      <c r="J1365" s="20" t="s">
        <v>373</v>
      </c>
      <c r="K1365" s="17">
        <v>45017</v>
      </c>
    </row>
    <row r="1366" spans="1:11" x14ac:dyDescent="0.25">
      <c r="A1366" s="16">
        <v>45025.041655092595</v>
      </c>
      <c r="B1366" t="s">
        <v>14</v>
      </c>
      <c r="C1366" t="str">
        <f t="shared" si="21"/>
        <v>Public Transport</v>
      </c>
      <c r="D1366" s="3">
        <v>-1.75</v>
      </c>
      <c r="E1366" t="s">
        <v>244</v>
      </c>
      <c r="F1366" t="s">
        <v>241</v>
      </c>
      <c r="G1366" s="5">
        <f>IF(Table1[[#This Row],[Amount]]&lt;0,-Table1[[#This Row],[Amount]],"")</f>
        <v>1.75</v>
      </c>
      <c r="H1366" t="str">
        <f>IF(Table1[[#This Row],[Account Type]]="Credit Card",Table1[[#This Row],[Amount]],"")</f>
        <v/>
      </c>
      <c r="I1366" s="2" t="str">
        <f>IF(Table1[[#This Row],[Category]]="Loan Repayment",Table1[[#This Row],[Amount]]*-1,"")</f>
        <v/>
      </c>
      <c r="J1366" s="20" t="s">
        <v>373</v>
      </c>
      <c r="K1366" s="17">
        <v>45017</v>
      </c>
    </row>
    <row r="1367" spans="1:11" x14ac:dyDescent="0.25">
      <c r="A1367" s="16">
        <v>45025.047754629632</v>
      </c>
      <c r="B1367" t="s">
        <v>14</v>
      </c>
      <c r="C1367" t="str">
        <f t="shared" si="21"/>
        <v>Public Transport</v>
      </c>
      <c r="D1367" s="3">
        <v>-1.75</v>
      </c>
      <c r="E1367" t="s">
        <v>244</v>
      </c>
      <c r="F1367" t="s">
        <v>241</v>
      </c>
      <c r="G1367" s="5">
        <f>IF(Table1[[#This Row],[Amount]]&lt;0,-Table1[[#This Row],[Amount]],"")</f>
        <v>1.75</v>
      </c>
      <c r="H1367" t="str">
        <f>IF(Table1[[#This Row],[Account Type]]="Credit Card",Table1[[#This Row],[Amount]],"")</f>
        <v/>
      </c>
      <c r="I1367" s="2" t="str">
        <f>IF(Table1[[#This Row],[Category]]="Loan Repayment",Table1[[#This Row],[Amount]]*-1,"")</f>
        <v/>
      </c>
      <c r="J1367" s="20" t="s">
        <v>373</v>
      </c>
      <c r="K1367" s="17">
        <v>45017</v>
      </c>
    </row>
    <row r="1368" spans="1:11" x14ac:dyDescent="0.25">
      <c r="A1368" s="16">
        <v>45026.041655092595</v>
      </c>
      <c r="B1368" t="s">
        <v>14</v>
      </c>
      <c r="C1368" t="str">
        <f t="shared" si="21"/>
        <v>Public Transport</v>
      </c>
      <c r="D1368" s="3">
        <v>-3.5</v>
      </c>
      <c r="E1368" t="s">
        <v>244</v>
      </c>
      <c r="F1368" t="s">
        <v>241</v>
      </c>
      <c r="G1368" s="5">
        <f>IF(Table1[[#This Row],[Amount]]&lt;0,-Table1[[#This Row],[Amount]],"")</f>
        <v>3.5</v>
      </c>
      <c r="H1368" t="str">
        <f>IF(Table1[[#This Row],[Account Type]]="Credit Card",Table1[[#This Row],[Amount]],"")</f>
        <v/>
      </c>
      <c r="I1368" s="2" t="str">
        <f>IF(Table1[[#This Row],[Category]]="Loan Repayment",Table1[[#This Row],[Amount]]*-1,"")</f>
        <v/>
      </c>
      <c r="J1368" s="20" t="s">
        <v>373</v>
      </c>
      <c r="K1368" s="17">
        <v>45017</v>
      </c>
    </row>
    <row r="1369" spans="1:11" x14ac:dyDescent="0.25">
      <c r="A1369" s="16">
        <v>45026.350671296299</v>
      </c>
      <c r="B1369" t="s">
        <v>2</v>
      </c>
      <c r="C1369" t="str">
        <f t="shared" si="21"/>
        <v>Savings</v>
      </c>
      <c r="D1369" s="3">
        <v>5</v>
      </c>
      <c r="E1369" t="s">
        <v>244</v>
      </c>
      <c r="F1369" t="s">
        <v>241</v>
      </c>
      <c r="G1369" s="5" t="str">
        <f>IF(Table1[[#This Row],[Amount]]&lt;0,-Table1[[#This Row],[Amount]],"")</f>
        <v/>
      </c>
      <c r="H1369" t="str">
        <f>IF(Table1[[#This Row],[Account Type]]="Credit Card",Table1[[#This Row],[Amount]],"")</f>
        <v/>
      </c>
      <c r="I1369" s="2" t="str">
        <f>IF(Table1[[#This Row],[Category]]="Loan Repayment",Table1[[#This Row],[Amount]]*-1,"")</f>
        <v/>
      </c>
      <c r="J1369" s="20" t="s">
        <v>373</v>
      </c>
      <c r="K1369" s="17">
        <v>45017</v>
      </c>
    </row>
    <row r="1370" spans="1:11" x14ac:dyDescent="0.25">
      <c r="A1370" s="16">
        <v>45026.350671296299</v>
      </c>
      <c r="B1370" t="s">
        <v>2</v>
      </c>
      <c r="C1370" t="str">
        <f t="shared" si="21"/>
        <v>Savings</v>
      </c>
      <c r="D1370" s="3">
        <v>-5</v>
      </c>
      <c r="E1370" t="s">
        <v>244</v>
      </c>
      <c r="F1370" t="s">
        <v>241</v>
      </c>
      <c r="G1370" s="5">
        <f>IF(Table1[[#This Row],[Amount]]&lt;0,-Table1[[#This Row],[Amount]],"")</f>
        <v>5</v>
      </c>
      <c r="H1370" t="str">
        <f>IF(Table1[[#This Row],[Account Type]]="Credit Card",Table1[[#This Row],[Amount]],"")</f>
        <v/>
      </c>
      <c r="I1370" s="2" t="str">
        <f>IF(Table1[[#This Row],[Category]]="Loan Repayment",Table1[[#This Row],[Amount]]*-1,"")</f>
        <v/>
      </c>
      <c r="J1370" s="20" t="s">
        <v>373</v>
      </c>
      <c r="K1370" s="17">
        <v>45017</v>
      </c>
    </row>
    <row r="1371" spans="1:11" x14ac:dyDescent="0.25">
      <c r="A1371" s="16">
        <v>45027.041655092595</v>
      </c>
      <c r="B1371" t="s">
        <v>14</v>
      </c>
      <c r="C1371" t="str">
        <f t="shared" si="21"/>
        <v>Public Transport</v>
      </c>
      <c r="D1371" s="3">
        <v>-1.75</v>
      </c>
      <c r="E1371" t="s">
        <v>244</v>
      </c>
      <c r="F1371" t="s">
        <v>241</v>
      </c>
      <c r="G1371" s="5">
        <f>IF(Table1[[#This Row],[Amount]]&lt;0,-Table1[[#This Row],[Amount]],"")</f>
        <v>1.75</v>
      </c>
      <c r="H1371" t="str">
        <f>IF(Table1[[#This Row],[Account Type]]="Credit Card",Table1[[#This Row],[Amount]],"")</f>
        <v/>
      </c>
      <c r="I1371" s="2" t="str">
        <f>IF(Table1[[#This Row],[Category]]="Loan Repayment",Table1[[#This Row],[Amount]]*-1,"")</f>
        <v/>
      </c>
      <c r="J1371" s="20" t="s">
        <v>373</v>
      </c>
      <c r="K1371" s="17">
        <v>45017</v>
      </c>
    </row>
    <row r="1372" spans="1:11" x14ac:dyDescent="0.25">
      <c r="A1372" s="16">
        <v>45028.041655092595</v>
      </c>
      <c r="B1372" t="s">
        <v>14</v>
      </c>
      <c r="C1372" t="str">
        <f t="shared" si="21"/>
        <v>Public Transport</v>
      </c>
      <c r="D1372" s="3">
        <v>-1.75</v>
      </c>
      <c r="E1372" t="s">
        <v>244</v>
      </c>
      <c r="F1372" t="s">
        <v>241</v>
      </c>
      <c r="G1372" s="5">
        <f>IF(Table1[[#This Row],[Amount]]&lt;0,-Table1[[#This Row],[Amount]],"")</f>
        <v>1.75</v>
      </c>
      <c r="H1372" t="str">
        <f>IF(Table1[[#This Row],[Account Type]]="Credit Card",Table1[[#This Row],[Amount]],"")</f>
        <v/>
      </c>
      <c r="I1372" s="2" t="str">
        <f>IF(Table1[[#This Row],[Category]]="Loan Repayment",Table1[[#This Row],[Amount]]*-1,"")</f>
        <v/>
      </c>
      <c r="J1372" s="20" t="s">
        <v>373</v>
      </c>
      <c r="K1372" s="17">
        <v>45017</v>
      </c>
    </row>
    <row r="1373" spans="1:11" x14ac:dyDescent="0.25">
      <c r="A1373" s="16">
        <v>45028.714722222219</v>
      </c>
      <c r="B1373" t="s">
        <v>10</v>
      </c>
      <c r="C1373" t="str">
        <f t="shared" si="21"/>
        <v>Groceries</v>
      </c>
      <c r="D1373" s="3">
        <v>-9.3000000000000007</v>
      </c>
      <c r="E1373" t="s">
        <v>244</v>
      </c>
      <c r="F1373" t="s">
        <v>241</v>
      </c>
      <c r="G1373" s="5">
        <f>IF(Table1[[#This Row],[Amount]]&lt;0,-Table1[[#This Row],[Amount]],"")</f>
        <v>9.3000000000000007</v>
      </c>
      <c r="H1373" t="str">
        <f>IF(Table1[[#This Row],[Account Type]]="Credit Card",Table1[[#This Row],[Amount]],"")</f>
        <v/>
      </c>
      <c r="I1373" s="2" t="str">
        <f>IF(Table1[[#This Row],[Category]]="Loan Repayment",Table1[[#This Row],[Amount]]*-1,"")</f>
        <v/>
      </c>
      <c r="J1373" s="20" t="s">
        <v>373</v>
      </c>
      <c r="K1373" s="17">
        <v>45017</v>
      </c>
    </row>
    <row r="1374" spans="1:11" x14ac:dyDescent="0.25">
      <c r="A1374" s="16">
        <v>45029.041655092595</v>
      </c>
      <c r="B1374" t="s">
        <v>14</v>
      </c>
      <c r="C1374" t="str">
        <f t="shared" si="21"/>
        <v>Public Transport</v>
      </c>
      <c r="D1374" s="3">
        <v>-3.5</v>
      </c>
      <c r="E1374" t="s">
        <v>244</v>
      </c>
      <c r="F1374" t="s">
        <v>241</v>
      </c>
      <c r="G1374" s="5">
        <f>IF(Table1[[#This Row],[Amount]]&lt;0,-Table1[[#This Row],[Amount]],"")</f>
        <v>3.5</v>
      </c>
      <c r="H1374" t="str">
        <f>IF(Table1[[#This Row],[Account Type]]="Credit Card",Table1[[#This Row],[Amount]],"")</f>
        <v/>
      </c>
      <c r="I1374" s="2" t="str">
        <f>IF(Table1[[#This Row],[Category]]="Loan Repayment",Table1[[#This Row],[Amount]]*-1,"")</f>
        <v/>
      </c>
      <c r="J1374" s="20" t="s">
        <v>373</v>
      </c>
      <c r="K1374" s="17">
        <v>45017</v>
      </c>
    </row>
    <row r="1375" spans="1:11" x14ac:dyDescent="0.25">
      <c r="A1375" s="16">
        <v>45029.04965277778</v>
      </c>
      <c r="B1375" t="s">
        <v>14</v>
      </c>
      <c r="C1375" t="str">
        <f t="shared" si="21"/>
        <v>Public Transport</v>
      </c>
      <c r="D1375" s="3">
        <v>-14.55</v>
      </c>
      <c r="E1375" t="s">
        <v>244</v>
      </c>
      <c r="F1375" t="s">
        <v>241</v>
      </c>
      <c r="G1375" s="5">
        <f>IF(Table1[[#This Row],[Amount]]&lt;0,-Table1[[#This Row],[Amount]],"")</f>
        <v>14.55</v>
      </c>
      <c r="H1375" t="str">
        <f>IF(Table1[[#This Row],[Account Type]]="Credit Card",Table1[[#This Row],[Amount]],"")</f>
        <v/>
      </c>
      <c r="I1375" s="2" t="str">
        <f>IF(Table1[[#This Row],[Category]]="Loan Repayment",Table1[[#This Row],[Amount]]*-1,"")</f>
        <v/>
      </c>
      <c r="J1375" s="20" t="s">
        <v>373</v>
      </c>
      <c r="K1375" s="17">
        <v>45017</v>
      </c>
    </row>
    <row r="1376" spans="1:11" x14ac:dyDescent="0.25">
      <c r="A1376" s="16">
        <v>45030.041655092595</v>
      </c>
      <c r="B1376" t="s">
        <v>14</v>
      </c>
      <c r="C1376" t="str">
        <f t="shared" si="21"/>
        <v>Public Transport</v>
      </c>
      <c r="D1376" s="3">
        <v>-1.75</v>
      </c>
      <c r="E1376" t="s">
        <v>244</v>
      </c>
      <c r="F1376" t="s">
        <v>241</v>
      </c>
      <c r="G1376" s="5">
        <f>IF(Table1[[#This Row],[Amount]]&lt;0,-Table1[[#This Row],[Amount]],"")</f>
        <v>1.75</v>
      </c>
      <c r="H1376" t="str">
        <f>IF(Table1[[#This Row],[Account Type]]="Credit Card",Table1[[#This Row],[Amount]],"")</f>
        <v/>
      </c>
      <c r="I1376" s="2" t="str">
        <f>IF(Table1[[#This Row],[Category]]="Loan Repayment",Table1[[#This Row],[Amount]]*-1,"")</f>
        <v/>
      </c>
      <c r="J1376" s="20" t="s">
        <v>373</v>
      </c>
      <c r="K1376" s="17">
        <v>45017</v>
      </c>
    </row>
    <row r="1377" spans="1:11" x14ac:dyDescent="0.25">
      <c r="A1377" s="16">
        <v>45030.041655092595</v>
      </c>
      <c r="B1377" t="s">
        <v>14</v>
      </c>
      <c r="C1377" t="str">
        <f t="shared" si="21"/>
        <v>Public Transport</v>
      </c>
      <c r="D1377" s="3">
        <v>-1.75</v>
      </c>
      <c r="E1377" t="s">
        <v>244</v>
      </c>
      <c r="F1377" t="s">
        <v>241</v>
      </c>
      <c r="G1377" s="5">
        <f>IF(Table1[[#This Row],[Amount]]&lt;0,-Table1[[#This Row],[Amount]],"")</f>
        <v>1.75</v>
      </c>
      <c r="H1377" t="str">
        <f>IF(Table1[[#This Row],[Account Type]]="Credit Card",Table1[[#This Row],[Amount]],"")</f>
        <v/>
      </c>
      <c r="I1377" s="2" t="str">
        <f>IF(Table1[[#This Row],[Category]]="Loan Repayment",Table1[[#This Row],[Amount]]*-1,"")</f>
        <v/>
      </c>
      <c r="J1377" s="20" t="s">
        <v>373</v>
      </c>
      <c r="K1377" s="17">
        <v>45017</v>
      </c>
    </row>
    <row r="1378" spans="1:11" x14ac:dyDescent="0.25">
      <c r="A1378" s="16">
        <v>45031.041655092595</v>
      </c>
      <c r="B1378" t="s">
        <v>14</v>
      </c>
      <c r="C1378" t="str">
        <f t="shared" si="21"/>
        <v>Public Transport</v>
      </c>
      <c r="D1378" s="3">
        <v>-1.75</v>
      </c>
      <c r="E1378" t="s">
        <v>244</v>
      </c>
      <c r="F1378" t="s">
        <v>241</v>
      </c>
      <c r="G1378" s="5">
        <f>IF(Table1[[#This Row],[Amount]]&lt;0,-Table1[[#This Row],[Amount]],"")</f>
        <v>1.75</v>
      </c>
      <c r="H1378" t="str">
        <f>IF(Table1[[#This Row],[Account Type]]="Credit Card",Table1[[#This Row],[Amount]],"")</f>
        <v/>
      </c>
      <c r="I1378" s="2" t="str">
        <f>IF(Table1[[#This Row],[Category]]="Loan Repayment",Table1[[#This Row],[Amount]]*-1,"")</f>
        <v/>
      </c>
      <c r="J1378" s="20" t="s">
        <v>373</v>
      </c>
      <c r="K1378" s="17">
        <v>45017</v>
      </c>
    </row>
    <row r="1379" spans="1:11" x14ac:dyDescent="0.25">
      <c r="A1379" s="16">
        <v>45031.041655092595</v>
      </c>
      <c r="B1379" t="s">
        <v>14</v>
      </c>
      <c r="C1379" t="str">
        <f t="shared" si="21"/>
        <v>Public Transport</v>
      </c>
      <c r="D1379" s="3">
        <v>-1.75</v>
      </c>
      <c r="E1379" t="s">
        <v>244</v>
      </c>
      <c r="F1379" t="s">
        <v>241</v>
      </c>
      <c r="G1379" s="5">
        <f>IF(Table1[[#This Row],[Amount]]&lt;0,-Table1[[#This Row],[Amount]],"")</f>
        <v>1.75</v>
      </c>
      <c r="H1379" t="str">
        <f>IF(Table1[[#This Row],[Account Type]]="Credit Card",Table1[[#This Row],[Amount]],"")</f>
        <v/>
      </c>
      <c r="I1379" s="2" t="str">
        <f>IF(Table1[[#This Row],[Category]]="Loan Repayment",Table1[[#This Row],[Amount]]*-1,"")</f>
        <v/>
      </c>
      <c r="J1379" s="20" t="s">
        <v>373</v>
      </c>
      <c r="K1379" s="17">
        <v>45017</v>
      </c>
    </row>
    <row r="1380" spans="1:11" x14ac:dyDescent="0.25">
      <c r="A1380" s="16">
        <v>45032.054386574076</v>
      </c>
      <c r="B1380" t="s">
        <v>14</v>
      </c>
      <c r="C1380" t="str">
        <f t="shared" si="21"/>
        <v>Public Transport</v>
      </c>
      <c r="D1380" s="3">
        <v>-3.5</v>
      </c>
      <c r="E1380" t="s">
        <v>244</v>
      </c>
      <c r="F1380" t="s">
        <v>241</v>
      </c>
      <c r="G1380" s="5">
        <f>IF(Table1[[#This Row],[Amount]]&lt;0,-Table1[[#This Row],[Amount]],"")</f>
        <v>3.5</v>
      </c>
      <c r="H1380" t="str">
        <f>IF(Table1[[#This Row],[Account Type]]="Credit Card",Table1[[#This Row],[Amount]],"")</f>
        <v/>
      </c>
      <c r="I1380" s="2" t="str">
        <f>IF(Table1[[#This Row],[Category]]="Loan Repayment",Table1[[#This Row],[Amount]]*-1,"")</f>
        <v/>
      </c>
      <c r="J1380" s="20" t="s">
        <v>373</v>
      </c>
      <c r="K1380" s="17">
        <v>45017</v>
      </c>
    </row>
    <row r="1381" spans="1:11" x14ac:dyDescent="0.25">
      <c r="A1381" s="16">
        <v>45032.22111111111</v>
      </c>
      <c r="B1381" t="s">
        <v>3</v>
      </c>
      <c r="C1381" t="str">
        <f t="shared" si="21"/>
        <v>Others</v>
      </c>
      <c r="D1381" s="3">
        <v>-10</v>
      </c>
      <c r="E1381" t="s">
        <v>244</v>
      </c>
      <c r="F1381" t="s">
        <v>241</v>
      </c>
      <c r="G1381" s="5">
        <f>IF(Table1[[#This Row],[Amount]]&lt;0,-Table1[[#This Row],[Amount]],"")</f>
        <v>10</v>
      </c>
      <c r="H1381" t="str">
        <f>IF(Table1[[#This Row],[Account Type]]="Credit Card",Table1[[#This Row],[Amount]],"")</f>
        <v/>
      </c>
      <c r="I1381" s="2" t="str">
        <f>IF(Table1[[#This Row],[Category]]="Loan Repayment",Table1[[#This Row],[Amount]]*-1,"")</f>
        <v/>
      </c>
      <c r="J1381" s="20" t="s">
        <v>373</v>
      </c>
      <c r="K1381" s="17">
        <v>45017</v>
      </c>
    </row>
    <row r="1382" spans="1:11" x14ac:dyDescent="0.25">
      <c r="A1382" s="16">
        <v>45032.22111111111</v>
      </c>
      <c r="B1382" t="s">
        <v>3</v>
      </c>
      <c r="C1382" t="str">
        <f t="shared" si="21"/>
        <v>Others</v>
      </c>
      <c r="D1382" s="3">
        <v>10</v>
      </c>
      <c r="E1382" t="s">
        <v>244</v>
      </c>
      <c r="F1382" t="s">
        <v>241</v>
      </c>
      <c r="G1382" s="5" t="str">
        <f>IF(Table1[[#This Row],[Amount]]&lt;0,-Table1[[#This Row],[Amount]],"")</f>
        <v/>
      </c>
      <c r="H1382" t="str">
        <f>IF(Table1[[#This Row],[Account Type]]="Credit Card",Table1[[#This Row],[Amount]],"")</f>
        <v/>
      </c>
      <c r="I1382" s="2" t="str">
        <f>IF(Table1[[#This Row],[Category]]="Loan Repayment",Table1[[#This Row],[Amount]]*-1,"")</f>
        <v/>
      </c>
      <c r="J1382" s="20" t="s">
        <v>373</v>
      </c>
      <c r="K1382" s="17">
        <v>45017</v>
      </c>
    </row>
    <row r="1383" spans="1:11" x14ac:dyDescent="0.25">
      <c r="A1383" s="16">
        <v>45032.384722222225</v>
      </c>
      <c r="B1383" t="s">
        <v>16</v>
      </c>
      <c r="C1383" t="str">
        <f t="shared" si="21"/>
        <v>Health</v>
      </c>
      <c r="D1383" s="3">
        <v>-27</v>
      </c>
      <c r="E1383" t="s">
        <v>244</v>
      </c>
      <c r="F1383" t="s">
        <v>241</v>
      </c>
      <c r="G1383" s="5">
        <f>IF(Table1[[#This Row],[Amount]]&lt;0,-Table1[[#This Row],[Amount]],"")</f>
        <v>27</v>
      </c>
      <c r="H1383" t="str">
        <f>IF(Table1[[#This Row],[Account Type]]="Credit Card",Table1[[#This Row],[Amount]],"")</f>
        <v/>
      </c>
      <c r="I1383" s="2" t="str">
        <f>IF(Table1[[#This Row],[Category]]="Loan Repayment",Table1[[#This Row],[Amount]]*-1,"")</f>
        <v/>
      </c>
      <c r="J1383" s="20" t="s">
        <v>373</v>
      </c>
      <c r="K1383" s="17">
        <v>45017</v>
      </c>
    </row>
    <row r="1384" spans="1:11" x14ac:dyDescent="0.25">
      <c r="A1384" s="16">
        <v>45032.760960648149</v>
      </c>
      <c r="B1384" t="s">
        <v>10</v>
      </c>
      <c r="C1384" t="str">
        <f t="shared" si="21"/>
        <v>Groceries</v>
      </c>
      <c r="D1384" s="3">
        <v>-0.95</v>
      </c>
      <c r="E1384" t="s">
        <v>244</v>
      </c>
      <c r="F1384" t="s">
        <v>241</v>
      </c>
      <c r="G1384" s="5">
        <f>IF(Table1[[#This Row],[Amount]]&lt;0,-Table1[[#This Row],[Amount]],"")</f>
        <v>0.95</v>
      </c>
      <c r="H1384" t="str">
        <f>IF(Table1[[#This Row],[Account Type]]="Credit Card",Table1[[#This Row],[Amount]],"")</f>
        <v/>
      </c>
      <c r="I1384" s="2" t="str">
        <f>IF(Table1[[#This Row],[Category]]="Loan Repayment",Table1[[#This Row],[Amount]]*-1,"")</f>
        <v/>
      </c>
      <c r="J1384" s="20" t="s">
        <v>373</v>
      </c>
      <c r="K1384" s="17">
        <v>45017</v>
      </c>
    </row>
    <row r="1385" spans="1:11" x14ac:dyDescent="0.25">
      <c r="A1385" s="16">
        <v>45033.041655092595</v>
      </c>
      <c r="B1385" t="s">
        <v>14</v>
      </c>
      <c r="C1385" t="str">
        <f t="shared" si="21"/>
        <v>Public Transport</v>
      </c>
      <c r="D1385" s="3">
        <v>-3.5</v>
      </c>
      <c r="E1385" t="s">
        <v>244</v>
      </c>
      <c r="F1385" t="s">
        <v>241</v>
      </c>
      <c r="G1385" s="5">
        <f>IF(Table1[[#This Row],[Amount]]&lt;0,-Table1[[#This Row],[Amount]],"")</f>
        <v>3.5</v>
      </c>
      <c r="H1385" t="str">
        <f>IF(Table1[[#This Row],[Account Type]]="Credit Card",Table1[[#This Row],[Amount]],"")</f>
        <v/>
      </c>
      <c r="I1385" s="2" t="str">
        <f>IF(Table1[[#This Row],[Category]]="Loan Repayment",Table1[[#This Row],[Amount]]*-1,"")</f>
        <v/>
      </c>
      <c r="J1385" s="20" t="s">
        <v>373</v>
      </c>
      <c r="K1385" s="17">
        <v>45017</v>
      </c>
    </row>
    <row r="1386" spans="1:11" x14ac:dyDescent="0.25">
      <c r="A1386" s="16">
        <v>45033.49491898148</v>
      </c>
      <c r="B1386" t="s">
        <v>46</v>
      </c>
      <c r="C1386" t="str">
        <f t="shared" si="21"/>
        <v>Others</v>
      </c>
      <c r="D1386" s="3">
        <v>30</v>
      </c>
      <c r="E1386" t="s">
        <v>244</v>
      </c>
      <c r="F1386" t="s">
        <v>241</v>
      </c>
      <c r="G1386" s="5" t="str">
        <f>IF(Table1[[#This Row],[Amount]]&lt;0,-Table1[[#This Row],[Amount]],"")</f>
        <v/>
      </c>
      <c r="H1386" t="str">
        <f>IF(Table1[[#This Row],[Account Type]]="Credit Card",Table1[[#This Row],[Amount]],"")</f>
        <v/>
      </c>
      <c r="I1386" s="2" t="str">
        <f>IF(Table1[[#This Row],[Category]]="Loan Repayment",Table1[[#This Row],[Amount]]*-1,"")</f>
        <v/>
      </c>
      <c r="J1386" s="20" t="s">
        <v>373</v>
      </c>
      <c r="K1386" s="17">
        <v>45017</v>
      </c>
    </row>
    <row r="1387" spans="1:11" x14ac:dyDescent="0.25">
      <c r="A1387" s="16">
        <v>45033.510914351849</v>
      </c>
      <c r="B1387" t="s">
        <v>15</v>
      </c>
      <c r="C1387" t="str">
        <f t="shared" si="21"/>
        <v>Groceries</v>
      </c>
      <c r="D1387" s="3">
        <v>-4.99</v>
      </c>
      <c r="E1387" t="s">
        <v>244</v>
      </c>
      <c r="F1387" t="s">
        <v>241</v>
      </c>
      <c r="G1387" s="5">
        <f>IF(Table1[[#This Row],[Amount]]&lt;0,-Table1[[#This Row],[Amount]],"")</f>
        <v>4.99</v>
      </c>
      <c r="H1387" t="str">
        <f>IF(Table1[[#This Row],[Account Type]]="Credit Card",Table1[[#This Row],[Amount]],"")</f>
        <v/>
      </c>
      <c r="I1387" s="2" t="str">
        <f>IF(Table1[[#This Row],[Category]]="Loan Repayment",Table1[[#This Row],[Amount]]*-1,"")</f>
        <v/>
      </c>
      <c r="J1387" s="20" t="s">
        <v>373</v>
      </c>
      <c r="K1387" s="17">
        <v>45017</v>
      </c>
    </row>
    <row r="1388" spans="1:11" x14ac:dyDescent="0.25">
      <c r="A1388" s="16">
        <v>45033.570752314816</v>
      </c>
      <c r="B1388" t="s">
        <v>2</v>
      </c>
      <c r="C1388" t="str">
        <f t="shared" si="21"/>
        <v>Savings</v>
      </c>
      <c r="D1388" s="3">
        <v>5</v>
      </c>
      <c r="E1388" t="s">
        <v>244</v>
      </c>
      <c r="F1388" t="s">
        <v>241</v>
      </c>
      <c r="G1388" s="5" t="str">
        <f>IF(Table1[[#This Row],[Amount]]&lt;0,-Table1[[#This Row],[Amount]],"")</f>
        <v/>
      </c>
      <c r="H1388" t="str">
        <f>IF(Table1[[#This Row],[Account Type]]="Credit Card",Table1[[#This Row],[Amount]],"")</f>
        <v/>
      </c>
      <c r="I1388" s="2" t="str">
        <f>IF(Table1[[#This Row],[Category]]="Loan Repayment",Table1[[#This Row],[Amount]]*-1,"")</f>
        <v/>
      </c>
      <c r="J1388" s="20" t="s">
        <v>373</v>
      </c>
      <c r="K1388" s="17">
        <v>45017</v>
      </c>
    </row>
    <row r="1389" spans="1:11" x14ac:dyDescent="0.25">
      <c r="A1389" s="16">
        <v>45033.570752314816</v>
      </c>
      <c r="B1389" t="s">
        <v>2</v>
      </c>
      <c r="C1389" t="str">
        <f t="shared" si="21"/>
        <v>Savings</v>
      </c>
      <c r="D1389" s="3">
        <v>-5</v>
      </c>
      <c r="E1389" t="s">
        <v>244</v>
      </c>
      <c r="F1389" t="s">
        <v>241</v>
      </c>
      <c r="G1389" s="5">
        <f>IF(Table1[[#This Row],[Amount]]&lt;0,-Table1[[#This Row],[Amount]],"")</f>
        <v>5</v>
      </c>
      <c r="H1389" t="str">
        <f>IF(Table1[[#This Row],[Account Type]]="Credit Card",Table1[[#This Row],[Amount]],"")</f>
        <v/>
      </c>
      <c r="I1389" s="2" t="str">
        <f>IF(Table1[[#This Row],[Category]]="Loan Repayment",Table1[[#This Row],[Amount]]*-1,"")</f>
        <v/>
      </c>
      <c r="J1389" s="20" t="s">
        <v>373</v>
      </c>
      <c r="K1389" s="17">
        <v>45017</v>
      </c>
    </row>
    <row r="1390" spans="1:11" x14ac:dyDescent="0.25">
      <c r="A1390" s="16">
        <v>45033.704386574071</v>
      </c>
      <c r="B1390" t="s">
        <v>3</v>
      </c>
      <c r="C1390" t="str">
        <f t="shared" si="21"/>
        <v>Others</v>
      </c>
      <c r="D1390" s="3">
        <v>-11</v>
      </c>
      <c r="E1390" t="s">
        <v>244</v>
      </c>
      <c r="F1390" t="s">
        <v>241</v>
      </c>
      <c r="G1390" s="5">
        <f>IF(Table1[[#This Row],[Amount]]&lt;0,-Table1[[#This Row],[Amount]],"")</f>
        <v>11</v>
      </c>
      <c r="H1390" t="str">
        <f>IF(Table1[[#This Row],[Account Type]]="Credit Card",Table1[[#This Row],[Amount]],"")</f>
        <v/>
      </c>
      <c r="I1390" s="2" t="str">
        <f>IF(Table1[[#This Row],[Category]]="Loan Repayment",Table1[[#This Row],[Amount]]*-1,"")</f>
        <v/>
      </c>
      <c r="J1390" s="20" t="s">
        <v>373</v>
      </c>
      <c r="K1390" s="17">
        <v>45017</v>
      </c>
    </row>
    <row r="1391" spans="1:11" x14ac:dyDescent="0.25">
      <c r="A1391" s="16">
        <v>45033.704386574071</v>
      </c>
      <c r="B1391" t="s">
        <v>3</v>
      </c>
      <c r="C1391" t="str">
        <f t="shared" si="21"/>
        <v>Others</v>
      </c>
      <c r="D1391" s="3">
        <v>11</v>
      </c>
      <c r="E1391" t="s">
        <v>244</v>
      </c>
      <c r="F1391" t="s">
        <v>241</v>
      </c>
      <c r="G1391" s="5" t="str">
        <f>IF(Table1[[#This Row],[Amount]]&lt;0,-Table1[[#This Row],[Amount]],"")</f>
        <v/>
      </c>
      <c r="H1391" t="str">
        <f>IF(Table1[[#This Row],[Account Type]]="Credit Card",Table1[[#This Row],[Amount]],"")</f>
        <v/>
      </c>
      <c r="I1391" s="2" t="str">
        <f>IF(Table1[[#This Row],[Category]]="Loan Repayment",Table1[[#This Row],[Amount]]*-1,"")</f>
        <v/>
      </c>
      <c r="J1391" s="20" t="s">
        <v>373</v>
      </c>
      <c r="K1391" s="17">
        <v>45017</v>
      </c>
    </row>
    <row r="1392" spans="1:11" x14ac:dyDescent="0.25">
      <c r="A1392" s="16">
        <v>45033.704652777778</v>
      </c>
      <c r="B1392" t="s">
        <v>20</v>
      </c>
      <c r="C1392" t="str">
        <f t="shared" si="21"/>
        <v>Others</v>
      </c>
      <c r="D1392" s="3">
        <v>-25</v>
      </c>
      <c r="E1392" t="s">
        <v>244</v>
      </c>
      <c r="F1392" t="s">
        <v>241</v>
      </c>
      <c r="G1392" s="5">
        <f>IF(Table1[[#This Row],[Amount]]&lt;0,-Table1[[#This Row],[Amount]],"")</f>
        <v>25</v>
      </c>
      <c r="H1392" t="str">
        <f>IF(Table1[[#This Row],[Account Type]]="Credit Card",Table1[[#This Row],[Amount]],"")</f>
        <v/>
      </c>
      <c r="I1392" s="2" t="str">
        <f>IF(Table1[[#This Row],[Category]]="Loan Repayment",Table1[[#This Row],[Amount]]*-1,"")</f>
        <v/>
      </c>
      <c r="J1392" s="20" t="s">
        <v>373</v>
      </c>
      <c r="K1392" s="17">
        <v>45017</v>
      </c>
    </row>
    <row r="1393" spans="1:11" x14ac:dyDescent="0.25">
      <c r="A1393" s="16">
        <v>45033.705034722225</v>
      </c>
      <c r="B1393" t="s">
        <v>20</v>
      </c>
      <c r="C1393" t="str">
        <f t="shared" si="21"/>
        <v>Others</v>
      </c>
      <c r="D1393" s="3">
        <v>-5</v>
      </c>
      <c r="E1393" t="s">
        <v>244</v>
      </c>
      <c r="F1393" t="s">
        <v>241</v>
      </c>
      <c r="G1393" s="5">
        <f>IF(Table1[[#This Row],[Amount]]&lt;0,-Table1[[#This Row],[Amount]],"")</f>
        <v>5</v>
      </c>
      <c r="H1393" t="str">
        <f>IF(Table1[[#This Row],[Account Type]]="Credit Card",Table1[[#This Row],[Amount]],"")</f>
        <v/>
      </c>
      <c r="I1393" s="2" t="str">
        <f>IF(Table1[[#This Row],[Category]]="Loan Repayment",Table1[[#This Row],[Amount]]*-1,"")</f>
        <v/>
      </c>
      <c r="J1393" s="20" t="s">
        <v>373</v>
      </c>
      <c r="K1393" s="17">
        <v>45017</v>
      </c>
    </row>
    <row r="1394" spans="1:11" x14ac:dyDescent="0.25">
      <c r="A1394" s="16">
        <v>45034.041655092595</v>
      </c>
      <c r="B1394" t="s">
        <v>14</v>
      </c>
      <c r="C1394" t="str">
        <f t="shared" si="21"/>
        <v>Public Transport</v>
      </c>
      <c r="D1394" s="3">
        <v>-3.5</v>
      </c>
      <c r="E1394" t="s">
        <v>244</v>
      </c>
      <c r="F1394" t="s">
        <v>241</v>
      </c>
      <c r="G1394" s="5">
        <f>IF(Table1[[#This Row],[Amount]]&lt;0,-Table1[[#This Row],[Amount]],"")</f>
        <v>3.5</v>
      </c>
      <c r="H1394" t="str">
        <f>IF(Table1[[#This Row],[Account Type]]="Credit Card",Table1[[#This Row],[Amount]],"")</f>
        <v/>
      </c>
      <c r="I1394" s="2" t="str">
        <f>IF(Table1[[#This Row],[Category]]="Loan Repayment",Table1[[#This Row],[Amount]]*-1,"")</f>
        <v/>
      </c>
      <c r="J1394" s="20" t="s">
        <v>373</v>
      </c>
      <c r="K1394" s="17">
        <v>45017</v>
      </c>
    </row>
    <row r="1395" spans="1:11" x14ac:dyDescent="0.25">
      <c r="A1395" s="16">
        <v>45034.561412037037</v>
      </c>
      <c r="B1395" t="s">
        <v>46</v>
      </c>
      <c r="C1395" t="str">
        <f t="shared" si="21"/>
        <v>Others</v>
      </c>
      <c r="D1395" s="3">
        <v>30</v>
      </c>
      <c r="E1395" t="s">
        <v>244</v>
      </c>
      <c r="F1395" t="s">
        <v>241</v>
      </c>
      <c r="G1395" s="5" t="str">
        <f>IF(Table1[[#This Row],[Amount]]&lt;0,-Table1[[#This Row],[Amount]],"")</f>
        <v/>
      </c>
      <c r="H1395" t="str">
        <f>IF(Table1[[#This Row],[Account Type]]="Credit Card",Table1[[#This Row],[Amount]],"")</f>
        <v/>
      </c>
      <c r="I1395" s="2" t="str">
        <f>IF(Table1[[#This Row],[Category]]="Loan Repayment",Table1[[#This Row],[Amount]]*-1,"")</f>
        <v/>
      </c>
      <c r="J1395" s="20" t="s">
        <v>373</v>
      </c>
      <c r="K1395" s="17">
        <v>45017</v>
      </c>
    </row>
    <row r="1396" spans="1:11" x14ac:dyDescent="0.25">
      <c r="A1396" s="16">
        <v>45034.561805555553</v>
      </c>
      <c r="B1396" t="s">
        <v>128</v>
      </c>
      <c r="C1396" t="str">
        <f t="shared" si="21"/>
        <v>Others</v>
      </c>
      <c r="D1396" s="3">
        <v>-14</v>
      </c>
      <c r="E1396" t="s">
        <v>244</v>
      </c>
      <c r="F1396" t="s">
        <v>241</v>
      </c>
      <c r="G1396" s="5">
        <f>IF(Table1[[#This Row],[Amount]]&lt;0,-Table1[[#This Row],[Amount]],"")</f>
        <v>14</v>
      </c>
      <c r="H1396" t="str">
        <f>IF(Table1[[#This Row],[Account Type]]="Credit Card",Table1[[#This Row],[Amount]],"")</f>
        <v/>
      </c>
      <c r="I1396" s="2" t="str">
        <f>IF(Table1[[#This Row],[Category]]="Loan Repayment",Table1[[#This Row],[Amount]]*-1,"")</f>
        <v/>
      </c>
      <c r="J1396" s="20" t="s">
        <v>373</v>
      </c>
      <c r="K1396" s="17">
        <v>45017</v>
      </c>
    </row>
    <row r="1397" spans="1:11" x14ac:dyDescent="0.25">
      <c r="A1397" s="16">
        <v>45035.041655092595</v>
      </c>
      <c r="B1397" t="s">
        <v>14</v>
      </c>
      <c r="C1397" t="str">
        <f t="shared" si="21"/>
        <v>Public Transport</v>
      </c>
      <c r="D1397" s="3">
        <v>-1.75</v>
      </c>
      <c r="E1397" t="s">
        <v>244</v>
      </c>
      <c r="F1397" t="s">
        <v>241</v>
      </c>
      <c r="G1397" s="5">
        <f>IF(Table1[[#This Row],[Amount]]&lt;0,-Table1[[#This Row],[Amount]],"")</f>
        <v>1.75</v>
      </c>
      <c r="H1397" t="str">
        <f>IF(Table1[[#This Row],[Account Type]]="Credit Card",Table1[[#This Row],[Amount]],"")</f>
        <v/>
      </c>
      <c r="I1397" s="2" t="str">
        <f>IF(Table1[[#This Row],[Category]]="Loan Repayment",Table1[[#This Row],[Amount]]*-1,"")</f>
        <v/>
      </c>
      <c r="J1397" s="20" t="s">
        <v>373</v>
      </c>
      <c r="K1397" s="17">
        <v>45017</v>
      </c>
    </row>
    <row r="1398" spans="1:11" x14ac:dyDescent="0.25">
      <c r="A1398" s="16">
        <v>45036.041655092595</v>
      </c>
      <c r="B1398" t="s">
        <v>14</v>
      </c>
      <c r="C1398" t="str">
        <f t="shared" si="21"/>
        <v>Public Transport</v>
      </c>
      <c r="D1398" s="3">
        <v>-3.5</v>
      </c>
      <c r="E1398" t="s">
        <v>244</v>
      </c>
      <c r="F1398" t="s">
        <v>241</v>
      </c>
      <c r="G1398" s="5">
        <f>IF(Table1[[#This Row],[Amount]]&lt;0,-Table1[[#This Row],[Amount]],"")</f>
        <v>3.5</v>
      </c>
      <c r="H1398" t="str">
        <f>IF(Table1[[#This Row],[Account Type]]="Credit Card",Table1[[#This Row],[Amount]],"")</f>
        <v/>
      </c>
      <c r="I1398" s="2" t="str">
        <f>IF(Table1[[#This Row],[Category]]="Loan Repayment",Table1[[#This Row],[Amount]]*-1,"")</f>
        <v/>
      </c>
      <c r="J1398" s="20" t="s">
        <v>373</v>
      </c>
      <c r="K1398" s="17">
        <v>45017</v>
      </c>
    </row>
    <row r="1399" spans="1:11" x14ac:dyDescent="0.25">
      <c r="A1399" s="16">
        <v>45037.041655092595</v>
      </c>
      <c r="B1399" t="s">
        <v>14</v>
      </c>
      <c r="C1399" t="str">
        <f t="shared" si="21"/>
        <v>Public Transport</v>
      </c>
      <c r="D1399" s="3">
        <v>-3.5</v>
      </c>
      <c r="E1399" t="s">
        <v>244</v>
      </c>
      <c r="F1399" t="s">
        <v>241</v>
      </c>
      <c r="G1399" s="5">
        <f>IF(Table1[[#This Row],[Amount]]&lt;0,-Table1[[#This Row],[Amount]],"")</f>
        <v>3.5</v>
      </c>
      <c r="H1399" t="str">
        <f>IF(Table1[[#This Row],[Account Type]]="Credit Card",Table1[[#This Row],[Amount]],"")</f>
        <v/>
      </c>
      <c r="I1399" s="2" t="str">
        <f>IF(Table1[[#This Row],[Category]]="Loan Repayment",Table1[[#This Row],[Amount]]*-1,"")</f>
        <v/>
      </c>
      <c r="J1399" s="20" t="s">
        <v>373</v>
      </c>
      <c r="K1399" s="17">
        <v>45017</v>
      </c>
    </row>
    <row r="1400" spans="1:11" x14ac:dyDescent="0.25">
      <c r="A1400" s="16">
        <v>45037.432534722226</v>
      </c>
      <c r="B1400" t="s">
        <v>129</v>
      </c>
      <c r="C1400" t="str">
        <f t="shared" si="21"/>
        <v>Clothing</v>
      </c>
      <c r="D1400" s="3">
        <v>-2.2999999999999998</v>
      </c>
      <c r="E1400" t="s">
        <v>244</v>
      </c>
      <c r="F1400" t="s">
        <v>241</v>
      </c>
      <c r="G1400" s="5">
        <f>IF(Table1[[#This Row],[Amount]]&lt;0,-Table1[[#This Row],[Amount]],"")</f>
        <v>2.2999999999999998</v>
      </c>
      <c r="H1400" t="str">
        <f>IF(Table1[[#This Row],[Account Type]]="Credit Card",Table1[[#This Row],[Amount]],"")</f>
        <v/>
      </c>
      <c r="I1400" s="2" t="str">
        <f>IF(Table1[[#This Row],[Category]]="Loan Repayment",Table1[[#This Row],[Amount]]*-1,"")</f>
        <v/>
      </c>
      <c r="J1400" s="20" t="s">
        <v>373</v>
      </c>
      <c r="K1400" s="17">
        <v>45017</v>
      </c>
    </row>
    <row r="1401" spans="1:11" x14ac:dyDescent="0.25">
      <c r="A1401" s="16">
        <v>45038.255358796298</v>
      </c>
      <c r="B1401" t="s">
        <v>46</v>
      </c>
      <c r="C1401" t="str">
        <f t="shared" si="21"/>
        <v>Others</v>
      </c>
      <c r="D1401" s="3">
        <v>40</v>
      </c>
      <c r="E1401" t="s">
        <v>244</v>
      </c>
      <c r="F1401" t="s">
        <v>241</v>
      </c>
      <c r="G1401" s="5" t="str">
        <f>IF(Table1[[#This Row],[Amount]]&lt;0,-Table1[[#This Row],[Amount]],"")</f>
        <v/>
      </c>
      <c r="H1401" t="str">
        <f>IF(Table1[[#This Row],[Account Type]]="Credit Card",Table1[[#This Row],[Amount]],"")</f>
        <v/>
      </c>
      <c r="I1401" s="2" t="str">
        <f>IF(Table1[[#This Row],[Category]]="Loan Repayment",Table1[[#This Row],[Amount]]*-1,"")</f>
        <v/>
      </c>
      <c r="J1401" s="20" t="s">
        <v>373</v>
      </c>
      <c r="K1401" s="17">
        <v>45017</v>
      </c>
    </row>
    <row r="1402" spans="1:11" x14ac:dyDescent="0.25">
      <c r="A1402" s="16">
        <v>45038.25708333333</v>
      </c>
      <c r="B1402" t="s">
        <v>14</v>
      </c>
      <c r="C1402" t="str">
        <f t="shared" si="21"/>
        <v>Public Transport</v>
      </c>
      <c r="D1402" s="3">
        <v>-10.55</v>
      </c>
      <c r="E1402" t="s">
        <v>244</v>
      </c>
      <c r="F1402" t="s">
        <v>241</v>
      </c>
      <c r="G1402" s="5">
        <f>IF(Table1[[#This Row],[Amount]]&lt;0,-Table1[[#This Row],[Amount]],"")</f>
        <v>10.55</v>
      </c>
      <c r="H1402" t="str">
        <f>IF(Table1[[#This Row],[Account Type]]="Credit Card",Table1[[#This Row],[Amount]],"")</f>
        <v/>
      </c>
      <c r="I1402" s="2" t="str">
        <f>IF(Table1[[#This Row],[Category]]="Loan Repayment",Table1[[#This Row],[Amount]]*-1,"")</f>
        <v/>
      </c>
      <c r="J1402" s="20" t="s">
        <v>373</v>
      </c>
      <c r="K1402" s="17">
        <v>45017</v>
      </c>
    </row>
    <row r="1403" spans="1:11" x14ac:dyDescent="0.25">
      <c r="A1403" s="16">
        <v>45038.898923611108</v>
      </c>
      <c r="B1403" t="s">
        <v>14</v>
      </c>
      <c r="C1403" t="str">
        <f t="shared" si="21"/>
        <v>Public Transport</v>
      </c>
      <c r="D1403" s="3">
        <v>-1.75</v>
      </c>
      <c r="E1403" t="s">
        <v>244</v>
      </c>
      <c r="F1403" t="s">
        <v>241</v>
      </c>
      <c r="G1403" s="5">
        <f>IF(Table1[[#This Row],[Amount]]&lt;0,-Table1[[#This Row],[Amount]],"")</f>
        <v>1.75</v>
      </c>
      <c r="H1403" t="str">
        <f>IF(Table1[[#This Row],[Account Type]]="Credit Card",Table1[[#This Row],[Amount]],"")</f>
        <v/>
      </c>
      <c r="I1403" s="2" t="str">
        <f>IF(Table1[[#This Row],[Category]]="Loan Repayment",Table1[[#This Row],[Amount]]*-1,"")</f>
        <v/>
      </c>
      <c r="J1403" s="20" t="s">
        <v>373</v>
      </c>
      <c r="K1403" s="17">
        <v>45017</v>
      </c>
    </row>
    <row r="1404" spans="1:11" x14ac:dyDescent="0.25">
      <c r="A1404" s="16">
        <v>45039.041655092595</v>
      </c>
      <c r="B1404" t="s">
        <v>14</v>
      </c>
      <c r="C1404" t="str">
        <f t="shared" si="21"/>
        <v>Public Transport</v>
      </c>
      <c r="D1404" s="3">
        <v>-1.75</v>
      </c>
      <c r="E1404" t="s">
        <v>244</v>
      </c>
      <c r="F1404" t="s">
        <v>241</v>
      </c>
      <c r="G1404" s="5">
        <f>IF(Table1[[#This Row],[Amount]]&lt;0,-Table1[[#This Row],[Amount]],"")</f>
        <v>1.75</v>
      </c>
      <c r="H1404" t="str">
        <f>IF(Table1[[#This Row],[Account Type]]="Credit Card",Table1[[#This Row],[Amount]],"")</f>
        <v/>
      </c>
      <c r="I1404" s="2" t="str">
        <f>IF(Table1[[#This Row],[Category]]="Loan Repayment",Table1[[#This Row],[Amount]]*-1,"")</f>
        <v/>
      </c>
      <c r="J1404" s="20" t="s">
        <v>373</v>
      </c>
      <c r="K1404" s="17">
        <v>45017</v>
      </c>
    </row>
    <row r="1405" spans="1:11" x14ac:dyDescent="0.25">
      <c r="A1405" s="16">
        <v>45039.501608796294</v>
      </c>
      <c r="B1405" t="s">
        <v>39</v>
      </c>
      <c r="C1405" t="str">
        <f t="shared" si="21"/>
        <v>Church</v>
      </c>
      <c r="D1405" s="3">
        <v>-3</v>
      </c>
      <c r="E1405" t="s">
        <v>244</v>
      </c>
      <c r="F1405" t="s">
        <v>241</v>
      </c>
      <c r="G1405" s="5">
        <f>IF(Table1[[#This Row],[Amount]]&lt;0,-Table1[[#This Row],[Amount]],"")</f>
        <v>3</v>
      </c>
      <c r="H1405" t="str">
        <f>IF(Table1[[#This Row],[Account Type]]="Credit Card",Table1[[#This Row],[Amount]],"")</f>
        <v/>
      </c>
      <c r="I1405" s="2" t="str">
        <f>IF(Table1[[#This Row],[Category]]="Loan Repayment",Table1[[#This Row],[Amount]]*-1,"")</f>
        <v/>
      </c>
      <c r="J1405" s="20" t="s">
        <v>373</v>
      </c>
      <c r="K1405" s="17">
        <v>45017</v>
      </c>
    </row>
    <row r="1406" spans="1:11" x14ac:dyDescent="0.25">
      <c r="A1406" s="16">
        <v>45040.041655092595</v>
      </c>
      <c r="B1406" t="s">
        <v>14</v>
      </c>
      <c r="C1406" t="str">
        <f t="shared" si="21"/>
        <v>Public Transport</v>
      </c>
      <c r="D1406" s="3">
        <v>-1.75</v>
      </c>
      <c r="E1406" t="s">
        <v>244</v>
      </c>
      <c r="F1406" t="s">
        <v>241</v>
      </c>
      <c r="G1406" s="5">
        <f>IF(Table1[[#This Row],[Amount]]&lt;0,-Table1[[#This Row],[Amount]],"")</f>
        <v>1.75</v>
      </c>
      <c r="H1406" t="str">
        <f>IF(Table1[[#This Row],[Account Type]]="Credit Card",Table1[[#This Row],[Amount]],"")</f>
        <v/>
      </c>
      <c r="I1406" s="2" t="str">
        <f>IF(Table1[[#This Row],[Category]]="Loan Repayment",Table1[[#This Row],[Amount]]*-1,"")</f>
        <v/>
      </c>
      <c r="J1406" s="20" t="s">
        <v>373</v>
      </c>
      <c r="K1406" s="17">
        <v>45017</v>
      </c>
    </row>
    <row r="1407" spans="1:11" x14ac:dyDescent="0.25">
      <c r="A1407" s="16">
        <v>45040.041655092595</v>
      </c>
      <c r="B1407" t="s">
        <v>14</v>
      </c>
      <c r="C1407" t="str">
        <f t="shared" si="21"/>
        <v>Public Transport</v>
      </c>
      <c r="D1407" s="3">
        <v>-1.75</v>
      </c>
      <c r="E1407" t="s">
        <v>244</v>
      </c>
      <c r="F1407" t="s">
        <v>241</v>
      </c>
      <c r="G1407" s="5">
        <f>IF(Table1[[#This Row],[Amount]]&lt;0,-Table1[[#This Row],[Amount]],"")</f>
        <v>1.75</v>
      </c>
      <c r="H1407" t="str">
        <f>IF(Table1[[#This Row],[Account Type]]="Credit Card",Table1[[#This Row],[Amount]],"")</f>
        <v/>
      </c>
      <c r="I1407" s="2" t="str">
        <f>IF(Table1[[#This Row],[Category]]="Loan Repayment",Table1[[#This Row],[Amount]]*-1,"")</f>
        <v/>
      </c>
      <c r="J1407" s="20" t="s">
        <v>373</v>
      </c>
      <c r="K1407" s="17">
        <v>45017</v>
      </c>
    </row>
    <row r="1408" spans="1:11" x14ac:dyDescent="0.25">
      <c r="A1408" s="16">
        <v>45040.348773148151</v>
      </c>
      <c r="B1408" t="s">
        <v>2</v>
      </c>
      <c r="C1408" t="str">
        <f t="shared" si="21"/>
        <v>Savings</v>
      </c>
      <c r="D1408" s="3">
        <v>5</v>
      </c>
      <c r="E1408" t="s">
        <v>244</v>
      </c>
      <c r="F1408" t="s">
        <v>241</v>
      </c>
      <c r="G1408" s="5" t="str">
        <f>IF(Table1[[#This Row],[Amount]]&lt;0,-Table1[[#This Row],[Amount]],"")</f>
        <v/>
      </c>
      <c r="H1408" t="str">
        <f>IF(Table1[[#This Row],[Account Type]]="Credit Card",Table1[[#This Row],[Amount]],"")</f>
        <v/>
      </c>
      <c r="I1408" s="2" t="str">
        <f>IF(Table1[[#This Row],[Category]]="Loan Repayment",Table1[[#This Row],[Amount]]*-1,"")</f>
        <v/>
      </c>
      <c r="J1408" s="20" t="s">
        <v>373</v>
      </c>
      <c r="K1408" s="17">
        <v>45017</v>
      </c>
    </row>
    <row r="1409" spans="1:11" x14ac:dyDescent="0.25">
      <c r="A1409" s="16">
        <v>45040.348773148151</v>
      </c>
      <c r="B1409" t="s">
        <v>2</v>
      </c>
      <c r="C1409" t="str">
        <f t="shared" si="21"/>
        <v>Savings</v>
      </c>
      <c r="D1409" s="3">
        <v>-5</v>
      </c>
      <c r="E1409" t="s">
        <v>244</v>
      </c>
      <c r="F1409" t="s">
        <v>241</v>
      </c>
      <c r="G1409" s="5">
        <f>IF(Table1[[#This Row],[Amount]]&lt;0,-Table1[[#This Row],[Amount]],"")</f>
        <v>5</v>
      </c>
      <c r="H1409" t="str">
        <f>IF(Table1[[#This Row],[Account Type]]="Credit Card",Table1[[#This Row],[Amount]],"")</f>
        <v/>
      </c>
      <c r="I1409" s="2" t="str">
        <f>IF(Table1[[#This Row],[Category]]="Loan Repayment",Table1[[#This Row],[Amount]]*-1,"")</f>
        <v/>
      </c>
      <c r="J1409" s="20" t="s">
        <v>373</v>
      </c>
      <c r="K1409" s="17">
        <v>45017</v>
      </c>
    </row>
    <row r="1410" spans="1:11" x14ac:dyDescent="0.25">
      <c r="A1410" s="16">
        <v>45041.041655092595</v>
      </c>
      <c r="B1410" t="s">
        <v>14</v>
      </c>
      <c r="C1410" t="str">
        <f t="shared" ref="C1410:C1473" si="22">IF(OR(B1410="Lidl",B1410="Asda",B1410="Best Asia Supermarket",B1410="Wallington Food Centre",B1410="Sainsbury's",B1410="Tesco"),"Groceries",IF(OR(B1410="Boots",B1410="Manor Pharmacy",B1410="Specsavers",B1410="Noahs Health Food Stor"),"Health",IF(OR(B1410="Amazon",B1410="Ebay"),"Online Shopping",IF(OR(B1410="Transport For London",B1410="South Western Railway"),"Public Transport",IF(OR(B1410="Primark",B1410="TK Maxx",B1410="Marks &amp; Spencer"),"Clothing",IF(OR(B1410="Udemy",B1410="Wise",B1410="Telusko",B1410="Oasis Christian Centre"),"Self Development",IF(OR(B1410="Price Busters",B1410="Argos",B1410="Poundland",B1410="Kings Corner"),"Household Items",IF(OR(B1410="To RCCG GLORIOUS HIGH THRONE",B1410="To Eagle City Church"),"Church",IF(OR(B1410="Skillz UK",B1410="Tynker",B1410="To Gocardless",B1410="We Make Footballers Cc",B1410="GLL BETTER",B1410="VIS WWW.BETTER.ORG.UK/",B1410="IXL Learning"),"Kids Extracurricular",IF(OR(B1410="To GBP Savings",B1410="Trading 212"),"Savings",IF(B1410="To Aqua","Loan Repayment",IF(B1410="To Kaneh Amin","Haircut",IF(B1410="Wall/Rent/63canon","Rent",IF(OR(B1410="Bolt","Uber"),"Cab",IF(B1410="Dulwich College","Salary","Others")))))))))))))))</f>
        <v>Public Transport</v>
      </c>
      <c r="D1410" s="3">
        <v>-1.75</v>
      </c>
      <c r="E1410" t="s">
        <v>244</v>
      </c>
      <c r="F1410" t="s">
        <v>241</v>
      </c>
      <c r="G1410" s="5">
        <f>IF(Table1[[#This Row],[Amount]]&lt;0,-Table1[[#This Row],[Amount]],"")</f>
        <v>1.75</v>
      </c>
      <c r="H1410" t="str">
        <f>IF(Table1[[#This Row],[Account Type]]="Credit Card",Table1[[#This Row],[Amount]],"")</f>
        <v/>
      </c>
      <c r="I1410" s="2" t="str">
        <f>IF(Table1[[#This Row],[Category]]="Loan Repayment",Table1[[#This Row],[Amount]]*-1,"")</f>
        <v/>
      </c>
      <c r="J1410" s="20" t="s">
        <v>373</v>
      </c>
      <c r="K1410" s="17">
        <v>45017</v>
      </c>
    </row>
    <row r="1411" spans="1:11" x14ac:dyDescent="0.25">
      <c r="A1411" s="16">
        <v>45041.298692129632</v>
      </c>
      <c r="B1411" t="s">
        <v>10</v>
      </c>
      <c r="C1411" t="str">
        <f t="shared" si="22"/>
        <v>Groceries</v>
      </c>
      <c r="D1411" s="3">
        <v>-4.3499999999999996</v>
      </c>
      <c r="E1411" t="s">
        <v>244</v>
      </c>
      <c r="F1411" t="s">
        <v>241</v>
      </c>
      <c r="G1411" s="5">
        <f>IF(Table1[[#This Row],[Amount]]&lt;0,-Table1[[#This Row],[Amount]],"")</f>
        <v>4.3499999999999996</v>
      </c>
      <c r="H1411" t="str">
        <f>IF(Table1[[#This Row],[Account Type]]="Credit Card",Table1[[#This Row],[Amount]],"")</f>
        <v/>
      </c>
      <c r="I1411" s="2" t="str">
        <f>IF(Table1[[#This Row],[Category]]="Loan Repayment",Table1[[#This Row],[Amount]]*-1,"")</f>
        <v/>
      </c>
      <c r="J1411" s="20" t="s">
        <v>373</v>
      </c>
      <c r="K1411" s="17">
        <v>45017</v>
      </c>
    </row>
    <row r="1412" spans="1:11" x14ac:dyDescent="0.25">
      <c r="A1412" s="16">
        <v>45041.36378472222</v>
      </c>
      <c r="B1412" t="s">
        <v>10</v>
      </c>
      <c r="C1412" t="str">
        <f t="shared" si="22"/>
        <v>Groceries</v>
      </c>
      <c r="D1412" s="3">
        <v>-1.35</v>
      </c>
      <c r="E1412" t="s">
        <v>244</v>
      </c>
      <c r="F1412" t="s">
        <v>241</v>
      </c>
      <c r="G1412" s="5">
        <f>IF(Table1[[#This Row],[Amount]]&lt;0,-Table1[[#This Row],[Amount]],"")</f>
        <v>1.35</v>
      </c>
      <c r="H1412" t="str">
        <f>IF(Table1[[#This Row],[Account Type]]="Credit Card",Table1[[#This Row],[Amount]],"")</f>
        <v/>
      </c>
      <c r="I1412" s="2" t="str">
        <f>IF(Table1[[#This Row],[Category]]="Loan Repayment",Table1[[#This Row],[Amount]]*-1,"")</f>
        <v/>
      </c>
      <c r="J1412" s="20" t="s">
        <v>373</v>
      </c>
      <c r="K1412" s="17">
        <v>45017</v>
      </c>
    </row>
    <row r="1413" spans="1:11" x14ac:dyDescent="0.25">
      <c r="A1413" s="16">
        <v>45042.061203703706</v>
      </c>
      <c r="B1413" t="s">
        <v>14</v>
      </c>
      <c r="C1413" t="str">
        <f t="shared" si="22"/>
        <v>Public Transport</v>
      </c>
      <c r="D1413" s="3">
        <v>-3.5</v>
      </c>
      <c r="E1413" t="s">
        <v>244</v>
      </c>
      <c r="F1413" t="s">
        <v>241</v>
      </c>
      <c r="G1413" s="5">
        <f>IF(Table1[[#This Row],[Amount]]&lt;0,-Table1[[#This Row],[Amount]],"")</f>
        <v>3.5</v>
      </c>
      <c r="H1413" t="str">
        <f>IF(Table1[[#This Row],[Account Type]]="Credit Card",Table1[[#This Row],[Amount]],"")</f>
        <v/>
      </c>
      <c r="I1413" s="2" t="str">
        <f>IF(Table1[[#This Row],[Category]]="Loan Repayment",Table1[[#This Row],[Amount]]*-1,"")</f>
        <v/>
      </c>
      <c r="J1413" s="20" t="s">
        <v>373</v>
      </c>
      <c r="K1413" s="17">
        <v>45017</v>
      </c>
    </row>
    <row r="1414" spans="1:11" x14ac:dyDescent="0.25">
      <c r="A1414" s="16">
        <v>45043.041655092595</v>
      </c>
      <c r="B1414" t="s">
        <v>14</v>
      </c>
      <c r="C1414" t="str">
        <f t="shared" si="22"/>
        <v>Public Transport</v>
      </c>
      <c r="D1414" s="3">
        <v>-1.75</v>
      </c>
      <c r="E1414" t="s">
        <v>244</v>
      </c>
      <c r="F1414" t="s">
        <v>241</v>
      </c>
      <c r="G1414" s="5">
        <f>IF(Table1[[#This Row],[Amount]]&lt;0,-Table1[[#This Row],[Amount]],"")</f>
        <v>1.75</v>
      </c>
      <c r="H1414" t="str">
        <f>IF(Table1[[#This Row],[Account Type]]="Credit Card",Table1[[#This Row],[Amount]],"")</f>
        <v/>
      </c>
      <c r="I1414" s="2" t="str">
        <f>IF(Table1[[#This Row],[Category]]="Loan Repayment",Table1[[#This Row],[Amount]]*-1,"")</f>
        <v/>
      </c>
      <c r="J1414" s="20" t="s">
        <v>373</v>
      </c>
      <c r="K1414" s="17">
        <v>45017</v>
      </c>
    </row>
    <row r="1415" spans="1:11" x14ac:dyDescent="0.25">
      <c r="A1415" s="16">
        <v>45043.041655092595</v>
      </c>
      <c r="B1415" t="s">
        <v>14</v>
      </c>
      <c r="C1415" t="str">
        <f t="shared" si="22"/>
        <v>Public Transport</v>
      </c>
      <c r="D1415" s="3">
        <v>-5.25</v>
      </c>
      <c r="E1415" t="s">
        <v>244</v>
      </c>
      <c r="F1415" t="s">
        <v>241</v>
      </c>
      <c r="G1415" s="5">
        <f>IF(Table1[[#This Row],[Amount]]&lt;0,-Table1[[#This Row],[Amount]],"")</f>
        <v>5.25</v>
      </c>
      <c r="H1415" t="str">
        <f>IF(Table1[[#This Row],[Account Type]]="Credit Card",Table1[[#This Row],[Amount]],"")</f>
        <v/>
      </c>
      <c r="I1415" s="2" t="str">
        <f>IF(Table1[[#This Row],[Category]]="Loan Repayment",Table1[[#This Row],[Amount]]*-1,"")</f>
        <v/>
      </c>
      <c r="J1415" s="20" t="s">
        <v>373</v>
      </c>
      <c r="K1415" s="17">
        <v>45017</v>
      </c>
    </row>
    <row r="1416" spans="1:11" x14ac:dyDescent="0.25">
      <c r="A1416" s="16">
        <v>45043.252268518518</v>
      </c>
      <c r="B1416" t="s">
        <v>3</v>
      </c>
      <c r="C1416" t="str">
        <f t="shared" si="22"/>
        <v>Others</v>
      </c>
      <c r="D1416" s="3">
        <v>-5</v>
      </c>
      <c r="E1416" t="s">
        <v>244</v>
      </c>
      <c r="F1416" t="s">
        <v>241</v>
      </c>
      <c r="G1416" s="5">
        <f>IF(Table1[[#This Row],[Amount]]&lt;0,-Table1[[#This Row],[Amount]],"")</f>
        <v>5</v>
      </c>
      <c r="H1416" t="str">
        <f>IF(Table1[[#This Row],[Account Type]]="Credit Card",Table1[[#This Row],[Amount]],"")</f>
        <v/>
      </c>
      <c r="I1416" s="2" t="str">
        <f>IF(Table1[[#This Row],[Category]]="Loan Repayment",Table1[[#This Row],[Amount]]*-1,"")</f>
        <v/>
      </c>
      <c r="J1416" s="20" t="s">
        <v>373</v>
      </c>
      <c r="K1416" s="17">
        <v>45017</v>
      </c>
    </row>
    <row r="1417" spans="1:11" x14ac:dyDescent="0.25">
      <c r="A1417" s="16">
        <v>45043.252268518518</v>
      </c>
      <c r="B1417" t="s">
        <v>3</v>
      </c>
      <c r="C1417" t="str">
        <f t="shared" si="22"/>
        <v>Others</v>
      </c>
      <c r="D1417" s="3">
        <v>5</v>
      </c>
      <c r="E1417" t="s">
        <v>244</v>
      </c>
      <c r="F1417" t="s">
        <v>241</v>
      </c>
      <c r="G1417" s="5" t="str">
        <f>IF(Table1[[#This Row],[Amount]]&lt;0,-Table1[[#This Row],[Amount]],"")</f>
        <v/>
      </c>
      <c r="H1417" t="str">
        <f>IF(Table1[[#This Row],[Account Type]]="Credit Card",Table1[[#This Row],[Amount]],"")</f>
        <v/>
      </c>
      <c r="I1417" s="2" t="str">
        <f>IF(Table1[[#This Row],[Category]]="Loan Repayment",Table1[[#This Row],[Amount]]*-1,"")</f>
        <v/>
      </c>
      <c r="J1417" s="20" t="s">
        <v>373</v>
      </c>
      <c r="K1417" s="17">
        <v>45017</v>
      </c>
    </row>
    <row r="1418" spans="1:11" x14ac:dyDescent="0.25">
      <c r="A1418" s="16">
        <v>45043.310162037036</v>
      </c>
      <c r="B1418" t="s">
        <v>10</v>
      </c>
      <c r="C1418" t="str">
        <f t="shared" si="22"/>
        <v>Groceries</v>
      </c>
      <c r="D1418" s="3">
        <v>-6</v>
      </c>
      <c r="E1418" t="s">
        <v>244</v>
      </c>
      <c r="F1418" t="s">
        <v>241</v>
      </c>
      <c r="G1418" s="5">
        <f>IF(Table1[[#This Row],[Amount]]&lt;0,-Table1[[#This Row],[Amount]],"")</f>
        <v>6</v>
      </c>
      <c r="H1418" t="str">
        <f>IF(Table1[[#This Row],[Account Type]]="Credit Card",Table1[[#This Row],[Amount]],"")</f>
        <v/>
      </c>
      <c r="I1418" s="2" t="str">
        <f>IF(Table1[[#This Row],[Category]]="Loan Repayment",Table1[[#This Row],[Amount]]*-1,"")</f>
        <v/>
      </c>
      <c r="J1418" s="20" t="s">
        <v>373</v>
      </c>
      <c r="K1418" s="17">
        <v>45017</v>
      </c>
    </row>
    <row r="1419" spans="1:11" x14ac:dyDescent="0.25">
      <c r="A1419" s="16">
        <v>45043.310914351852</v>
      </c>
      <c r="B1419" t="s">
        <v>10</v>
      </c>
      <c r="C1419" t="str">
        <f t="shared" si="22"/>
        <v>Groceries</v>
      </c>
      <c r="D1419" s="3">
        <v>-1.65</v>
      </c>
      <c r="E1419" t="s">
        <v>244</v>
      </c>
      <c r="F1419" t="s">
        <v>241</v>
      </c>
      <c r="G1419" s="5">
        <f>IF(Table1[[#This Row],[Amount]]&lt;0,-Table1[[#This Row],[Amount]],"")</f>
        <v>1.65</v>
      </c>
      <c r="H1419" t="str">
        <f>IF(Table1[[#This Row],[Account Type]]="Credit Card",Table1[[#This Row],[Amount]],"")</f>
        <v/>
      </c>
      <c r="I1419" s="2" t="str">
        <f>IF(Table1[[#This Row],[Category]]="Loan Repayment",Table1[[#This Row],[Amount]]*-1,"")</f>
        <v/>
      </c>
      <c r="J1419" s="20" t="s">
        <v>373</v>
      </c>
      <c r="K1419" s="17">
        <v>45017</v>
      </c>
    </row>
    <row r="1420" spans="1:11" x14ac:dyDescent="0.25">
      <c r="A1420" s="16">
        <v>45044.041655092595</v>
      </c>
      <c r="B1420" t="s">
        <v>14</v>
      </c>
      <c r="C1420" t="str">
        <f t="shared" si="22"/>
        <v>Public Transport</v>
      </c>
      <c r="D1420" s="3">
        <v>-3.5</v>
      </c>
      <c r="E1420" t="s">
        <v>244</v>
      </c>
      <c r="F1420" t="s">
        <v>241</v>
      </c>
      <c r="G1420" s="5">
        <f>IF(Table1[[#This Row],[Amount]]&lt;0,-Table1[[#This Row],[Amount]],"")</f>
        <v>3.5</v>
      </c>
      <c r="H1420" t="str">
        <f>IF(Table1[[#This Row],[Account Type]]="Credit Card",Table1[[#This Row],[Amount]],"")</f>
        <v/>
      </c>
      <c r="I1420" s="2" t="str">
        <f>IF(Table1[[#This Row],[Category]]="Loan Repayment",Table1[[#This Row],[Amount]]*-1,"")</f>
        <v/>
      </c>
      <c r="J1420" s="20" t="s">
        <v>373</v>
      </c>
      <c r="K1420" s="17">
        <v>45017</v>
      </c>
    </row>
    <row r="1421" spans="1:11" x14ac:dyDescent="0.25">
      <c r="A1421" s="16">
        <v>45045.041655092595</v>
      </c>
      <c r="B1421" t="s">
        <v>14</v>
      </c>
      <c r="C1421" t="str">
        <f t="shared" si="22"/>
        <v>Public Transport</v>
      </c>
      <c r="D1421" s="3">
        <v>-5.25</v>
      </c>
      <c r="E1421" t="s">
        <v>244</v>
      </c>
      <c r="F1421" t="s">
        <v>241</v>
      </c>
      <c r="G1421" s="5">
        <f>IF(Table1[[#This Row],[Amount]]&lt;0,-Table1[[#This Row],[Amount]],"")</f>
        <v>5.25</v>
      </c>
      <c r="H1421" t="str">
        <f>IF(Table1[[#This Row],[Account Type]]="Credit Card",Table1[[#This Row],[Amount]],"")</f>
        <v/>
      </c>
      <c r="I1421" s="2" t="str">
        <f>IF(Table1[[#This Row],[Category]]="Loan Repayment",Table1[[#This Row],[Amount]]*-1,"")</f>
        <v/>
      </c>
      <c r="J1421" s="20" t="s">
        <v>373</v>
      </c>
      <c r="K1421" s="17">
        <v>45017</v>
      </c>
    </row>
    <row r="1422" spans="1:11" x14ac:dyDescent="0.25">
      <c r="A1422" s="16">
        <v>45045.257511574076</v>
      </c>
      <c r="B1422" t="s">
        <v>46</v>
      </c>
      <c r="C1422" t="str">
        <f t="shared" si="22"/>
        <v>Others</v>
      </c>
      <c r="D1422" s="3">
        <v>20</v>
      </c>
      <c r="E1422" t="s">
        <v>244</v>
      </c>
      <c r="F1422" t="s">
        <v>241</v>
      </c>
      <c r="G1422" s="5" t="str">
        <f>IF(Table1[[#This Row],[Amount]]&lt;0,-Table1[[#This Row],[Amount]],"")</f>
        <v/>
      </c>
      <c r="H1422" t="str">
        <f>IF(Table1[[#This Row],[Account Type]]="Credit Card",Table1[[#This Row],[Amount]],"")</f>
        <v/>
      </c>
      <c r="I1422" s="2" t="str">
        <f>IF(Table1[[#This Row],[Category]]="Loan Repayment",Table1[[#This Row],[Amount]]*-1,"")</f>
        <v/>
      </c>
      <c r="J1422" s="20" t="s">
        <v>373</v>
      </c>
      <c r="K1422" s="17">
        <v>45017</v>
      </c>
    </row>
    <row r="1423" spans="1:11" x14ac:dyDescent="0.25">
      <c r="A1423" s="16">
        <v>45046.041655092595</v>
      </c>
      <c r="B1423" t="s">
        <v>14</v>
      </c>
      <c r="C1423" t="str">
        <f t="shared" si="22"/>
        <v>Public Transport</v>
      </c>
      <c r="D1423" s="3">
        <v>-1.75</v>
      </c>
      <c r="E1423" t="s">
        <v>244</v>
      </c>
      <c r="F1423" t="s">
        <v>241</v>
      </c>
      <c r="G1423" s="5">
        <f>IF(Table1[[#This Row],[Amount]]&lt;0,-Table1[[#This Row],[Amount]],"")</f>
        <v>1.75</v>
      </c>
      <c r="H1423" t="str">
        <f>IF(Table1[[#This Row],[Account Type]]="Credit Card",Table1[[#This Row],[Amount]],"")</f>
        <v/>
      </c>
      <c r="I1423" s="2" t="str">
        <f>IF(Table1[[#This Row],[Category]]="Loan Repayment",Table1[[#This Row],[Amount]]*-1,"")</f>
        <v/>
      </c>
      <c r="J1423" s="20" t="s">
        <v>373</v>
      </c>
      <c r="K1423" s="17">
        <v>45017</v>
      </c>
    </row>
    <row r="1424" spans="1:11" x14ac:dyDescent="0.25">
      <c r="A1424" s="16">
        <v>45046.041655092595</v>
      </c>
      <c r="B1424" t="s">
        <v>14</v>
      </c>
      <c r="C1424" t="str">
        <f t="shared" si="22"/>
        <v>Public Transport</v>
      </c>
      <c r="D1424" s="3">
        <v>-1.75</v>
      </c>
      <c r="E1424" t="s">
        <v>244</v>
      </c>
      <c r="F1424" t="s">
        <v>241</v>
      </c>
      <c r="G1424" s="5">
        <f>IF(Table1[[#This Row],[Amount]]&lt;0,-Table1[[#This Row],[Amount]],"")</f>
        <v>1.75</v>
      </c>
      <c r="H1424" t="str">
        <f>IF(Table1[[#This Row],[Account Type]]="Credit Card",Table1[[#This Row],[Amount]],"")</f>
        <v/>
      </c>
      <c r="I1424" s="2" t="str">
        <f>IF(Table1[[#This Row],[Category]]="Loan Repayment",Table1[[#This Row],[Amount]]*-1,"")</f>
        <v/>
      </c>
      <c r="J1424" s="20" t="s">
        <v>373</v>
      </c>
      <c r="K1424" s="17">
        <v>45017</v>
      </c>
    </row>
    <row r="1425" spans="1:11" x14ac:dyDescent="0.25">
      <c r="A1425" s="16">
        <v>45046.5937962963</v>
      </c>
      <c r="B1425" t="s">
        <v>10</v>
      </c>
      <c r="C1425" t="str">
        <f t="shared" si="22"/>
        <v>Groceries</v>
      </c>
      <c r="D1425" s="3">
        <v>-3.55</v>
      </c>
      <c r="E1425" t="s">
        <v>244</v>
      </c>
      <c r="F1425" t="s">
        <v>241</v>
      </c>
      <c r="G1425" s="5">
        <f>IF(Table1[[#This Row],[Amount]]&lt;0,-Table1[[#This Row],[Amount]],"")</f>
        <v>3.55</v>
      </c>
      <c r="H1425" t="str">
        <f>IF(Table1[[#This Row],[Account Type]]="Credit Card",Table1[[#This Row],[Amount]],"")</f>
        <v/>
      </c>
      <c r="I1425" s="2" t="str">
        <f>IF(Table1[[#This Row],[Category]]="Loan Repayment",Table1[[#This Row],[Amount]]*-1,"")</f>
        <v/>
      </c>
      <c r="J1425" s="20" t="s">
        <v>373</v>
      </c>
      <c r="K1425" s="17">
        <v>45017</v>
      </c>
    </row>
    <row r="1426" spans="1:11" x14ac:dyDescent="0.25">
      <c r="A1426" s="16">
        <v>45046.647523148145</v>
      </c>
      <c r="B1426" t="s">
        <v>10</v>
      </c>
      <c r="C1426" t="str">
        <f t="shared" si="22"/>
        <v>Groceries</v>
      </c>
      <c r="D1426" s="3">
        <v>-2.4</v>
      </c>
      <c r="E1426" t="s">
        <v>244</v>
      </c>
      <c r="F1426" t="s">
        <v>241</v>
      </c>
      <c r="G1426" s="5">
        <f>IF(Table1[[#This Row],[Amount]]&lt;0,-Table1[[#This Row],[Amount]],"")</f>
        <v>2.4</v>
      </c>
      <c r="H1426" t="str">
        <f>IF(Table1[[#This Row],[Account Type]]="Credit Card",Table1[[#This Row],[Amount]],"")</f>
        <v/>
      </c>
      <c r="I1426" s="2" t="str">
        <f>IF(Table1[[#This Row],[Category]]="Loan Repayment",Table1[[#This Row],[Amount]]*-1,"")</f>
        <v/>
      </c>
      <c r="J1426" s="20" t="s">
        <v>373</v>
      </c>
      <c r="K1426" s="17">
        <v>45017</v>
      </c>
    </row>
    <row r="1427" spans="1:11" x14ac:dyDescent="0.25">
      <c r="A1427" s="16">
        <v>45047.041655092595</v>
      </c>
      <c r="B1427" t="s">
        <v>14</v>
      </c>
      <c r="C1427" t="str">
        <f t="shared" si="22"/>
        <v>Public Transport</v>
      </c>
      <c r="D1427" s="3">
        <v>-1.75</v>
      </c>
      <c r="E1427" t="s">
        <v>244</v>
      </c>
      <c r="F1427" t="s">
        <v>241</v>
      </c>
      <c r="G1427" s="5">
        <f>IF(Table1[[#This Row],[Amount]]&lt;0,-Table1[[#This Row],[Amount]],"")</f>
        <v>1.75</v>
      </c>
      <c r="H1427" t="str">
        <f>IF(Table1[[#This Row],[Account Type]]="Credit Card",Table1[[#This Row],[Amount]],"")</f>
        <v/>
      </c>
      <c r="I1427" s="2" t="str">
        <f>IF(Table1[[#This Row],[Category]]="Loan Repayment",Table1[[#This Row],[Amount]]*-1,"")</f>
        <v/>
      </c>
      <c r="J1427" s="20" t="s">
        <v>374</v>
      </c>
      <c r="K1427" s="17">
        <v>45047</v>
      </c>
    </row>
    <row r="1428" spans="1:11" x14ac:dyDescent="0.25">
      <c r="A1428" s="16">
        <v>45047.041655092595</v>
      </c>
      <c r="B1428" t="s">
        <v>14</v>
      </c>
      <c r="C1428" t="str">
        <f t="shared" si="22"/>
        <v>Public Transport</v>
      </c>
      <c r="D1428" s="3">
        <v>-5.25</v>
      </c>
      <c r="E1428" t="s">
        <v>244</v>
      </c>
      <c r="F1428" t="s">
        <v>241</v>
      </c>
      <c r="G1428" s="5">
        <f>IF(Table1[[#This Row],[Amount]]&lt;0,-Table1[[#This Row],[Amount]],"")</f>
        <v>5.25</v>
      </c>
      <c r="H1428" t="str">
        <f>IF(Table1[[#This Row],[Account Type]]="Credit Card",Table1[[#This Row],[Amount]],"")</f>
        <v/>
      </c>
      <c r="I1428" s="2" t="str">
        <f>IF(Table1[[#This Row],[Category]]="Loan Repayment",Table1[[#This Row],[Amount]]*-1,"")</f>
        <v/>
      </c>
      <c r="J1428" s="20" t="s">
        <v>374</v>
      </c>
      <c r="K1428" s="17">
        <v>45047</v>
      </c>
    </row>
    <row r="1429" spans="1:11" x14ac:dyDescent="0.25">
      <c r="A1429" s="16">
        <v>45047.7815625</v>
      </c>
      <c r="B1429" t="s">
        <v>8</v>
      </c>
      <c r="C1429" t="str">
        <f t="shared" si="22"/>
        <v>Others</v>
      </c>
      <c r="D1429" s="3">
        <v>258</v>
      </c>
      <c r="E1429" t="s">
        <v>244</v>
      </c>
      <c r="F1429" t="s">
        <v>241</v>
      </c>
      <c r="G1429" s="5" t="str">
        <f>IF(Table1[[#This Row],[Amount]]&lt;0,-Table1[[#This Row],[Amount]],"")</f>
        <v/>
      </c>
      <c r="H1429" t="str">
        <f>IF(Table1[[#This Row],[Account Type]]="Credit Card",Table1[[#This Row],[Amount]],"")</f>
        <v/>
      </c>
      <c r="I1429" s="2" t="str">
        <f>IF(Table1[[#This Row],[Category]]="Loan Repayment",Table1[[#This Row],[Amount]]*-1,"")</f>
        <v/>
      </c>
      <c r="J1429" s="20" t="s">
        <v>374</v>
      </c>
      <c r="K1429" s="17">
        <v>45047</v>
      </c>
    </row>
    <row r="1430" spans="1:11" x14ac:dyDescent="0.25">
      <c r="A1430" s="16">
        <v>45047.825972222221</v>
      </c>
      <c r="B1430" t="s">
        <v>2</v>
      </c>
      <c r="C1430" t="str">
        <f t="shared" si="22"/>
        <v>Savings</v>
      </c>
      <c r="D1430" s="3">
        <v>5</v>
      </c>
      <c r="E1430" t="s">
        <v>244</v>
      </c>
      <c r="F1430" t="s">
        <v>241</v>
      </c>
      <c r="G1430" s="5" t="str">
        <f>IF(Table1[[#This Row],[Amount]]&lt;0,-Table1[[#This Row],[Amount]],"")</f>
        <v/>
      </c>
      <c r="H1430" t="str">
        <f>IF(Table1[[#This Row],[Account Type]]="Credit Card",Table1[[#This Row],[Amount]],"")</f>
        <v/>
      </c>
      <c r="I1430" s="2" t="str">
        <f>IF(Table1[[#This Row],[Category]]="Loan Repayment",Table1[[#This Row],[Amount]]*-1,"")</f>
        <v/>
      </c>
      <c r="J1430" s="20" t="s">
        <v>374</v>
      </c>
      <c r="K1430" s="17">
        <v>45047</v>
      </c>
    </row>
    <row r="1431" spans="1:11" x14ac:dyDescent="0.25">
      <c r="A1431" s="16">
        <v>45047.825972222221</v>
      </c>
      <c r="B1431" t="s">
        <v>2</v>
      </c>
      <c r="C1431" t="str">
        <f t="shared" si="22"/>
        <v>Savings</v>
      </c>
      <c r="D1431" s="3">
        <v>-5</v>
      </c>
      <c r="E1431" t="s">
        <v>244</v>
      </c>
      <c r="F1431" t="s">
        <v>241</v>
      </c>
      <c r="G1431" s="5">
        <f>IF(Table1[[#This Row],[Amount]]&lt;0,-Table1[[#This Row],[Amount]],"")</f>
        <v>5</v>
      </c>
      <c r="H1431" t="str">
        <f>IF(Table1[[#This Row],[Account Type]]="Credit Card",Table1[[#This Row],[Amount]],"")</f>
        <v/>
      </c>
      <c r="I1431" s="2" t="str">
        <f>IF(Table1[[#This Row],[Category]]="Loan Repayment",Table1[[#This Row],[Amount]]*-1,"")</f>
        <v/>
      </c>
      <c r="J1431" s="20" t="s">
        <v>374</v>
      </c>
      <c r="K1431" s="17">
        <v>45047</v>
      </c>
    </row>
    <row r="1432" spans="1:11" x14ac:dyDescent="0.25">
      <c r="A1432" s="16">
        <v>45048.043749999997</v>
      </c>
      <c r="B1432" t="s">
        <v>14</v>
      </c>
      <c r="C1432" t="str">
        <f t="shared" si="22"/>
        <v>Public Transport</v>
      </c>
      <c r="D1432" s="3">
        <v>-1.75</v>
      </c>
      <c r="E1432" t="s">
        <v>244</v>
      </c>
      <c r="F1432" t="s">
        <v>241</v>
      </c>
      <c r="G1432" s="5">
        <f>IF(Table1[[#This Row],[Amount]]&lt;0,-Table1[[#This Row],[Amount]],"")</f>
        <v>1.75</v>
      </c>
      <c r="H1432" t="str">
        <f>IF(Table1[[#This Row],[Account Type]]="Credit Card",Table1[[#This Row],[Amount]],"")</f>
        <v/>
      </c>
      <c r="I1432" s="2" t="str">
        <f>IF(Table1[[#This Row],[Category]]="Loan Repayment",Table1[[#This Row],[Amount]]*-1,"")</f>
        <v/>
      </c>
      <c r="J1432" s="20" t="s">
        <v>374</v>
      </c>
      <c r="K1432" s="17">
        <v>45047</v>
      </c>
    </row>
    <row r="1433" spans="1:11" x14ac:dyDescent="0.25">
      <c r="A1433" s="16">
        <v>45048.268773148149</v>
      </c>
      <c r="B1433" t="s">
        <v>14</v>
      </c>
      <c r="C1433" t="str">
        <f t="shared" si="22"/>
        <v>Public Transport</v>
      </c>
      <c r="D1433" s="3">
        <v>-0.1</v>
      </c>
      <c r="E1433" t="s">
        <v>244</v>
      </c>
      <c r="F1433" t="s">
        <v>241</v>
      </c>
      <c r="G1433" s="5">
        <f>IF(Table1[[#This Row],[Amount]]&lt;0,-Table1[[#This Row],[Amount]],"")</f>
        <v>0.1</v>
      </c>
      <c r="H1433" t="str">
        <f>IF(Table1[[#This Row],[Account Type]]="Credit Card",Table1[[#This Row],[Amount]],"")</f>
        <v/>
      </c>
      <c r="I1433" s="2" t="str">
        <f>IF(Table1[[#This Row],[Category]]="Loan Repayment",Table1[[#This Row],[Amount]]*-1,"")</f>
        <v/>
      </c>
      <c r="J1433" s="20" t="s">
        <v>374</v>
      </c>
      <c r="K1433" s="17">
        <v>45047</v>
      </c>
    </row>
    <row r="1434" spans="1:11" x14ac:dyDescent="0.25">
      <c r="A1434" s="16">
        <v>45049.010347222225</v>
      </c>
      <c r="B1434" t="s">
        <v>14</v>
      </c>
      <c r="C1434" t="str">
        <f t="shared" si="22"/>
        <v>Public Transport</v>
      </c>
      <c r="D1434" s="3">
        <v>-1.75</v>
      </c>
      <c r="E1434" t="s">
        <v>244</v>
      </c>
      <c r="F1434" t="s">
        <v>241</v>
      </c>
      <c r="G1434" s="5">
        <f>IF(Table1[[#This Row],[Amount]]&lt;0,-Table1[[#This Row],[Amount]],"")</f>
        <v>1.75</v>
      </c>
      <c r="H1434" t="str">
        <f>IF(Table1[[#This Row],[Account Type]]="Credit Card",Table1[[#This Row],[Amount]],"")</f>
        <v/>
      </c>
      <c r="I1434" s="2" t="str">
        <f>IF(Table1[[#This Row],[Category]]="Loan Repayment",Table1[[#This Row],[Amount]]*-1,"")</f>
        <v/>
      </c>
      <c r="J1434" s="20" t="s">
        <v>374</v>
      </c>
      <c r="K1434" s="17">
        <v>45047</v>
      </c>
    </row>
    <row r="1435" spans="1:11" x14ac:dyDescent="0.25">
      <c r="A1435" s="16">
        <v>45049.328958333332</v>
      </c>
      <c r="B1435" t="s">
        <v>10</v>
      </c>
      <c r="C1435" t="str">
        <f t="shared" si="22"/>
        <v>Groceries</v>
      </c>
      <c r="D1435" s="3">
        <v>-3.9</v>
      </c>
      <c r="E1435" t="s">
        <v>244</v>
      </c>
      <c r="F1435" t="s">
        <v>241</v>
      </c>
      <c r="G1435" s="5">
        <f>IF(Table1[[#This Row],[Amount]]&lt;0,-Table1[[#This Row],[Amount]],"")</f>
        <v>3.9</v>
      </c>
      <c r="H1435" t="str">
        <f>IF(Table1[[#This Row],[Account Type]]="Credit Card",Table1[[#This Row],[Amount]],"")</f>
        <v/>
      </c>
      <c r="I1435" s="2" t="str">
        <f>IF(Table1[[#This Row],[Category]]="Loan Repayment",Table1[[#This Row],[Amount]]*-1,"")</f>
        <v/>
      </c>
      <c r="J1435" s="20" t="s">
        <v>374</v>
      </c>
      <c r="K1435" s="17">
        <v>45047</v>
      </c>
    </row>
    <row r="1436" spans="1:11" x14ac:dyDescent="0.25">
      <c r="A1436" s="16">
        <v>45049.499293981484</v>
      </c>
      <c r="B1436" t="s">
        <v>292</v>
      </c>
      <c r="C1436" t="str">
        <f t="shared" si="22"/>
        <v>Others</v>
      </c>
      <c r="D1436" s="3">
        <v>-200</v>
      </c>
      <c r="E1436" t="s">
        <v>244</v>
      </c>
      <c r="F1436" t="s">
        <v>241</v>
      </c>
      <c r="G1436" s="5">
        <f>IF(Table1[[#This Row],[Amount]]&lt;0,-Table1[[#This Row],[Amount]],"")</f>
        <v>200</v>
      </c>
      <c r="H1436" t="str">
        <f>IF(Table1[[#This Row],[Account Type]]="Credit Card",Table1[[#This Row],[Amount]],"")</f>
        <v/>
      </c>
      <c r="I1436" s="2" t="str">
        <f>IF(Table1[[#This Row],[Category]]="Loan Repayment",Table1[[#This Row],[Amount]]*-1,"")</f>
        <v/>
      </c>
      <c r="J1436" s="20" t="s">
        <v>374</v>
      </c>
      <c r="K1436" s="17">
        <v>45047</v>
      </c>
    </row>
    <row r="1437" spans="1:11" x14ac:dyDescent="0.25">
      <c r="A1437" s="16">
        <v>45049.888495370367</v>
      </c>
      <c r="B1437" t="s">
        <v>10</v>
      </c>
      <c r="C1437" t="str">
        <f t="shared" si="22"/>
        <v>Groceries</v>
      </c>
      <c r="D1437" s="3">
        <v>-1.1000000000000001</v>
      </c>
      <c r="E1437" t="s">
        <v>244</v>
      </c>
      <c r="F1437" t="s">
        <v>241</v>
      </c>
      <c r="G1437" s="5">
        <f>IF(Table1[[#This Row],[Amount]]&lt;0,-Table1[[#This Row],[Amount]],"")</f>
        <v>1.1000000000000001</v>
      </c>
      <c r="H1437" t="str">
        <f>IF(Table1[[#This Row],[Account Type]]="Credit Card",Table1[[#This Row],[Amount]],"")</f>
        <v/>
      </c>
      <c r="I1437" s="2" t="str">
        <f>IF(Table1[[#This Row],[Category]]="Loan Repayment",Table1[[#This Row],[Amount]]*-1,"")</f>
        <v/>
      </c>
      <c r="J1437" s="20" t="s">
        <v>374</v>
      </c>
      <c r="K1437" s="17">
        <v>45047</v>
      </c>
    </row>
    <row r="1438" spans="1:11" x14ac:dyDescent="0.25">
      <c r="A1438" s="16">
        <v>45050.041655092595</v>
      </c>
      <c r="B1438" t="s">
        <v>14</v>
      </c>
      <c r="C1438" t="str">
        <f t="shared" si="22"/>
        <v>Public Transport</v>
      </c>
      <c r="D1438" s="3">
        <v>-3.5</v>
      </c>
      <c r="E1438" t="s">
        <v>244</v>
      </c>
      <c r="F1438" t="s">
        <v>241</v>
      </c>
      <c r="G1438" s="5">
        <f>IF(Table1[[#This Row],[Amount]]&lt;0,-Table1[[#This Row],[Amount]],"")</f>
        <v>3.5</v>
      </c>
      <c r="H1438" t="str">
        <f>IF(Table1[[#This Row],[Account Type]]="Credit Card",Table1[[#This Row],[Amount]],"")</f>
        <v/>
      </c>
      <c r="I1438" s="2" t="str">
        <f>IF(Table1[[#This Row],[Category]]="Loan Repayment",Table1[[#This Row],[Amount]]*-1,"")</f>
        <v/>
      </c>
      <c r="J1438" s="20" t="s">
        <v>374</v>
      </c>
      <c r="K1438" s="17">
        <v>45047</v>
      </c>
    </row>
    <row r="1439" spans="1:11" x14ac:dyDescent="0.25">
      <c r="A1439" s="16">
        <v>45050.370046296295</v>
      </c>
      <c r="B1439" t="s">
        <v>10</v>
      </c>
      <c r="C1439" t="str">
        <f t="shared" si="22"/>
        <v>Groceries</v>
      </c>
      <c r="D1439" s="3">
        <v>-2.1</v>
      </c>
      <c r="E1439" t="s">
        <v>244</v>
      </c>
      <c r="F1439" t="s">
        <v>241</v>
      </c>
      <c r="G1439" s="5">
        <f>IF(Table1[[#This Row],[Amount]]&lt;0,-Table1[[#This Row],[Amount]],"")</f>
        <v>2.1</v>
      </c>
      <c r="H1439" t="str">
        <f>IF(Table1[[#This Row],[Account Type]]="Credit Card",Table1[[#This Row],[Amount]],"")</f>
        <v/>
      </c>
      <c r="I1439" s="2" t="str">
        <f>IF(Table1[[#This Row],[Category]]="Loan Repayment",Table1[[#This Row],[Amount]]*-1,"")</f>
        <v/>
      </c>
      <c r="J1439" s="20" t="s">
        <v>374</v>
      </c>
      <c r="K1439" s="17">
        <v>45047</v>
      </c>
    </row>
    <row r="1440" spans="1:11" x14ac:dyDescent="0.25">
      <c r="A1440" s="16">
        <v>45050.668113425927</v>
      </c>
      <c r="B1440" t="s">
        <v>12</v>
      </c>
      <c r="C1440" t="str">
        <f t="shared" si="22"/>
        <v>Groceries</v>
      </c>
      <c r="D1440" s="3">
        <v>-11.99</v>
      </c>
      <c r="E1440" t="s">
        <v>244</v>
      </c>
      <c r="F1440" t="s">
        <v>241</v>
      </c>
      <c r="G1440" s="5">
        <f>IF(Table1[[#This Row],[Amount]]&lt;0,-Table1[[#This Row],[Amount]],"")</f>
        <v>11.99</v>
      </c>
      <c r="H1440" t="str">
        <f>IF(Table1[[#This Row],[Account Type]]="Credit Card",Table1[[#This Row],[Amount]],"")</f>
        <v/>
      </c>
      <c r="I1440" s="2" t="str">
        <f>IF(Table1[[#This Row],[Category]]="Loan Repayment",Table1[[#This Row],[Amount]]*-1,"")</f>
        <v/>
      </c>
      <c r="J1440" s="20" t="s">
        <v>374</v>
      </c>
      <c r="K1440" s="17">
        <v>45047</v>
      </c>
    </row>
    <row r="1441" spans="1:11" x14ac:dyDescent="0.25">
      <c r="A1441" s="16">
        <v>45051.041655092595</v>
      </c>
      <c r="B1441" t="s">
        <v>14</v>
      </c>
      <c r="C1441" t="str">
        <f t="shared" si="22"/>
        <v>Public Transport</v>
      </c>
      <c r="D1441" s="3">
        <v>-1.75</v>
      </c>
      <c r="E1441" t="s">
        <v>244</v>
      </c>
      <c r="F1441" t="s">
        <v>241</v>
      </c>
      <c r="G1441" s="5">
        <f>IF(Table1[[#This Row],[Amount]]&lt;0,-Table1[[#This Row],[Amount]],"")</f>
        <v>1.75</v>
      </c>
      <c r="H1441" t="str">
        <f>IF(Table1[[#This Row],[Account Type]]="Credit Card",Table1[[#This Row],[Amount]],"")</f>
        <v/>
      </c>
      <c r="I1441" s="2" t="str">
        <f>IF(Table1[[#This Row],[Category]]="Loan Repayment",Table1[[#This Row],[Amount]]*-1,"")</f>
        <v/>
      </c>
      <c r="J1441" s="20" t="s">
        <v>374</v>
      </c>
      <c r="K1441" s="17">
        <v>45047</v>
      </c>
    </row>
    <row r="1442" spans="1:11" x14ac:dyDescent="0.25">
      <c r="A1442" s="16">
        <v>45051.041655092595</v>
      </c>
      <c r="B1442" t="s">
        <v>14</v>
      </c>
      <c r="C1442" t="str">
        <f t="shared" si="22"/>
        <v>Public Transport</v>
      </c>
      <c r="D1442" s="3">
        <v>-1.75</v>
      </c>
      <c r="E1442" t="s">
        <v>244</v>
      </c>
      <c r="F1442" t="s">
        <v>241</v>
      </c>
      <c r="G1442" s="5">
        <f>IF(Table1[[#This Row],[Amount]]&lt;0,-Table1[[#This Row],[Amount]],"")</f>
        <v>1.75</v>
      </c>
      <c r="H1442" t="str">
        <f>IF(Table1[[#This Row],[Account Type]]="Credit Card",Table1[[#This Row],[Amount]],"")</f>
        <v/>
      </c>
      <c r="I1442" s="2" t="str">
        <f>IF(Table1[[#This Row],[Category]]="Loan Repayment",Table1[[#This Row],[Amount]]*-1,"")</f>
        <v/>
      </c>
      <c r="J1442" s="20" t="s">
        <v>374</v>
      </c>
      <c r="K1442" s="17">
        <v>45047</v>
      </c>
    </row>
    <row r="1443" spans="1:11" x14ac:dyDescent="0.25">
      <c r="A1443" s="16">
        <v>45052.041655092595</v>
      </c>
      <c r="B1443" t="s">
        <v>14</v>
      </c>
      <c r="C1443" t="str">
        <f t="shared" si="22"/>
        <v>Public Transport</v>
      </c>
      <c r="D1443" s="3">
        <v>-1.75</v>
      </c>
      <c r="E1443" t="s">
        <v>244</v>
      </c>
      <c r="F1443" t="s">
        <v>241</v>
      </c>
      <c r="G1443" s="5">
        <f>IF(Table1[[#This Row],[Amount]]&lt;0,-Table1[[#This Row],[Amount]],"")</f>
        <v>1.75</v>
      </c>
      <c r="H1443" t="str">
        <f>IF(Table1[[#This Row],[Account Type]]="Credit Card",Table1[[#This Row],[Amount]],"")</f>
        <v/>
      </c>
      <c r="I1443" s="2" t="str">
        <f>IF(Table1[[#This Row],[Category]]="Loan Repayment",Table1[[#This Row],[Amount]]*-1,"")</f>
        <v/>
      </c>
      <c r="J1443" s="20" t="s">
        <v>374</v>
      </c>
      <c r="K1443" s="17">
        <v>45047</v>
      </c>
    </row>
    <row r="1444" spans="1:11" x14ac:dyDescent="0.25">
      <c r="A1444" s="16">
        <v>45052.041655092595</v>
      </c>
      <c r="B1444" t="s">
        <v>14</v>
      </c>
      <c r="C1444" t="str">
        <f t="shared" si="22"/>
        <v>Public Transport</v>
      </c>
      <c r="D1444" s="3">
        <v>-1.75</v>
      </c>
      <c r="E1444" t="s">
        <v>244</v>
      </c>
      <c r="F1444" t="s">
        <v>241</v>
      </c>
      <c r="G1444" s="5">
        <f>IF(Table1[[#This Row],[Amount]]&lt;0,-Table1[[#This Row],[Amount]],"")</f>
        <v>1.75</v>
      </c>
      <c r="H1444" t="str">
        <f>IF(Table1[[#This Row],[Account Type]]="Credit Card",Table1[[#This Row],[Amount]],"")</f>
        <v/>
      </c>
      <c r="I1444" s="2" t="str">
        <f>IF(Table1[[#This Row],[Category]]="Loan Repayment",Table1[[#This Row],[Amount]]*-1,"")</f>
        <v/>
      </c>
      <c r="J1444" s="20" t="s">
        <v>374</v>
      </c>
      <c r="K1444" s="17">
        <v>45047</v>
      </c>
    </row>
    <row r="1445" spans="1:11" x14ac:dyDescent="0.25">
      <c r="A1445" s="16">
        <v>45053.041655092595</v>
      </c>
      <c r="B1445" t="s">
        <v>14</v>
      </c>
      <c r="C1445" t="str">
        <f t="shared" si="22"/>
        <v>Public Transport</v>
      </c>
      <c r="D1445" s="3">
        <v>-3.5</v>
      </c>
      <c r="E1445" t="s">
        <v>244</v>
      </c>
      <c r="F1445" t="s">
        <v>241</v>
      </c>
      <c r="G1445" s="5">
        <f>IF(Table1[[#This Row],[Amount]]&lt;0,-Table1[[#This Row],[Amount]],"")</f>
        <v>3.5</v>
      </c>
      <c r="H1445" t="str">
        <f>IF(Table1[[#This Row],[Account Type]]="Credit Card",Table1[[#This Row],[Amount]],"")</f>
        <v/>
      </c>
      <c r="I1445" s="2" t="str">
        <f>IF(Table1[[#This Row],[Category]]="Loan Repayment",Table1[[#This Row],[Amount]]*-1,"")</f>
        <v/>
      </c>
      <c r="J1445" s="20" t="s">
        <v>374</v>
      </c>
      <c r="K1445" s="17">
        <v>45047</v>
      </c>
    </row>
    <row r="1446" spans="1:11" x14ac:dyDescent="0.25">
      <c r="A1446" s="16">
        <v>45054.041655092595</v>
      </c>
      <c r="B1446" t="s">
        <v>14</v>
      </c>
      <c r="C1446" t="str">
        <f t="shared" si="22"/>
        <v>Public Transport</v>
      </c>
      <c r="D1446" s="3">
        <v>-1.75</v>
      </c>
      <c r="E1446" t="s">
        <v>244</v>
      </c>
      <c r="F1446" t="s">
        <v>241</v>
      </c>
      <c r="G1446" s="5">
        <f>IF(Table1[[#This Row],[Amount]]&lt;0,-Table1[[#This Row],[Amount]],"")</f>
        <v>1.75</v>
      </c>
      <c r="H1446" t="str">
        <f>IF(Table1[[#This Row],[Account Type]]="Credit Card",Table1[[#This Row],[Amount]],"")</f>
        <v/>
      </c>
      <c r="I1446" s="2" t="str">
        <f>IF(Table1[[#This Row],[Category]]="Loan Repayment",Table1[[#This Row],[Amount]]*-1,"")</f>
        <v/>
      </c>
      <c r="J1446" s="20" t="s">
        <v>374</v>
      </c>
      <c r="K1446" s="17">
        <v>45047</v>
      </c>
    </row>
    <row r="1447" spans="1:11" x14ac:dyDescent="0.25">
      <c r="A1447" s="16">
        <v>45054.349421296298</v>
      </c>
      <c r="B1447" t="s">
        <v>2</v>
      </c>
      <c r="C1447" t="str">
        <f t="shared" si="22"/>
        <v>Savings</v>
      </c>
      <c r="D1447" s="3">
        <v>5</v>
      </c>
      <c r="E1447" t="s">
        <v>244</v>
      </c>
      <c r="F1447" t="s">
        <v>241</v>
      </c>
      <c r="G1447" s="5" t="str">
        <f>IF(Table1[[#This Row],[Amount]]&lt;0,-Table1[[#This Row],[Amount]],"")</f>
        <v/>
      </c>
      <c r="H1447" t="str">
        <f>IF(Table1[[#This Row],[Account Type]]="Credit Card",Table1[[#This Row],[Amount]],"")</f>
        <v/>
      </c>
      <c r="I1447" s="2" t="str">
        <f>IF(Table1[[#This Row],[Category]]="Loan Repayment",Table1[[#This Row],[Amount]]*-1,"")</f>
        <v/>
      </c>
      <c r="J1447" s="20" t="s">
        <v>374</v>
      </c>
      <c r="K1447" s="17">
        <v>45047</v>
      </c>
    </row>
    <row r="1448" spans="1:11" x14ac:dyDescent="0.25">
      <c r="A1448" s="16">
        <v>45054.349421296298</v>
      </c>
      <c r="B1448" t="s">
        <v>2</v>
      </c>
      <c r="C1448" t="str">
        <f t="shared" si="22"/>
        <v>Savings</v>
      </c>
      <c r="D1448" s="3">
        <v>-5</v>
      </c>
      <c r="E1448" t="s">
        <v>244</v>
      </c>
      <c r="F1448" t="s">
        <v>241</v>
      </c>
      <c r="G1448" s="5">
        <f>IF(Table1[[#This Row],[Amount]]&lt;0,-Table1[[#This Row],[Amount]],"")</f>
        <v>5</v>
      </c>
      <c r="H1448" t="str">
        <f>IF(Table1[[#This Row],[Account Type]]="Credit Card",Table1[[#This Row],[Amount]],"")</f>
        <v/>
      </c>
      <c r="I1448" s="2" t="str">
        <f>IF(Table1[[#This Row],[Category]]="Loan Repayment",Table1[[#This Row],[Amount]]*-1,"")</f>
        <v/>
      </c>
      <c r="J1448" s="20" t="s">
        <v>374</v>
      </c>
      <c r="K1448" s="17">
        <v>45047</v>
      </c>
    </row>
    <row r="1449" spans="1:11" x14ac:dyDescent="0.25">
      <c r="A1449" s="16">
        <v>45054.523576388892</v>
      </c>
      <c r="B1449" t="s">
        <v>46</v>
      </c>
      <c r="C1449" t="str">
        <f t="shared" si="22"/>
        <v>Others</v>
      </c>
      <c r="D1449" s="3">
        <v>54</v>
      </c>
      <c r="E1449" t="s">
        <v>244</v>
      </c>
      <c r="F1449" t="s">
        <v>241</v>
      </c>
      <c r="G1449" s="5" t="str">
        <f>IF(Table1[[#This Row],[Amount]]&lt;0,-Table1[[#This Row],[Amount]],"")</f>
        <v/>
      </c>
      <c r="H1449" t="str">
        <f>IF(Table1[[#This Row],[Account Type]]="Credit Card",Table1[[#This Row],[Amount]],"")</f>
        <v/>
      </c>
      <c r="I1449" s="2" t="str">
        <f>IF(Table1[[#This Row],[Category]]="Loan Repayment",Table1[[#This Row],[Amount]]*-1,"")</f>
        <v/>
      </c>
      <c r="J1449" s="20" t="s">
        <v>374</v>
      </c>
      <c r="K1449" s="17">
        <v>45047</v>
      </c>
    </row>
    <row r="1450" spans="1:11" x14ac:dyDescent="0.25">
      <c r="A1450" s="16">
        <v>45054.523993055554</v>
      </c>
      <c r="B1450" t="s">
        <v>20</v>
      </c>
      <c r="C1450" t="str">
        <f t="shared" si="22"/>
        <v>Others</v>
      </c>
      <c r="D1450" s="3">
        <v>-15</v>
      </c>
      <c r="E1450" t="s">
        <v>244</v>
      </c>
      <c r="F1450" t="s">
        <v>241</v>
      </c>
      <c r="G1450" s="5">
        <f>IF(Table1[[#This Row],[Amount]]&lt;0,-Table1[[#This Row],[Amount]],"")</f>
        <v>15</v>
      </c>
      <c r="H1450" t="str">
        <f>IF(Table1[[#This Row],[Account Type]]="Credit Card",Table1[[#This Row],[Amount]],"")</f>
        <v/>
      </c>
      <c r="I1450" s="2" t="str">
        <f>IF(Table1[[#This Row],[Category]]="Loan Repayment",Table1[[#This Row],[Amount]]*-1,"")</f>
        <v/>
      </c>
      <c r="J1450" s="20" t="s">
        <v>374</v>
      </c>
      <c r="K1450" s="17">
        <v>45047</v>
      </c>
    </row>
    <row r="1451" spans="1:11" x14ac:dyDescent="0.25">
      <c r="A1451" s="16">
        <v>45055.041655092595</v>
      </c>
      <c r="B1451" t="s">
        <v>14</v>
      </c>
      <c r="C1451" t="str">
        <f t="shared" si="22"/>
        <v>Public Transport</v>
      </c>
      <c r="D1451" s="3">
        <v>-1.75</v>
      </c>
      <c r="E1451" t="s">
        <v>244</v>
      </c>
      <c r="F1451" t="s">
        <v>241</v>
      </c>
      <c r="G1451" s="5">
        <f>IF(Table1[[#This Row],[Amount]]&lt;0,-Table1[[#This Row],[Amount]],"")</f>
        <v>1.75</v>
      </c>
      <c r="H1451" t="str">
        <f>IF(Table1[[#This Row],[Account Type]]="Credit Card",Table1[[#This Row],[Amount]],"")</f>
        <v/>
      </c>
      <c r="I1451" s="2" t="str">
        <f>IF(Table1[[#This Row],[Category]]="Loan Repayment",Table1[[#This Row],[Amount]]*-1,"")</f>
        <v/>
      </c>
      <c r="J1451" s="20" t="s">
        <v>374</v>
      </c>
      <c r="K1451" s="17">
        <v>45047</v>
      </c>
    </row>
    <row r="1452" spans="1:11" x14ac:dyDescent="0.25">
      <c r="A1452" s="16">
        <v>45055.343946759262</v>
      </c>
      <c r="B1452" t="s">
        <v>123</v>
      </c>
      <c r="C1452" t="str">
        <f t="shared" si="22"/>
        <v>Others</v>
      </c>
      <c r="D1452" s="3">
        <v>-30</v>
      </c>
      <c r="E1452" t="s">
        <v>244</v>
      </c>
      <c r="F1452" t="s">
        <v>241</v>
      </c>
      <c r="G1452" s="5">
        <f>IF(Table1[[#This Row],[Amount]]&lt;0,-Table1[[#This Row],[Amount]],"")</f>
        <v>30</v>
      </c>
      <c r="H1452" t="str">
        <f>IF(Table1[[#This Row],[Account Type]]="Credit Card",Table1[[#This Row],[Amount]],"")</f>
        <v/>
      </c>
      <c r="I1452" s="2" t="str">
        <f>IF(Table1[[#This Row],[Category]]="Loan Repayment",Table1[[#This Row],[Amount]]*-1,"")</f>
        <v/>
      </c>
      <c r="J1452" s="20" t="s">
        <v>374</v>
      </c>
      <c r="K1452" s="17">
        <v>45047</v>
      </c>
    </row>
    <row r="1453" spans="1:11" x14ac:dyDescent="0.25">
      <c r="A1453" s="16">
        <v>45055.345023148147</v>
      </c>
      <c r="B1453" t="s">
        <v>123</v>
      </c>
      <c r="C1453" t="str">
        <f t="shared" si="22"/>
        <v>Others</v>
      </c>
      <c r="D1453" s="3">
        <v>-5</v>
      </c>
      <c r="E1453" t="s">
        <v>244</v>
      </c>
      <c r="F1453" t="s">
        <v>241</v>
      </c>
      <c r="G1453" s="5">
        <f>IF(Table1[[#This Row],[Amount]]&lt;0,-Table1[[#This Row],[Amount]],"")</f>
        <v>5</v>
      </c>
      <c r="H1453" t="str">
        <f>IF(Table1[[#This Row],[Account Type]]="Credit Card",Table1[[#This Row],[Amount]],"")</f>
        <v/>
      </c>
      <c r="I1453" s="2" t="str">
        <f>IF(Table1[[#This Row],[Category]]="Loan Repayment",Table1[[#This Row],[Amount]]*-1,"")</f>
        <v/>
      </c>
      <c r="J1453" s="20" t="s">
        <v>374</v>
      </c>
      <c r="K1453" s="17">
        <v>45047</v>
      </c>
    </row>
    <row r="1454" spans="1:11" x14ac:dyDescent="0.25">
      <c r="A1454" s="16">
        <v>45057.041655092595</v>
      </c>
      <c r="B1454" t="s">
        <v>14</v>
      </c>
      <c r="C1454" t="str">
        <f t="shared" si="22"/>
        <v>Public Transport</v>
      </c>
      <c r="D1454" s="3">
        <v>-1.75</v>
      </c>
      <c r="E1454" t="s">
        <v>244</v>
      </c>
      <c r="F1454" t="s">
        <v>241</v>
      </c>
      <c r="G1454" s="5">
        <f>IF(Table1[[#This Row],[Amount]]&lt;0,-Table1[[#This Row],[Amount]],"")</f>
        <v>1.75</v>
      </c>
      <c r="H1454" t="str">
        <f>IF(Table1[[#This Row],[Account Type]]="Credit Card",Table1[[#This Row],[Amount]],"")</f>
        <v/>
      </c>
      <c r="I1454" s="2" t="str">
        <f>IF(Table1[[#This Row],[Category]]="Loan Repayment",Table1[[#This Row],[Amount]]*-1,"")</f>
        <v/>
      </c>
      <c r="J1454" s="20" t="s">
        <v>374</v>
      </c>
      <c r="K1454" s="17">
        <v>45047</v>
      </c>
    </row>
    <row r="1455" spans="1:11" x14ac:dyDescent="0.25">
      <c r="A1455" s="16">
        <v>45057.370451388888</v>
      </c>
      <c r="B1455" t="s">
        <v>46</v>
      </c>
      <c r="C1455" t="str">
        <f t="shared" si="22"/>
        <v>Others</v>
      </c>
      <c r="D1455" s="3">
        <v>100</v>
      </c>
      <c r="E1455" t="s">
        <v>244</v>
      </c>
      <c r="F1455" t="s">
        <v>241</v>
      </c>
      <c r="G1455" s="5" t="str">
        <f>IF(Table1[[#This Row],[Amount]]&lt;0,-Table1[[#This Row],[Amount]],"")</f>
        <v/>
      </c>
      <c r="H1455" t="str">
        <f>IF(Table1[[#This Row],[Account Type]]="Credit Card",Table1[[#This Row],[Amount]],"")</f>
        <v/>
      </c>
      <c r="I1455" s="2" t="str">
        <f>IF(Table1[[#This Row],[Category]]="Loan Repayment",Table1[[#This Row],[Amount]]*-1,"")</f>
        <v/>
      </c>
      <c r="J1455" s="20" t="s">
        <v>374</v>
      </c>
      <c r="K1455" s="17">
        <v>45047</v>
      </c>
    </row>
    <row r="1456" spans="1:11" x14ac:dyDescent="0.25">
      <c r="A1456" s="16">
        <v>45058.041655092595</v>
      </c>
      <c r="B1456" t="s">
        <v>14</v>
      </c>
      <c r="C1456" t="str">
        <f t="shared" si="22"/>
        <v>Public Transport</v>
      </c>
      <c r="D1456" s="3">
        <v>-1.75</v>
      </c>
      <c r="E1456" t="s">
        <v>244</v>
      </c>
      <c r="F1456" t="s">
        <v>241</v>
      </c>
      <c r="G1456" s="5">
        <f>IF(Table1[[#This Row],[Amount]]&lt;0,-Table1[[#This Row],[Amount]],"")</f>
        <v>1.75</v>
      </c>
      <c r="H1456" t="str">
        <f>IF(Table1[[#This Row],[Account Type]]="Credit Card",Table1[[#This Row],[Amount]],"")</f>
        <v/>
      </c>
      <c r="I1456" s="2" t="str">
        <f>IF(Table1[[#This Row],[Category]]="Loan Repayment",Table1[[#This Row],[Amount]]*-1,"")</f>
        <v/>
      </c>
      <c r="J1456" s="20" t="s">
        <v>374</v>
      </c>
      <c r="K1456" s="17">
        <v>45047</v>
      </c>
    </row>
    <row r="1457" spans="1:11" x14ac:dyDescent="0.25">
      <c r="A1457" s="16">
        <v>45058.041655092595</v>
      </c>
      <c r="B1457" t="s">
        <v>14</v>
      </c>
      <c r="C1457" t="str">
        <f t="shared" si="22"/>
        <v>Public Transport</v>
      </c>
      <c r="D1457" s="3">
        <v>-1.75</v>
      </c>
      <c r="E1457" t="s">
        <v>244</v>
      </c>
      <c r="F1457" t="s">
        <v>241</v>
      </c>
      <c r="G1457" s="5">
        <f>IF(Table1[[#This Row],[Amount]]&lt;0,-Table1[[#This Row],[Amount]],"")</f>
        <v>1.75</v>
      </c>
      <c r="H1457" t="str">
        <f>IF(Table1[[#This Row],[Account Type]]="Credit Card",Table1[[#This Row],[Amount]],"")</f>
        <v/>
      </c>
      <c r="I1457" s="2" t="str">
        <f>IF(Table1[[#This Row],[Category]]="Loan Repayment",Table1[[#This Row],[Amount]]*-1,"")</f>
        <v/>
      </c>
      <c r="J1457" s="20" t="s">
        <v>374</v>
      </c>
      <c r="K1457" s="17">
        <v>45047</v>
      </c>
    </row>
    <row r="1458" spans="1:11" x14ac:dyDescent="0.25">
      <c r="A1458" s="16">
        <v>45059.047060185185</v>
      </c>
      <c r="B1458" t="s">
        <v>14</v>
      </c>
      <c r="C1458" t="str">
        <f t="shared" si="22"/>
        <v>Public Transport</v>
      </c>
      <c r="D1458" s="3">
        <v>-3.5</v>
      </c>
      <c r="E1458" t="s">
        <v>244</v>
      </c>
      <c r="F1458" t="s">
        <v>241</v>
      </c>
      <c r="G1458" s="5">
        <f>IF(Table1[[#This Row],[Amount]]&lt;0,-Table1[[#This Row],[Amount]],"")</f>
        <v>3.5</v>
      </c>
      <c r="H1458" t="str">
        <f>IF(Table1[[#This Row],[Account Type]]="Credit Card",Table1[[#This Row],[Amount]],"")</f>
        <v/>
      </c>
      <c r="I1458" s="2" t="str">
        <f>IF(Table1[[#This Row],[Category]]="Loan Repayment",Table1[[#This Row],[Amount]]*-1,"")</f>
        <v/>
      </c>
      <c r="J1458" s="20" t="s">
        <v>374</v>
      </c>
      <c r="K1458" s="17">
        <v>45047</v>
      </c>
    </row>
    <row r="1459" spans="1:11" x14ac:dyDescent="0.25">
      <c r="A1459" s="16">
        <v>45060.041655092595</v>
      </c>
      <c r="B1459" t="s">
        <v>14</v>
      </c>
      <c r="C1459" t="str">
        <f t="shared" si="22"/>
        <v>Public Transport</v>
      </c>
      <c r="D1459" s="3">
        <v>-1.75</v>
      </c>
      <c r="E1459" t="s">
        <v>244</v>
      </c>
      <c r="F1459" t="s">
        <v>241</v>
      </c>
      <c r="G1459" s="5">
        <f>IF(Table1[[#This Row],[Amount]]&lt;0,-Table1[[#This Row],[Amount]],"")</f>
        <v>1.75</v>
      </c>
      <c r="H1459" t="str">
        <f>IF(Table1[[#This Row],[Account Type]]="Credit Card",Table1[[#This Row],[Amount]],"")</f>
        <v/>
      </c>
      <c r="I1459" s="2" t="str">
        <f>IF(Table1[[#This Row],[Category]]="Loan Repayment",Table1[[#This Row],[Amount]]*-1,"")</f>
        <v/>
      </c>
      <c r="J1459" s="20" t="s">
        <v>374</v>
      </c>
      <c r="K1459" s="17">
        <v>45047</v>
      </c>
    </row>
    <row r="1460" spans="1:11" x14ac:dyDescent="0.25">
      <c r="A1460" s="16">
        <v>45060.041655092595</v>
      </c>
      <c r="B1460" t="s">
        <v>14</v>
      </c>
      <c r="C1460" t="str">
        <f t="shared" si="22"/>
        <v>Public Transport</v>
      </c>
      <c r="D1460" s="3">
        <v>-1.75</v>
      </c>
      <c r="E1460" t="s">
        <v>244</v>
      </c>
      <c r="F1460" t="s">
        <v>241</v>
      </c>
      <c r="G1460" s="5">
        <f>IF(Table1[[#This Row],[Amount]]&lt;0,-Table1[[#This Row],[Amount]],"")</f>
        <v>1.75</v>
      </c>
      <c r="H1460" t="str">
        <f>IF(Table1[[#This Row],[Account Type]]="Credit Card",Table1[[#This Row],[Amount]],"")</f>
        <v/>
      </c>
      <c r="I1460" s="2" t="str">
        <f>IF(Table1[[#This Row],[Category]]="Loan Repayment",Table1[[#This Row],[Amount]]*-1,"")</f>
        <v/>
      </c>
      <c r="J1460" s="20" t="s">
        <v>374</v>
      </c>
      <c r="K1460" s="17">
        <v>45047</v>
      </c>
    </row>
    <row r="1461" spans="1:11" x14ac:dyDescent="0.25">
      <c r="A1461" s="16">
        <v>45060.50172453704</v>
      </c>
      <c r="B1461" t="s">
        <v>39</v>
      </c>
      <c r="C1461" t="str">
        <f t="shared" si="22"/>
        <v>Church</v>
      </c>
      <c r="D1461" s="3">
        <v>-5</v>
      </c>
      <c r="E1461" t="s">
        <v>244</v>
      </c>
      <c r="F1461" t="s">
        <v>241</v>
      </c>
      <c r="G1461" s="5">
        <f>IF(Table1[[#This Row],[Amount]]&lt;0,-Table1[[#This Row],[Amount]],"")</f>
        <v>5</v>
      </c>
      <c r="H1461" t="str">
        <f>IF(Table1[[#This Row],[Account Type]]="Credit Card",Table1[[#This Row],[Amount]],"")</f>
        <v/>
      </c>
      <c r="I1461" s="2" t="str">
        <f>IF(Table1[[#This Row],[Category]]="Loan Repayment",Table1[[#This Row],[Amount]]*-1,"")</f>
        <v/>
      </c>
      <c r="J1461" s="20" t="s">
        <v>374</v>
      </c>
      <c r="K1461" s="17">
        <v>45047</v>
      </c>
    </row>
    <row r="1462" spans="1:11" x14ac:dyDescent="0.25">
      <c r="A1462" s="16">
        <v>45060.697754629633</v>
      </c>
      <c r="B1462" t="s">
        <v>130</v>
      </c>
      <c r="C1462" t="str">
        <f t="shared" si="22"/>
        <v>Others</v>
      </c>
      <c r="D1462" s="3">
        <v>-30</v>
      </c>
      <c r="E1462" t="s">
        <v>244</v>
      </c>
      <c r="F1462" t="s">
        <v>241</v>
      </c>
      <c r="G1462" s="5">
        <f>IF(Table1[[#This Row],[Amount]]&lt;0,-Table1[[#This Row],[Amount]],"")</f>
        <v>30</v>
      </c>
      <c r="H1462" t="str">
        <f>IF(Table1[[#This Row],[Account Type]]="Credit Card",Table1[[#This Row],[Amount]],"")</f>
        <v/>
      </c>
      <c r="I1462" s="2" t="str">
        <f>IF(Table1[[#This Row],[Category]]="Loan Repayment",Table1[[#This Row],[Amount]]*-1,"")</f>
        <v/>
      </c>
      <c r="J1462" s="20" t="s">
        <v>374</v>
      </c>
      <c r="K1462" s="17">
        <v>45047</v>
      </c>
    </row>
    <row r="1463" spans="1:11" x14ac:dyDescent="0.25">
      <c r="A1463" s="16">
        <v>45060.716168981482</v>
      </c>
      <c r="B1463" t="s">
        <v>131</v>
      </c>
      <c r="C1463" t="str">
        <f t="shared" si="22"/>
        <v>Others</v>
      </c>
      <c r="D1463" s="3">
        <v>-3</v>
      </c>
      <c r="E1463" t="s">
        <v>244</v>
      </c>
      <c r="F1463" t="s">
        <v>241</v>
      </c>
      <c r="G1463" s="5">
        <f>IF(Table1[[#This Row],[Amount]]&lt;0,-Table1[[#This Row],[Amount]],"")</f>
        <v>3</v>
      </c>
      <c r="H1463" t="str">
        <f>IF(Table1[[#This Row],[Account Type]]="Credit Card",Table1[[#This Row],[Amount]],"")</f>
        <v/>
      </c>
      <c r="I1463" s="2" t="str">
        <f>IF(Table1[[#This Row],[Category]]="Loan Repayment",Table1[[#This Row],[Amount]]*-1,"")</f>
        <v/>
      </c>
      <c r="J1463" s="20" t="s">
        <v>374</v>
      </c>
      <c r="K1463" s="17">
        <v>45047</v>
      </c>
    </row>
    <row r="1464" spans="1:11" x14ac:dyDescent="0.25">
      <c r="A1464" s="16">
        <v>45061.041655092595</v>
      </c>
      <c r="B1464" t="s">
        <v>14</v>
      </c>
      <c r="C1464" t="str">
        <f t="shared" si="22"/>
        <v>Public Transport</v>
      </c>
      <c r="D1464" s="3">
        <v>-1.75</v>
      </c>
      <c r="E1464" t="s">
        <v>244</v>
      </c>
      <c r="F1464" t="s">
        <v>241</v>
      </c>
      <c r="G1464" s="5">
        <f>IF(Table1[[#This Row],[Amount]]&lt;0,-Table1[[#This Row],[Amount]],"")</f>
        <v>1.75</v>
      </c>
      <c r="H1464" t="str">
        <f>IF(Table1[[#This Row],[Account Type]]="Credit Card",Table1[[#This Row],[Amount]],"")</f>
        <v/>
      </c>
      <c r="I1464" s="2" t="str">
        <f>IF(Table1[[#This Row],[Category]]="Loan Repayment",Table1[[#This Row],[Amount]]*-1,"")</f>
        <v/>
      </c>
      <c r="J1464" s="20" t="s">
        <v>374</v>
      </c>
      <c r="K1464" s="17">
        <v>45047</v>
      </c>
    </row>
    <row r="1465" spans="1:11" x14ac:dyDescent="0.25">
      <c r="A1465" s="16">
        <v>45061.041655092595</v>
      </c>
      <c r="B1465" t="s">
        <v>14</v>
      </c>
      <c r="C1465" t="str">
        <f t="shared" si="22"/>
        <v>Public Transport</v>
      </c>
      <c r="D1465" s="3">
        <v>-1.75</v>
      </c>
      <c r="E1465" t="s">
        <v>244</v>
      </c>
      <c r="F1465" t="s">
        <v>241</v>
      </c>
      <c r="G1465" s="5">
        <f>IF(Table1[[#This Row],[Amount]]&lt;0,-Table1[[#This Row],[Amount]],"")</f>
        <v>1.75</v>
      </c>
      <c r="H1465" t="str">
        <f>IF(Table1[[#This Row],[Account Type]]="Credit Card",Table1[[#This Row],[Amount]],"")</f>
        <v/>
      </c>
      <c r="I1465" s="2" t="str">
        <f>IF(Table1[[#This Row],[Category]]="Loan Repayment",Table1[[#This Row],[Amount]]*-1,"")</f>
        <v/>
      </c>
      <c r="J1465" s="20" t="s">
        <v>374</v>
      </c>
      <c r="K1465" s="17">
        <v>45047</v>
      </c>
    </row>
    <row r="1466" spans="1:11" x14ac:dyDescent="0.25">
      <c r="A1466" s="16">
        <v>45061.350358796299</v>
      </c>
      <c r="B1466" t="s">
        <v>2</v>
      </c>
      <c r="C1466" t="str">
        <f t="shared" si="22"/>
        <v>Savings</v>
      </c>
      <c r="D1466" s="3">
        <v>5</v>
      </c>
      <c r="E1466" t="s">
        <v>244</v>
      </c>
      <c r="F1466" t="s">
        <v>241</v>
      </c>
      <c r="G1466" s="5" t="str">
        <f>IF(Table1[[#This Row],[Amount]]&lt;0,-Table1[[#This Row],[Amount]],"")</f>
        <v/>
      </c>
      <c r="H1466" t="str">
        <f>IF(Table1[[#This Row],[Account Type]]="Credit Card",Table1[[#This Row],[Amount]],"")</f>
        <v/>
      </c>
      <c r="I1466" s="2" t="str">
        <f>IF(Table1[[#This Row],[Category]]="Loan Repayment",Table1[[#This Row],[Amount]]*-1,"")</f>
        <v/>
      </c>
      <c r="J1466" s="20" t="s">
        <v>374</v>
      </c>
      <c r="K1466" s="17">
        <v>45047</v>
      </c>
    </row>
    <row r="1467" spans="1:11" x14ac:dyDescent="0.25">
      <c r="A1467" s="16">
        <v>45061.350358796299</v>
      </c>
      <c r="B1467" t="s">
        <v>2</v>
      </c>
      <c r="C1467" t="str">
        <f t="shared" si="22"/>
        <v>Savings</v>
      </c>
      <c r="D1467" s="3">
        <v>-5</v>
      </c>
      <c r="E1467" t="s">
        <v>244</v>
      </c>
      <c r="F1467" t="s">
        <v>241</v>
      </c>
      <c r="G1467" s="5">
        <f>IF(Table1[[#This Row],[Amount]]&lt;0,-Table1[[#This Row],[Amount]],"")</f>
        <v>5</v>
      </c>
      <c r="H1467" t="str">
        <f>IF(Table1[[#This Row],[Account Type]]="Credit Card",Table1[[#This Row],[Amount]],"")</f>
        <v/>
      </c>
      <c r="I1467" s="2" t="str">
        <f>IF(Table1[[#This Row],[Category]]="Loan Repayment",Table1[[#This Row],[Amount]]*-1,"")</f>
        <v/>
      </c>
      <c r="J1467" s="20" t="s">
        <v>374</v>
      </c>
      <c r="K1467" s="17">
        <v>45047</v>
      </c>
    </row>
    <row r="1468" spans="1:11" x14ac:dyDescent="0.25">
      <c r="A1468" s="16">
        <v>45061.730081018519</v>
      </c>
      <c r="B1468" t="s">
        <v>41</v>
      </c>
      <c r="C1468" t="str">
        <f t="shared" si="22"/>
        <v>Others</v>
      </c>
      <c r="D1468" s="3">
        <v>45</v>
      </c>
      <c r="E1468" t="s">
        <v>244</v>
      </c>
      <c r="F1468" t="s">
        <v>241</v>
      </c>
      <c r="G1468" s="5" t="str">
        <f>IF(Table1[[#This Row],[Amount]]&lt;0,-Table1[[#This Row],[Amount]],"")</f>
        <v/>
      </c>
      <c r="H1468" t="str">
        <f>IF(Table1[[#This Row],[Account Type]]="Credit Card",Table1[[#This Row],[Amount]],"")</f>
        <v/>
      </c>
      <c r="I1468" s="2" t="str">
        <f>IF(Table1[[#This Row],[Category]]="Loan Repayment",Table1[[#This Row],[Amount]]*-1,"")</f>
        <v/>
      </c>
      <c r="J1468" s="20" t="s">
        <v>374</v>
      </c>
      <c r="K1468" s="17">
        <v>45047</v>
      </c>
    </row>
    <row r="1469" spans="1:11" x14ac:dyDescent="0.25">
      <c r="A1469" s="16">
        <v>45062.055509259262</v>
      </c>
      <c r="B1469" t="s">
        <v>14</v>
      </c>
      <c r="C1469" t="str">
        <f t="shared" si="22"/>
        <v>Public Transport</v>
      </c>
      <c r="D1469" s="3">
        <v>-1.75</v>
      </c>
      <c r="E1469" t="s">
        <v>244</v>
      </c>
      <c r="F1469" t="s">
        <v>241</v>
      </c>
      <c r="G1469" s="5">
        <f>IF(Table1[[#This Row],[Amount]]&lt;0,-Table1[[#This Row],[Amount]],"")</f>
        <v>1.75</v>
      </c>
      <c r="H1469" t="str">
        <f>IF(Table1[[#This Row],[Account Type]]="Credit Card",Table1[[#This Row],[Amount]],"")</f>
        <v/>
      </c>
      <c r="I1469" s="2" t="str">
        <f>IF(Table1[[#This Row],[Category]]="Loan Repayment",Table1[[#This Row],[Amount]]*-1,"")</f>
        <v/>
      </c>
      <c r="J1469" s="20" t="s">
        <v>374</v>
      </c>
      <c r="K1469" s="17">
        <v>45047</v>
      </c>
    </row>
    <row r="1470" spans="1:11" x14ac:dyDescent="0.25">
      <c r="A1470" s="16">
        <v>45062.13380787037</v>
      </c>
      <c r="B1470" t="s">
        <v>46</v>
      </c>
      <c r="C1470" t="str">
        <f t="shared" si="22"/>
        <v>Others</v>
      </c>
      <c r="D1470" s="3">
        <v>100</v>
      </c>
      <c r="E1470" t="s">
        <v>244</v>
      </c>
      <c r="F1470" t="s">
        <v>241</v>
      </c>
      <c r="G1470" s="5" t="str">
        <f>IF(Table1[[#This Row],[Amount]]&lt;0,-Table1[[#This Row],[Amount]],"")</f>
        <v/>
      </c>
      <c r="H1470" t="str">
        <f>IF(Table1[[#This Row],[Account Type]]="Credit Card",Table1[[#This Row],[Amount]],"")</f>
        <v/>
      </c>
      <c r="I1470" s="2" t="str">
        <f>IF(Table1[[#This Row],[Category]]="Loan Repayment",Table1[[#This Row],[Amount]]*-1,"")</f>
        <v/>
      </c>
      <c r="J1470" s="20" t="s">
        <v>374</v>
      </c>
      <c r="K1470" s="17">
        <v>45047</v>
      </c>
    </row>
    <row r="1471" spans="1:11" x14ac:dyDescent="0.25">
      <c r="A1471" s="16">
        <v>45062.138055555559</v>
      </c>
      <c r="B1471" t="s">
        <v>22</v>
      </c>
      <c r="C1471" t="str">
        <f t="shared" si="22"/>
        <v>Self Development</v>
      </c>
      <c r="D1471" s="3">
        <v>-147.44</v>
      </c>
      <c r="E1471" t="s">
        <v>244</v>
      </c>
      <c r="F1471" t="s">
        <v>241</v>
      </c>
      <c r="G1471" s="5">
        <f>IF(Table1[[#This Row],[Amount]]&lt;0,-Table1[[#This Row],[Amount]],"")</f>
        <v>147.44</v>
      </c>
      <c r="H1471" t="str">
        <f>IF(Table1[[#This Row],[Account Type]]="Credit Card",Table1[[#This Row],[Amount]],"")</f>
        <v/>
      </c>
      <c r="I1471" s="2" t="str">
        <f>IF(Table1[[#This Row],[Category]]="Loan Repayment",Table1[[#This Row],[Amount]]*-1,"")</f>
        <v/>
      </c>
      <c r="J1471" s="20" t="s">
        <v>374</v>
      </c>
      <c r="K1471" s="17">
        <v>45047</v>
      </c>
    </row>
    <row r="1472" spans="1:11" x14ac:dyDescent="0.25">
      <c r="A1472" s="16">
        <v>45063.041655092595</v>
      </c>
      <c r="B1472" t="s">
        <v>14</v>
      </c>
      <c r="C1472" t="str">
        <f t="shared" si="22"/>
        <v>Public Transport</v>
      </c>
      <c r="D1472" s="3">
        <v>-1.75</v>
      </c>
      <c r="E1472" t="s">
        <v>244</v>
      </c>
      <c r="F1472" t="s">
        <v>241</v>
      </c>
      <c r="G1472" s="5">
        <f>IF(Table1[[#This Row],[Amount]]&lt;0,-Table1[[#This Row],[Amount]],"")</f>
        <v>1.75</v>
      </c>
      <c r="H1472" t="str">
        <f>IF(Table1[[#This Row],[Account Type]]="Credit Card",Table1[[#This Row],[Amount]],"")</f>
        <v/>
      </c>
      <c r="I1472" s="2" t="str">
        <f>IF(Table1[[#This Row],[Category]]="Loan Repayment",Table1[[#This Row],[Amount]]*-1,"")</f>
        <v/>
      </c>
      <c r="J1472" s="20" t="s">
        <v>374</v>
      </c>
      <c r="K1472" s="17">
        <v>45047</v>
      </c>
    </row>
    <row r="1473" spans="1:11" x14ac:dyDescent="0.25">
      <c r="A1473" s="16">
        <v>45063.935833333337</v>
      </c>
      <c r="B1473" t="s">
        <v>10</v>
      </c>
      <c r="C1473" t="str">
        <f t="shared" si="22"/>
        <v>Groceries</v>
      </c>
      <c r="D1473" s="3">
        <v>-3.2</v>
      </c>
      <c r="E1473" t="s">
        <v>244</v>
      </c>
      <c r="F1473" t="s">
        <v>241</v>
      </c>
      <c r="G1473" s="5">
        <f>IF(Table1[[#This Row],[Amount]]&lt;0,-Table1[[#This Row],[Amount]],"")</f>
        <v>3.2</v>
      </c>
      <c r="H1473" t="str">
        <f>IF(Table1[[#This Row],[Account Type]]="Credit Card",Table1[[#This Row],[Amount]],"")</f>
        <v/>
      </c>
      <c r="I1473" s="2" t="str">
        <f>IF(Table1[[#This Row],[Category]]="Loan Repayment",Table1[[#This Row],[Amount]]*-1,"")</f>
        <v/>
      </c>
      <c r="J1473" s="20" t="s">
        <v>374</v>
      </c>
      <c r="K1473" s="17">
        <v>45047</v>
      </c>
    </row>
    <row r="1474" spans="1:11" x14ac:dyDescent="0.25">
      <c r="A1474" s="16">
        <v>45064.041655092595</v>
      </c>
      <c r="B1474" t="s">
        <v>14</v>
      </c>
      <c r="C1474" t="str">
        <f t="shared" ref="C1474:C1537" si="23">IF(OR(B1474="Lidl",B1474="Asda",B1474="Best Asia Supermarket",B1474="Wallington Food Centre",B1474="Sainsbury's",B1474="Tesco"),"Groceries",IF(OR(B1474="Boots",B1474="Manor Pharmacy",B1474="Specsavers",B1474="Noahs Health Food Stor"),"Health",IF(OR(B1474="Amazon",B1474="Ebay"),"Online Shopping",IF(OR(B1474="Transport For London",B1474="South Western Railway"),"Public Transport",IF(OR(B1474="Primark",B1474="TK Maxx",B1474="Marks &amp; Spencer"),"Clothing",IF(OR(B1474="Udemy",B1474="Wise",B1474="Telusko",B1474="Oasis Christian Centre"),"Self Development",IF(OR(B1474="Price Busters",B1474="Argos",B1474="Poundland",B1474="Kings Corner"),"Household Items",IF(OR(B1474="To RCCG GLORIOUS HIGH THRONE",B1474="To Eagle City Church"),"Church",IF(OR(B1474="Skillz UK",B1474="Tynker",B1474="To Gocardless",B1474="We Make Footballers Cc",B1474="GLL BETTER",B1474="VIS WWW.BETTER.ORG.UK/",B1474="IXL Learning"),"Kids Extracurricular",IF(OR(B1474="To GBP Savings",B1474="Trading 212"),"Savings",IF(B1474="To Aqua","Loan Repayment",IF(B1474="To Kaneh Amin","Haircut",IF(B1474="Wall/Rent/63canon","Rent",IF(OR(B1474="Bolt","Uber"),"Cab",IF(B1474="Dulwich College","Salary","Others")))))))))))))))</f>
        <v>Public Transport</v>
      </c>
      <c r="D1474" s="3">
        <v>-1.75</v>
      </c>
      <c r="E1474" t="s">
        <v>244</v>
      </c>
      <c r="F1474" t="s">
        <v>241</v>
      </c>
      <c r="G1474" s="5">
        <f>IF(Table1[[#This Row],[Amount]]&lt;0,-Table1[[#This Row],[Amount]],"")</f>
        <v>1.75</v>
      </c>
      <c r="H1474" t="str">
        <f>IF(Table1[[#This Row],[Account Type]]="Credit Card",Table1[[#This Row],[Amount]],"")</f>
        <v/>
      </c>
      <c r="I1474" s="2" t="str">
        <f>IF(Table1[[#This Row],[Category]]="Loan Repayment",Table1[[#This Row],[Amount]]*-1,"")</f>
        <v/>
      </c>
      <c r="J1474" s="20" t="s">
        <v>374</v>
      </c>
      <c r="K1474" s="17">
        <v>45047</v>
      </c>
    </row>
    <row r="1475" spans="1:11" x14ac:dyDescent="0.25">
      <c r="A1475" s="16">
        <v>45064.041655092595</v>
      </c>
      <c r="B1475" t="s">
        <v>14</v>
      </c>
      <c r="C1475" t="str">
        <f t="shared" si="23"/>
        <v>Public Transport</v>
      </c>
      <c r="D1475" s="3">
        <v>-1.75</v>
      </c>
      <c r="E1475" t="s">
        <v>244</v>
      </c>
      <c r="F1475" t="s">
        <v>241</v>
      </c>
      <c r="G1475" s="5">
        <f>IF(Table1[[#This Row],[Amount]]&lt;0,-Table1[[#This Row],[Amount]],"")</f>
        <v>1.75</v>
      </c>
      <c r="H1475" t="str">
        <f>IF(Table1[[#This Row],[Account Type]]="Credit Card",Table1[[#This Row],[Amount]],"")</f>
        <v/>
      </c>
      <c r="I1475" s="2" t="str">
        <f>IF(Table1[[#This Row],[Category]]="Loan Repayment",Table1[[#This Row],[Amount]]*-1,"")</f>
        <v/>
      </c>
      <c r="J1475" s="20" t="s">
        <v>374</v>
      </c>
      <c r="K1475" s="17">
        <v>45047</v>
      </c>
    </row>
    <row r="1476" spans="1:11" x14ac:dyDescent="0.25">
      <c r="A1476" s="16">
        <v>45064.940613425926</v>
      </c>
      <c r="B1476" t="s">
        <v>10</v>
      </c>
      <c r="C1476" t="str">
        <f t="shared" si="23"/>
        <v>Groceries</v>
      </c>
      <c r="D1476" s="3">
        <v>-1.95</v>
      </c>
      <c r="E1476" t="s">
        <v>244</v>
      </c>
      <c r="F1476" t="s">
        <v>241</v>
      </c>
      <c r="G1476" s="5">
        <f>IF(Table1[[#This Row],[Amount]]&lt;0,-Table1[[#This Row],[Amount]],"")</f>
        <v>1.95</v>
      </c>
      <c r="H1476" t="str">
        <f>IF(Table1[[#This Row],[Account Type]]="Credit Card",Table1[[#This Row],[Amount]],"")</f>
        <v/>
      </c>
      <c r="I1476" s="2" t="str">
        <f>IF(Table1[[#This Row],[Category]]="Loan Repayment",Table1[[#This Row],[Amount]]*-1,"")</f>
        <v/>
      </c>
      <c r="J1476" s="20" t="s">
        <v>374</v>
      </c>
      <c r="K1476" s="17">
        <v>45047</v>
      </c>
    </row>
    <row r="1477" spans="1:11" x14ac:dyDescent="0.25">
      <c r="A1477" s="16">
        <v>45065.041655092595</v>
      </c>
      <c r="B1477" t="s">
        <v>14</v>
      </c>
      <c r="C1477" t="str">
        <f t="shared" si="23"/>
        <v>Public Transport</v>
      </c>
      <c r="D1477" s="3">
        <v>-3.5</v>
      </c>
      <c r="E1477" t="s">
        <v>244</v>
      </c>
      <c r="F1477" t="s">
        <v>241</v>
      </c>
      <c r="G1477" s="5">
        <f>IF(Table1[[#This Row],[Amount]]&lt;0,-Table1[[#This Row],[Amount]],"")</f>
        <v>3.5</v>
      </c>
      <c r="H1477" t="str">
        <f>IF(Table1[[#This Row],[Account Type]]="Credit Card",Table1[[#This Row],[Amount]],"")</f>
        <v/>
      </c>
      <c r="I1477" s="2" t="str">
        <f>IF(Table1[[#This Row],[Category]]="Loan Repayment",Table1[[#This Row],[Amount]]*-1,"")</f>
        <v/>
      </c>
      <c r="J1477" s="20" t="s">
        <v>374</v>
      </c>
      <c r="K1477" s="17">
        <v>45047</v>
      </c>
    </row>
    <row r="1478" spans="1:11" x14ac:dyDescent="0.25">
      <c r="A1478" s="16">
        <v>45066.041655092595</v>
      </c>
      <c r="B1478" t="s">
        <v>14</v>
      </c>
      <c r="C1478" t="str">
        <f t="shared" si="23"/>
        <v>Public Transport</v>
      </c>
      <c r="D1478" s="3">
        <v>-1.75</v>
      </c>
      <c r="E1478" t="s">
        <v>244</v>
      </c>
      <c r="F1478" t="s">
        <v>241</v>
      </c>
      <c r="G1478" s="5">
        <f>IF(Table1[[#This Row],[Amount]]&lt;0,-Table1[[#This Row],[Amount]],"")</f>
        <v>1.75</v>
      </c>
      <c r="H1478" t="str">
        <f>IF(Table1[[#This Row],[Account Type]]="Credit Card",Table1[[#This Row],[Amount]],"")</f>
        <v/>
      </c>
      <c r="I1478" s="2" t="str">
        <f>IF(Table1[[#This Row],[Category]]="Loan Repayment",Table1[[#This Row],[Amount]]*-1,"")</f>
        <v/>
      </c>
      <c r="J1478" s="20" t="s">
        <v>374</v>
      </c>
      <c r="K1478" s="17">
        <v>45047</v>
      </c>
    </row>
    <row r="1479" spans="1:11" x14ac:dyDescent="0.25">
      <c r="A1479" s="16">
        <v>45066.041655092595</v>
      </c>
      <c r="B1479" t="s">
        <v>14</v>
      </c>
      <c r="C1479" t="str">
        <f t="shared" si="23"/>
        <v>Public Transport</v>
      </c>
      <c r="D1479" s="3">
        <v>-1.75</v>
      </c>
      <c r="E1479" t="s">
        <v>244</v>
      </c>
      <c r="F1479" t="s">
        <v>241</v>
      </c>
      <c r="G1479" s="5">
        <f>IF(Table1[[#This Row],[Amount]]&lt;0,-Table1[[#This Row],[Amount]],"")</f>
        <v>1.75</v>
      </c>
      <c r="H1479" t="str">
        <f>IF(Table1[[#This Row],[Account Type]]="Credit Card",Table1[[#This Row],[Amount]],"")</f>
        <v/>
      </c>
      <c r="I1479" s="2" t="str">
        <f>IF(Table1[[#This Row],[Category]]="Loan Repayment",Table1[[#This Row],[Amount]]*-1,"")</f>
        <v/>
      </c>
      <c r="J1479" s="20" t="s">
        <v>374</v>
      </c>
      <c r="K1479" s="17">
        <v>45047</v>
      </c>
    </row>
    <row r="1480" spans="1:11" x14ac:dyDescent="0.25">
      <c r="A1480" s="16">
        <v>45066.764641203707</v>
      </c>
      <c r="B1480" t="s">
        <v>65</v>
      </c>
      <c r="C1480" t="str">
        <f t="shared" si="23"/>
        <v>Others</v>
      </c>
      <c r="D1480" s="3">
        <v>-15</v>
      </c>
      <c r="E1480" t="s">
        <v>244</v>
      </c>
      <c r="F1480" t="s">
        <v>241</v>
      </c>
      <c r="G1480" s="5">
        <f>IF(Table1[[#This Row],[Amount]]&lt;0,-Table1[[#This Row],[Amount]],"")</f>
        <v>15</v>
      </c>
      <c r="H1480" t="str">
        <f>IF(Table1[[#This Row],[Account Type]]="Credit Card",Table1[[#This Row],[Amount]],"")</f>
        <v/>
      </c>
      <c r="I1480" s="2" t="str">
        <f>IF(Table1[[#This Row],[Category]]="Loan Repayment",Table1[[#This Row],[Amount]]*-1,"")</f>
        <v/>
      </c>
      <c r="J1480" s="20" t="s">
        <v>374</v>
      </c>
      <c r="K1480" s="17">
        <v>45047</v>
      </c>
    </row>
    <row r="1481" spans="1:11" x14ac:dyDescent="0.25">
      <c r="A1481" s="16">
        <v>45067.041655092595</v>
      </c>
      <c r="B1481" t="s">
        <v>14</v>
      </c>
      <c r="C1481" t="str">
        <f t="shared" si="23"/>
        <v>Public Transport</v>
      </c>
      <c r="D1481" s="3">
        <v>-3.5</v>
      </c>
      <c r="E1481" t="s">
        <v>244</v>
      </c>
      <c r="F1481" t="s">
        <v>241</v>
      </c>
      <c r="G1481" s="5">
        <f>IF(Table1[[#This Row],[Amount]]&lt;0,-Table1[[#This Row],[Amount]],"")</f>
        <v>3.5</v>
      </c>
      <c r="H1481" t="str">
        <f>IF(Table1[[#This Row],[Account Type]]="Credit Card",Table1[[#This Row],[Amount]],"")</f>
        <v/>
      </c>
      <c r="I1481" s="2" t="str">
        <f>IF(Table1[[#This Row],[Category]]="Loan Repayment",Table1[[#This Row],[Amount]]*-1,"")</f>
        <v/>
      </c>
      <c r="J1481" s="20" t="s">
        <v>374</v>
      </c>
      <c r="K1481" s="17">
        <v>45047</v>
      </c>
    </row>
    <row r="1482" spans="1:11" x14ac:dyDescent="0.25">
      <c r="A1482" s="16">
        <v>45067.500891203701</v>
      </c>
      <c r="B1482" t="s">
        <v>39</v>
      </c>
      <c r="C1482" t="str">
        <f t="shared" si="23"/>
        <v>Church</v>
      </c>
      <c r="D1482" s="3">
        <v>-3</v>
      </c>
      <c r="E1482" t="s">
        <v>244</v>
      </c>
      <c r="F1482" t="s">
        <v>241</v>
      </c>
      <c r="G1482" s="5">
        <f>IF(Table1[[#This Row],[Amount]]&lt;0,-Table1[[#This Row],[Amount]],"")</f>
        <v>3</v>
      </c>
      <c r="H1482" t="str">
        <f>IF(Table1[[#This Row],[Account Type]]="Credit Card",Table1[[#This Row],[Amount]],"")</f>
        <v/>
      </c>
      <c r="I1482" s="2" t="str">
        <f>IF(Table1[[#This Row],[Category]]="Loan Repayment",Table1[[#This Row],[Amount]]*-1,"")</f>
        <v/>
      </c>
      <c r="J1482" s="20" t="s">
        <v>374</v>
      </c>
      <c r="K1482" s="17">
        <v>45047</v>
      </c>
    </row>
    <row r="1483" spans="1:11" x14ac:dyDescent="0.25">
      <c r="A1483" s="16">
        <v>45067.834247685183</v>
      </c>
      <c r="B1483" t="s">
        <v>132</v>
      </c>
      <c r="C1483" t="str">
        <f t="shared" si="23"/>
        <v>Others</v>
      </c>
      <c r="D1483" s="3">
        <v>-0.81</v>
      </c>
      <c r="E1483" t="s">
        <v>244</v>
      </c>
      <c r="F1483" t="s">
        <v>241</v>
      </c>
      <c r="G1483" s="5">
        <f>IF(Table1[[#This Row],[Amount]]&lt;0,-Table1[[#This Row],[Amount]],"")</f>
        <v>0.81</v>
      </c>
      <c r="H1483" t="str">
        <f>IF(Table1[[#This Row],[Account Type]]="Credit Card",Table1[[#This Row],[Amount]],"")</f>
        <v/>
      </c>
      <c r="I1483" s="2" t="str">
        <f>IF(Table1[[#This Row],[Category]]="Loan Repayment",Table1[[#This Row],[Amount]]*-1,"")</f>
        <v/>
      </c>
      <c r="J1483" s="20" t="s">
        <v>374</v>
      </c>
      <c r="K1483" s="17">
        <v>45047</v>
      </c>
    </row>
    <row r="1484" spans="1:11" x14ac:dyDescent="0.25">
      <c r="A1484" s="16">
        <v>45067.953425925924</v>
      </c>
      <c r="B1484" t="s">
        <v>3</v>
      </c>
      <c r="C1484" t="str">
        <f t="shared" si="23"/>
        <v>Others</v>
      </c>
      <c r="D1484" s="3">
        <v>-15</v>
      </c>
      <c r="E1484" t="s">
        <v>244</v>
      </c>
      <c r="F1484" t="s">
        <v>241</v>
      </c>
      <c r="G1484" s="5">
        <f>IF(Table1[[#This Row],[Amount]]&lt;0,-Table1[[#This Row],[Amount]],"")</f>
        <v>15</v>
      </c>
      <c r="H1484" t="str">
        <f>IF(Table1[[#This Row],[Account Type]]="Credit Card",Table1[[#This Row],[Amount]],"")</f>
        <v/>
      </c>
      <c r="I1484" s="2" t="str">
        <f>IF(Table1[[#This Row],[Category]]="Loan Repayment",Table1[[#This Row],[Amount]]*-1,"")</f>
        <v/>
      </c>
      <c r="J1484" s="20" t="s">
        <v>374</v>
      </c>
      <c r="K1484" s="17">
        <v>45047</v>
      </c>
    </row>
    <row r="1485" spans="1:11" x14ac:dyDescent="0.25">
      <c r="A1485" s="16">
        <v>45067.953425925924</v>
      </c>
      <c r="B1485" t="s">
        <v>3</v>
      </c>
      <c r="C1485" t="str">
        <f t="shared" si="23"/>
        <v>Others</v>
      </c>
      <c r="D1485" s="3">
        <v>15</v>
      </c>
      <c r="E1485" t="s">
        <v>244</v>
      </c>
      <c r="F1485" t="s">
        <v>241</v>
      </c>
      <c r="G1485" s="5" t="str">
        <f>IF(Table1[[#This Row],[Amount]]&lt;0,-Table1[[#This Row],[Amount]],"")</f>
        <v/>
      </c>
      <c r="H1485" t="str">
        <f>IF(Table1[[#This Row],[Account Type]]="Credit Card",Table1[[#This Row],[Amount]],"")</f>
        <v/>
      </c>
      <c r="I1485" s="2" t="str">
        <f>IF(Table1[[#This Row],[Category]]="Loan Repayment",Table1[[#This Row],[Amount]]*-1,"")</f>
        <v/>
      </c>
      <c r="J1485" s="20" t="s">
        <v>374</v>
      </c>
      <c r="K1485" s="17">
        <v>45047</v>
      </c>
    </row>
    <row r="1486" spans="1:11" x14ac:dyDescent="0.25">
      <c r="A1486" s="16">
        <v>45068.041655092595</v>
      </c>
      <c r="B1486" t="s">
        <v>14</v>
      </c>
      <c r="C1486" t="str">
        <f t="shared" si="23"/>
        <v>Public Transport</v>
      </c>
      <c r="D1486" s="3">
        <v>-3.5</v>
      </c>
      <c r="E1486" t="s">
        <v>244</v>
      </c>
      <c r="F1486" t="s">
        <v>241</v>
      </c>
      <c r="G1486" s="5">
        <f>IF(Table1[[#This Row],[Amount]]&lt;0,-Table1[[#This Row],[Amount]],"")</f>
        <v>3.5</v>
      </c>
      <c r="H1486" t="str">
        <f>IF(Table1[[#This Row],[Account Type]]="Credit Card",Table1[[#This Row],[Amount]],"")</f>
        <v/>
      </c>
      <c r="I1486" s="2" t="str">
        <f>IF(Table1[[#This Row],[Category]]="Loan Repayment",Table1[[#This Row],[Amount]]*-1,"")</f>
        <v/>
      </c>
      <c r="J1486" s="20" t="s">
        <v>374</v>
      </c>
      <c r="K1486" s="17">
        <v>45047</v>
      </c>
    </row>
    <row r="1487" spans="1:11" x14ac:dyDescent="0.25">
      <c r="A1487" s="16">
        <v>45068.348611111112</v>
      </c>
      <c r="B1487" t="s">
        <v>2</v>
      </c>
      <c r="C1487" t="str">
        <f t="shared" si="23"/>
        <v>Savings</v>
      </c>
      <c r="D1487" s="3">
        <v>5</v>
      </c>
      <c r="E1487" t="s">
        <v>244</v>
      </c>
      <c r="F1487" t="s">
        <v>241</v>
      </c>
      <c r="G1487" s="5" t="str">
        <f>IF(Table1[[#This Row],[Amount]]&lt;0,-Table1[[#This Row],[Amount]],"")</f>
        <v/>
      </c>
      <c r="H1487" t="str">
        <f>IF(Table1[[#This Row],[Account Type]]="Credit Card",Table1[[#This Row],[Amount]],"")</f>
        <v/>
      </c>
      <c r="I1487" s="2" t="str">
        <f>IF(Table1[[#This Row],[Category]]="Loan Repayment",Table1[[#This Row],[Amount]]*-1,"")</f>
        <v/>
      </c>
      <c r="J1487" s="20" t="s">
        <v>374</v>
      </c>
      <c r="K1487" s="17">
        <v>45047</v>
      </c>
    </row>
    <row r="1488" spans="1:11" x14ac:dyDescent="0.25">
      <c r="A1488" s="16">
        <v>45068.348611111112</v>
      </c>
      <c r="B1488" t="s">
        <v>2</v>
      </c>
      <c r="C1488" t="str">
        <f t="shared" si="23"/>
        <v>Savings</v>
      </c>
      <c r="D1488" s="3">
        <v>-5</v>
      </c>
      <c r="E1488" t="s">
        <v>244</v>
      </c>
      <c r="F1488" t="s">
        <v>241</v>
      </c>
      <c r="G1488" s="5">
        <f>IF(Table1[[#This Row],[Amount]]&lt;0,-Table1[[#This Row],[Amount]],"")</f>
        <v>5</v>
      </c>
      <c r="H1488" t="str">
        <f>IF(Table1[[#This Row],[Account Type]]="Credit Card",Table1[[#This Row],[Amount]],"")</f>
        <v/>
      </c>
      <c r="I1488" s="2" t="str">
        <f>IF(Table1[[#This Row],[Category]]="Loan Repayment",Table1[[#This Row],[Amount]]*-1,"")</f>
        <v/>
      </c>
      <c r="J1488" s="20" t="s">
        <v>374</v>
      </c>
      <c r="K1488" s="17">
        <v>45047</v>
      </c>
    </row>
    <row r="1489" spans="1:11" x14ac:dyDescent="0.25">
      <c r="A1489" s="16">
        <v>45068.669641203705</v>
      </c>
      <c r="B1489" t="s">
        <v>8</v>
      </c>
      <c r="C1489" t="str">
        <f t="shared" si="23"/>
        <v>Others</v>
      </c>
      <c r="D1489" s="3">
        <v>30</v>
      </c>
      <c r="E1489" t="s">
        <v>244</v>
      </c>
      <c r="F1489" t="s">
        <v>241</v>
      </c>
      <c r="G1489" s="5" t="str">
        <f>IF(Table1[[#This Row],[Amount]]&lt;0,-Table1[[#This Row],[Amount]],"")</f>
        <v/>
      </c>
      <c r="H1489" t="str">
        <f>IF(Table1[[#This Row],[Account Type]]="Credit Card",Table1[[#This Row],[Amount]],"")</f>
        <v/>
      </c>
      <c r="I1489" s="2" t="str">
        <f>IF(Table1[[#This Row],[Category]]="Loan Repayment",Table1[[#This Row],[Amount]]*-1,"")</f>
        <v/>
      </c>
      <c r="J1489" s="20" t="s">
        <v>374</v>
      </c>
      <c r="K1489" s="17">
        <v>45047</v>
      </c>
    </row>
    <row r="1490" spans="1:11" x14ac:dyDescent="0.25">
      <c r="A1490" s="16">
        <v>45068.671087962961</v>
      </c>
      <c r="B1490" t="s">
        <v>20</v>
      </c>
      <c r="C1490" t="str">
        <f t="shared" si="23"/>
        <v>Others</v>
      </c>
      <c r="D1490" s="3">
        <v>-30</v>
      </c>
      <c r="E1490" t="s">
        <v>244</v>
      </c>
      <c r="F1490" t="s">
        <v>241</v>
      </c>
      <c r="G1490" s="5">
        <f>IF(Table1[[#This Row],[Amount]]&lt;0,-Table1[[#This Row],[Amount]],"")</f>
        <v>30</v>
      </c>
      <c r="H1490" t="str">
        <f>IF(Table1[[#This Row],[Account Type]]="Credit Card",Table1[[#This Row],[Amount]],"")</f>
        <v/>
      </c>
      <c r="I1490" s="2" t="str">
        <f>IF(Table1[[#This Row],[Category]]="Loan Repayment",Table1[[#This Row],[Amount]]*-1,"")</f>
        <v/>
      </c>
      <c r="J1490" s="20" t="s">
        <v>374</v>
      </c>
      <c r="K1490" s="17">
        <v>45047</v>
      </c>
    </row>
    <row r="1491" spans="1:11" x14ac:dyDescent="0.25">
      <c r="A1491" s="16">
        <v>45069.047905092593</v>
      </c>
      <c r="B1491" t="s">
        <v>14</v>
      </c>
      <c r="C1491" t="str">
        <f t="shared" si="23"/>
        <v>Public Transport</v>
      </c>
      <c r="D1491" s="3">
        <v>-1.75</v>
      </c>
      <c r="E1491" t="s">
        <v>244</v>
      </c>
      <c r="F1491" t="s">
        <v>241</v>
      </c>
      <c r="G1491" s="5">
        <f>IF(Table1[[#This Row],[Amount]]&lt;0,-Table1[[#This Row],[Amount]],"")</f>
        <v>1.75</v>
      </c>
      <c r="H1491" t="str">
        <f>IF(Table1[[#This Row],[Account Type]]="Credit Card",Table1[[#This Row],[Amount]],"")</f>
        <v/>
      </c>
      <c r="I1491" s="2" t="str">
        <f>IF(Table1[[#This Row],[Category]]="Loan Repayment",Table1[[#This Row],[Amount]]*-1,"")</f>
        <v/>
      </c>
      <c r="J1491" s="20" t="s">
        <v>374</v>
      </c>
      <c r="K1491" s="17">
        <v>45047</v>
      </c>
    </row>
    <row r="1492" spans="1:11" x14ac:dyDescent="0.25">
      <c r="A1492" s="16">
        <v>45069.627986111111</v>
      </c>
      <c r="B1492" t="s">
        <v>3</v>
      </c>
      <c r="C1492" t="str">
        <f t="shared" si="23"/>
        <v>Others</v>
      </c>
      <c r="D1492" s="3">
        <v>-5</v>
      </c>
      <c r="E1492" t="s">
        <v>244</v>
      </c>
      <c r="F1492" t="s">
        <v>241</v>
      </c>
      <c r="G1492" s="5">
        <f>IF(Table1[[#This Row],[Amount]]&lt;0,-Table1[[#This Row],[Amount]],"")</f>
        <v>5</v>
      </c>
      <c r="H1492" t="str">
        <f>IF(Table1[[#This Row],[Account Type]]="Credit Card",Table1[[#This Row],[Amount]],"")</f>
        <v/>
      </c>
      <c r="I1492" s="2" t="str">
        <f>IF(Table1[[#This Row],[Category]]="Loan Repayment",Table1[[#This Row],[Amount]]*-1,"")</f>
        <v/>
      </c>
      <c r="J1492" s="20" t="s">
        <v>374</v>
      </c>
      <c r="K1492" s="17">
        <v>45047</v>
      </c>
    </row>
    <row r="1493" spans="1:11" x14ac:dyDescent="0.25">
      <c r="A1493" s="16">
        <v>45069.627986111111</v>
      </c>
      <c r="B1493" t="s">
        <v>3</v>
      </c>
      <c r="C1493" t="str">
        <f t="shared" si="23"/>
        <v>Others</v>
      </c>
      <c r="D1493" s="3">
        <v>5</v>
      </c>
      <c r="E1493" t="s">
        <v>244</v>
      </c>
      <c r="F1493" t="s">
        <v>241</v>
      </c>
      <c r="G1493" s="5" t="str">
        <f>IF(Table1[[#This Row],[Amount]]&lt;0,-Table1[[#This Row],[Amount]],"")</f>
        <v/>
      </c>
      <c r="H1493" t="str">
        <f>IF(Table1[[#This Row],[Account Type]]="Credit Card",Table1[[#This Row],[Amount]],"")</f>
        <v/>
      </c>
      <c r="I1493" s="2" t="str">
        <f>IF(Table1[[#This Row],[Category]]="Loan Repayment",Table1[[#This Row],[Amount]]*-1,"")</f>
        <v/>
      </c>
      <c r="J1493" s="20" t="s">
        <v>374</v>
      </c>
      <c r="K1493" s="17">
        <v>45047</v>
      </c>
    </row>
    <row r="1494" spans="1:11" x14ac:dyDescent="0.25">
      <c r="A1494" s="16">
        <v>45069.630046296297</v>
      </c>
      <c r="B1494" t="s">
        <v>10</v>
      </c>
      <c r="C1494" t="str">
        <f t="shared" si="23"/>
        <v>Groceries</v>
      </c>
      <c r="D1494" s="3">
        <v>-2.9</v>
      </c>
      <c r="E1494" t="s">
        <v>244</v>
      </c>
      <c r="F1494" t="s">
        <v>241</v>
      </c>
      <c r="G1494" s="5">
        <f>IF(Table1[[#This Row],[Amount]]&lt;0,-Table1[[#This Row],[Amount]],"")</f>
        <v>2.9</v>
      </c>
      <c r="H1494" t="str">
        <f>IF(Table1[[#This Row],[Account Type]]="Credit Card",Table1[[#This Row],[Amount]],"")</f>
        <v/>
      </c>
      <c r="I1494" s="2" t="str">
        <f>IF(Table1[[#This Row],[Category]]="Loan Repayment",Table1[[#This Row],[Amount]]*-1,"")</f>
        <v/>
      </c>
      <c r="J1494" s="20" t="s">
        <v>374</v>
      </c>
      <c r="K1494" s="17">
        <v>45047</v>
      </c>
    </row>
    <row r="1495" spans="1:11" x14ac:dyDescent="0.25">
      <c r="A1495" s="16">
        <v>45069.633148148147</v>
      </c>
      <c r="B1495" t="s">
        <v>10</v>
      </c>
      <c r="C1495" t="str">
        <f t="shared" si="23"/>
        <v>Groceries</v>
      </c>
      <c r="D1495" s="3">
        <v>-2.65</v>
      </c>
      <c r="E1495" t="s">
        <v>244</v>
      </c>
      <c r="F1495" t="s">
        <v>241</v>
      </c>
      <c r="G1495" s="5">
        <f>IF(Table1[[#This Row],[Amount]]&lt;0,-Table1[[#This Row],[Amount]],"")</f>
        <v>2.65</v>
      </c>
      <c r="H1495" t="str">
        <f>IF(Table1[[#This Row],[Account Type]]="Credit Card",Table1[[#This Row],[Amount]],"")</f>
        <v/>
      </c>
      <c r="I1495" s="2" t="str">
        <f>IF(Table1[[#This Row],[Category]]="Loan Repayment",Table1[[#This Row],[Amount]]*-1,"")</f>
        <v/>
      </c>
      <c r="J1495" s="20" t="s">
        <v>374</v>
      </c>
      <c r="K1495" s="17">
        <v>45047</v>
      </c>
    </row>
    <row r="1496" spans="1:11" x14ac:dyDescent="0.25">
      <c r="A1496" s="16">
        <v>45070.041655092595</v>
      </c>
      <c r="B1496" t="s">
        <v>14</v>
      </c>
      <c r="C1496" t="str">
        <f t="shared" si="23"/>
        <v>Public Transport</v>
      </c>
      <c r="D1496" s="3">
        <v>-1.75</v>
      </c>
      <c r="E1496" t="s">
        <v>244</v>
      </c>
      <c r="F1496" t="s">
        <v>241</v>
      </c>
      <c r="G1496" s="5">
        <f>IF(Table1[[#This Row],[Amount]]&lt;0,-Table1[[#This Row],[Amount]],"")</f>
        <v>1.75</v>
      </c>
      <c r="H1496" t="str">
        <f>IF(Table1[[#This Row],[Account Type]]="Credit Card",Table1[[#This Row],[Amount]],"")</f>
        <v/>
      </c>
      <c r="I1496" s="2" t="str">
        <f>IF(Table1[[#This Row],[Category]]="Loan Repayment",Table1[[#This Row],[Amount]]*-1,"")</f>
        <v/>
      </c>
      <c r="J1496" s="20" t="s">
        <v>374</v>
      </c>
      <c r="K1496" s="17">
        <v>45047</v>
      </c>
    </row>
    <row r="1497" spans="1:11" x14ac:dyDescent="0.25">
      <c r="A1497" s="16">
        <v>45071.041655092595</v>
      </c>
      <c r="B1497" t="s">
        <v>14</v>
      </c>
      <c r="C1497" t="str">
        <f t="shared" si="23"/>
        <v>Public Transport</v>
      </c>
      <c r="D1497" s="3">
        <v>-1.75</v>
      </c>
      <c r="E1497" t="s">
        <v>244</v>
      </c>
      <c r="F1497" t="s">
        <v>241</v>
      </c>
      <c r="G1497" s="5">
        <f>IF(Table1[[#This Row],[Amount]]&lt;0,-Table1[[#This Row],[Amount]],"")</f>
        <v>1.75</v>
      </c>
      <c r="H1497" t="str">
        <f>IF(Table1[[#This Row],[Account Type]]="Credit Card",Table1[[#This Row],[Amount]],"")</f>
        <v/>
      </c>
      <c r="I1497" s="2" t="str">
        <f>IF(Table1[[#This Row],[Category]]="Loan Repayment",Table1[[#This Row],[Amount]]*-1,"")</f>
        <v/>
      </c>
      <c r="J1497" s="20" t="s">
        <v>374</v>
      </c>
      <c r="K1497" s="17">
        <v>45047</v>
      </c>
    </row>
    <row r="1498" spans="1:11" x14ac:dyDescent="0.25">
      <c r="A1498" s="16">
        <v>45071.76898148148</v>
      </c>
      <c r="B1498" t="s">
        <v>41</v>
      </c>
      <c r="C1498" t="str">
        <f t="shared" si="23"/>
        <v>Others</v>
      </c>
      <c r="D1498" s="3">
        <v>140</v>
      </c>
      <c r="E1498" t="s">
        <v>244</v>
      </c>
      <c r="F1498" t="s">
        <v>241</v>
      </c>
      <c r="G1498" s="5" t="str">
        <f>IF(Table1[[#This Row],[Amount]]&lt;0,-Table1[[#This Row],[Amount]],"")</f>
        <v/>
      </c>
      <c r="H1498" t="str">
        <f>IF(Table1[[#This Row],[Account Type]]="Credit Card",Table1[[#This Row],[Amount]],"")</f>
        <v/>
      </c>
      <c r="I1498" s="2" t="str">
        <f>IF(Table1[[#This Row],[Category]]="Loan Repayment",Table1[[#This Row],[Amount]]*-1,"")</f>
        <v/>
      </c>
      <c r="J1498" s="20" t="s">
        <v>374</v>
      </c>
      <c r="K1498" s="17">
        <v>45047</v>
      </c>
    </row>
    <row r="1499" spans="1:11" x14ac:dyDescent="0.25">
      <c r="A1499" s="16">
        <v>45072.012939814813</v>
      </c>
      <c r="B1499" t="s">
        <v>292</v>
      </c>
      <c r="C1499" t="str">
        <f t="shared" si="23"/>
        <v>Others</v>
      </c>
      <c r="D1499" s="3">
        <v>-100</v>
      </c>
      <c r="E1499" t="s">
        <v>244</v>
      </c>
      <c r="F1499" t="s">
        <v>241</v>
      </c>
      <c r="G1499" s="5">
        <f>IF(Table1[[#This Row],[Amount]]&lt;0,-Table1[[#This Row],[Amount]],"")</f>
        <v>100</v>
      </c>
      <c r="H1499" t="str">
        <f>IF(Table1[[#This Row],[Account Type]]="Credit Card",Table1[[#This Row],[Amount]],"")</f>
        <v/>
      </c>
      <c r="I1499" s="2" t="str">
        <f>IF(Table1[[#This Row],[Category]]="Loan Repayment",Table1[[#This Row],[Amount]]*-1,"")</f>
        <v/>
      </c>
      <c r="J1499" s="20" t="s">
        <v>374</v>
      </c>
      <c r="K1499" s="17">
        <v>45047</v>
      </c>
    </row>
    <row r="1500" spans="1:11" x14ac:dyDescent="0.25">
      <c r="A1500" s="16">
        <v>45072.041655092595</v>
      </c>
      <c r="B1500" t="s">
        <v>14</v>
      </c>
      <c r="C1500" t="str">
        <f t="shared" si="23"/>
        <v>Public Transport</v>
      </c>
      <c r="D1500" s="3">
        <v>-3.5</v>
      </c>
      <c r="E1500" t="s">
        <v>244</v>
      </c>
      <c r="F1500" t="s">
        <v>241</v>
      </c>
      <c r="G1500" s="5">
        <f>IF(Table1[[#This Row],[Amount]]&lt;0,-Table1[[#This Row],[Amount]],"")</f>
        <v>3.5</v>
      </c>
      <c r="H1500" t="str">
        <f>IF(Table1[[#This Row],[Account Type]]="Credit Card",Table1[[#This Row],[Amount]],"")</f>
        <v/>
      </c>
      <c r="I1500" s="2" t="str">
        <f>IF(Table1[[#This Row],[Category]]="Loan Repayment",Table1[[#This Row],[Amount]]*-1,"")</f>
        <v/>
      </c>
      <c r="J1500" s="20" t="s">
        <v>374</v>
      </c>
      <c r="K1500" s="17">
        <v>45047</v>
      </c>
    </row>
    <row r="1501" spans="1:11" x14ac:dyDescent="0.25">
      <c r="A1501" s="16">
        <v>45072.64398148148</v>
      </c>
      <c r="B1501" t="s">
        <v>15</v>
      </c>
      <c r="C1501" t="str">
        <f t="shared" si="23"/>
        <v>Groceries</v>
      </c>
      <c r="D1501" s="3">
        <v>-2.29</v>
      </c>
      <c r="E1501" t="s">
        <v>244</v>
      </c>
      <c r="F1501" t="s">
        <v>241</v>
      </c>
      <c r="G1501" s="5">
        <f>IF(Table1[[#This Row],[Amount]]&lt;0,-Table1[[#This Row],[Amount]],"")</f>
        <v>2.29</v>
      </c>
      <c r="H1501" t="str">
        <f>IF(Table1[[#This Row],[Account Type]]="Credit Card",Table1[[#This Row],[Amount]],"")</f>
        <v/>
      </c>
      <c r="I1501" s="2" t="str">
        <f>IF(Table1[[#This Row],[Category]]="Loan Repayment",Table1[[#This Row],[Amount]]*-1,"")</f>
        <v/>
      </c>
      <c r="J1501" s="20" t="s">
        <v>374</v>
      </c>
      <c r="K1501" s="17">
        <v>45047</v>
      </c>
    </row>
    <row r="1502" spans="1:11" x14ac:dyDescent="0.25">
      <c r="A1502" s="16">
        <v>45073.055949074071</v>
      </c>
      <c r="B1502" t="s">
        <v>14</v>
      </c>
      <c r="C1502" t="str">
        <f t="shared" si="23"/>
        <v>Public Transport</v>
      </c>
      <c r="D1502" s="3">
        <v>-3.5</v>
      </c>
      <c r="E1502" t="s">
        <v>244</v>
      </c>
      <c r="F1502" t="s">
        <v>241</v>
      </c>
      <c r="G1502" s="5">
        <f>IF(Table1[[#This Row],[Amount]]&lt;0,-Table1[[#This Row],[Amount]],"")</f>
        <v>3.5</v>
      </c>
      <c r="H1502" t="str">
        <f>IF(Table1[[#This Row],[Account Type]]="Credit Card",Table1[[#This Row],[Amount]],"")</f>
        <v/>
      </c>
      <c r="I1502" s="2" t="str">
        <f>IF(Table1[[#This Row],[Category]]="Loan Repayment",Table1[[#This Row],[Amount]]*-1,"")</f>
        <v/>
      </c>
      <c r="J1502" s="20" t="s">
        <v>374</v>
      </c>
      <c r="K1502" s="17">
        <v>45047</v>
      </c>
    </row>
    <row r="1503" spans="1:11" x14ac:dyDescent="0.25">
      <c r="A1503" s="16">
        <v>45073.697951388887</v>
      </c>
      <c r="B1503" t="s">
        <v>46</v>
      </c>
      <c r="C1503" t="str">
        <f t="shared" si="23"/>
        <v>Others</v>
      </c>
      <c r="D1503" s="3">
        <v>50</v>
      </c>
      <c r="E1503" t="s">
        <v>244</v>
      </c>
      <c r="F1503" t="s">
        <v>241</v>
      </c>
      <c r="G1503" s="5" t="str">
        <f>IF(Table1[[#This Row],[Amount]]&lt;0,-Table1[[#This Row],[Amount]],"")</f>
        <v/>
      </c>
      <c r="H1503" t="str">
        <f>IF(Table1[[#This Row],[Account Type]]="Credit Card",Table1[[#This Row],[Amount]],"")</f>
        <v/>
      </c>
      <c r="I1503" s="2" t="str">
        <f>IF(Table1[[#This Row],[Category]]="Loan Repayment",Table1[[#This Row],[Amount]]*-1,"")</f>
        <v/>
      </c>
      <c r="J1503" s="20" t="s">
        <v>374</v>
      </c>
      <c r="K1503" s="17">
        <v>45047</v>
      </c>
    </row>
    <row r="1504" spans="1:11" x14ac:dyDescent="0.25">
      <c r="A1504" s="16">
        <v>45073.872199074074</v>
      </c>
      <c r="B1504" t="s">
        <v>134</v>
      </c>
      <c r="C1504" t="str">
        <f t="shared" si="23"/>
        <v>Others</v>
      </c>
      <c r="D1504" s="3">
        <v>-14</v>
      </c>
      <c r="E1504" t="s">
        <v>244</v>
      </c>
      <c r="F1504" t="s">
        <v>241</v>
      </c>
      <c r="G1504" s="5">
        <f>IF(Table1[[#This Row],[Amount]]&lt;0,-Table1[[#This Row],[Amount]],"")</f>
        <v>14</v>
      </c>
      <c r="H1504" t="str">
        <f>IF(Table1[[#This Row],[Account Type]]="Credit Card",Table1[[#This Row],[Amount]],"")</f>
        <v/>
      </c>
      <c r="I1504" s="2" t="str">
        <f>IF(Table1[[#This Row],[Category]]="Loan Repayment",Table1[[#This Row],[Amount]]*-1,"")</f>
        <v/>
      </c>
      <c r="J1504" s="20" t="s">
        <v>374</v>
      </c>
      <c r="K1504" s="17">
        <v>45047</v>
      </c>
    </row>
    <row r="1505" spans="1:11" x14ac:dyDescent="0.25">
      <c r="A1505" s="16">
        <v>45074.041655092595</v>
      </c>
      <c r="B1505" t="s">
        <v>14</v>
      </c>
      <c r="C1505" t="str">
        <f t="shared" si="23"/>
        <v>Public Transport</v>
      </c>
      <c r="D1505" s="3">
        <v>-3.5</v>
      </c>
      <c r="E1505" t="s">
        <v>244</v>
      </c>
      <c r="F1505" t="s">
        <v>241</v>
      </c>
      <c r="G1505" s="5">
        <f>IF(Table1[[#This Row],[Amount]]&lt;0,-Table1[[#This Row],[Amount]],"")</f>
        <v>3.5</v>
      </c>
      <c r="H1505" t="str">
        <f>IF(Table1[[#This Row],[Account Type]]="Credit Card",Table1[[#This Row],[Amount]],"")</f>
        <v/>
      </c>
      <c r="I1505" s="2" t="str">
        <f>IF(Table1[[#This Row],[Category]]="Loan Repayment",Table1[[#This Row],[Amount]]*-1,"")</f>
        <v/>
      </c>
      <c r="J1505" s="20" t="s">
        <v>374</v>
      </c>
      <c r="K1505" s="17">
        <v>45047</v>
      </c>
    </row>
    <row r="1506" spans="1:11" x14ac:dyDescent="0.25">
      <c r="A1506" s="16">
        <v>45074.041666666664</v>
      </c>
      <c r="B1506" t="s">
        <v>133</v>
      </c>
      <c r="C1506" t="str">
        <f t="shared" si="23"/>
        <v>Others</v>
      </c>
      <c r="D1506" s="3">
        <v>12.5</v>
      </c>
      <c r="E1506" t="s">
        <v>244</v>
      </c>
      <c r="F1506" t="s">
        <v>241</v>
      </c>
      <c r="G1506" s="5" t="str">
        <f>IF(Table1[[#This Row],[Amount]]&lt;0,-Table1[[#This Row],[Amount]],"")</f>
        <v/>
      </c>
      <c r="H1506" t="str">
        <f>IF(Table1[[#This Row],[Account Type]]="Credit Card",Table1[[#This Row],[Amount]],"")</f>
        <v/>
      </c>
      <c r="I1506" s="2" t="str">
        <f>IF(Table1[[#This Row],[Category]]="Loan Repayment",Table1[[#This Row],[Amount]]*-1,"")</f>
        <v/>
      </c>
      <c r="J1506" s="20" t="s">
        <v>374</v>
      </c>
      <c r="K1506" s="17">
        <v>45047</v>
      </c>
    </row>
    <row r="1507" spans="1:11" x14ac:dyDescent="0.25">
      <c r="A1507" s="16">
        <v>45074.396898148145</v>
      </c>
      <c r="B1507" t="s">
        <v>10</v>
      </c>
      <c r="C1507" t="str">
        <f t="shared" si="23"/>
        <v>Groceries</v>
      </c>
      <c r="D1507" s="3">
        <v>-2.5</v>
      </c>
      <c r="E1507" t="s">
        <v>244</v>
      </c>
      <c r="F1507" t="s">
        <v>241</v>
      </c>
      <c r="G1507" s="5">
        <f>IF(Table1[[#This Row],[Amount]]&lt;0,-Table1[[#This Row],[Amount]],"")</f>
        <v>2.5</v>
      </c>
      <c r="H1507" t="str">
        <f>IF(Table1[[#This Row],[Account Type]]="Credit Card",Table1[[#This Row],[Amount]],"")</f>
        <v/>
      </c>
      <c r="I1507" s="2" t="str">
        <f>IF(Table1[[#This Row],[Category]]="Loan Repayment",Table1[[#This Row],[Amount]]*-1,"")</f>
        <v/>
      </c>
      <c r="J1507" s="20" t="s">
        <v>374</v>
      </c>
      <c r="K1507" s="17">
        <v>45047</v>
      </c>
    </row>
    <row r="1508" spans="1:11" x14ac:dyDescent="0.25">
      <c r="A1508" s="16">
        <v>45074.502847222226</v>
      </c>
      <c r="B1508" t="s">
        <v>46</v>
      </c>
      <c r="C1508" t="str">
        <f t="shared" si="23"/>
        <v>Others</v>
      </c>
      <c r="D1508" s="3">
        <v>200</v>
      </c>
      <c r="E1508" t="s">
        <v>244</v>
      </c>
      <c r="F1508" t="s">
        <v>241</v>
      </c>
      <c r="G1508" s="5" t="str">
        <f>IF(Table1[[#This Row],[Amount]]&lt;0,-Table1[[#This Row],[Amount]],"")</f>
        <v/>
      </c>
      <c r="H1508" t="str">
        <f>IF(Table1[[#This Row],[Account Type]]="Credit Card",Table1[[#This Row],[Amount]],"")</f>
        <v/>
      </c>
      <c r="I1508" s="2" t="str">
        <f>IF(Table1[[#This Row],[Category]]="Loan Repayment",Table1[[#This Row],[Amount]]*-1,"")</f>
        <v/>
      </c>
      <c r="J1508" s="20" t="s">
        <v>374</v>
      </c>
      <c r="K1508" s="17">
        <v>45047</v>
      </c>
    </row>
    <row r="1509" spans="1:11" x14ac:dyDescent="0.25">
      <c r="A1509" s="16">
        <v>45074.503587962965</v>
      </c>
      <c r="B1509" t="s">
        <v>39</v>
      </c>
      <c r="C1509" t="str">
        <f t="shared" si="23"/>
        <v>Church</v>
      </c>
      <c r="D1509" s="3">
        <v>-181</v>
      </c>
      <c r="E1509" t="s">
        <v>244</v>
      </c>
      <c r="F1509" t="s">
        <v>241</v>
      </c>
      <c r="G1509" s="5">
        <f>IF(Table1[[#This Row],[Amount]]&lt;0,-Table1[[#This Row],[Amount]],"")</f>
        <v>181</v>
      </c>
      <c r="H1509" t="str">
        <f>IF(Table1[[#This Row],[Account Type]]="Credit Card",Table1[[#This Row],[Amount]],"")</f>
        <v/>
      </c>
      <c r="I1509" s="2" t="str">
        <f>IF(Table1[[#This Row],[Category]]="Loan Repayment",Table1[[#This Row],[Amount]]*-1,"")</f>
        <v/>
      </c>
      <c r="J1509" s="20" t="s">
        <v>374</v>
      </c>
      <c r="K1509" s="17">
        <v>45047</v>
      </c>
    </row>
    <row r="1510" spans="1:11" x14ac:dyDescent="0.25">
      <c r="A1510" s="16">
        <v>45074.576631944445</v>
      </c>
      <c r="B1510" t="s">
        <v>10</v>
      </c>
      <c r="C1510" t="str">
        <f t="shared" si="23"/>
        <v>Groceries</v>
      </c>
      <c r="D1510" s="3">
        <v>-1.75</v>
      </c>
      <c r="E1510" t="s">
        <v>244</v>
      </c>
      <c r="F1510" t="s">
        <v>241</v>
      </c>
      <c r="G1510" s="5">
        <f>IF(Table1[[#This Row],[Amount]]&lt;0,-Table1[[#This Row],[Amount]],"")</f>
        <v>1.75</v>
      </c>
      <c r="H1510" t="str">
        <f>IF(Table1[[#This Row],[Account Type]]="Credit Card",Table1[[#This Row],[Amount]],"")</f>
        <v/>
      </c>
      <c r="I1510" s="2" t="str">
        <f>IF(Table1[[#This Row],[Category]]="Loan Repayment",Table1[[#This Row],[Amount]]*-1,"")</f>
        <v/>
      </c>
      <c r="J1510" s="20" t="s">
        <v>374</v>
      </c>
      <c r="K1510" s="17">
        <v>45047</v>
      </c>
    </row>
    <row r="1511" spans="1:11" x14ac:dyDescent="0.25">
      <c r="A1511" s="16">
        <v>45075.041655092595</v>
      </c>
      <c r="B1511" t="s">
        <v>14</v>
      </c>
      <c r="C1511" t="str">
        <f t="shared" si="23"/>
        <v>Public Transport</v>
      </c>
      <c r="D1511" s="3">
        <v>-3.5</v>
      </c>
      <c r="E1511" t="s">
        <v>244</v>
      </c>
      <c r="F1511" t="s">
        <v>241</v>
      </c>
      <c r="G1511" s="5">
        <f>IF(Table1[[#This Row],[Amount]]&lt;0,-Table1[[#This Row],[Amount]],"")</f>
        <v>3.5</v>
      </c>
      <c r="H1511" t="str">
        <f>IF(Table1[[#This Row],[Account Type]]="Credit Card",Table1[[#This Row],[Amount]],"")</f>
        <v/>
      </c>
      <c r="I1511" s="2" t="str">
        <f>IF(Table1[[#This Row],[Category]]="Loan Repayment",Table1[[#This Row],[Amount]]*-1,"")</f>
        <v/>
      </c>
      <c r="J1511" s="20" t="s">
        <v>374</v>
      </c>
      <c r="K1511" s="17">
        <v>45047</v>
      </c>
    </row>
    <row r="1512" spans="1:11" x14ac:dyDescent="0.25">
      <c r="A1512" s="16">
        <v>45075.348946759259</v>
      </c>
      <c r="B1512" t="s">
        <v>2</v>
      </c>
      <c r="C1512" t="str">
        <f t="shared" si="23"/>
        <v>Savings</v>
      </c>
      <c r="D1512" s="3">
        <v>5</v>
      </c>
      <c r="E1512" t="s">
        <v>244</v>
      </c>
      <c r="F1512" t="s">
        <v>241</v>
      </c>
      <c r="G1512" s="5" t="str">
        <f>IF(Table1[[#This Row],[Amount]]&lt;0,-Table1[[#This Row],[Amount]],"")</f>
        <v/>
      </c>
      <c r="H1512" t="str">
        <f>IF(Table1[[#This Row],[Account Type]]="Credit Card",Table1[[#This Row],[Amount]],"")</f>
        <v/>
      </c>
      <c r="I1512" s="2" t="str">
        <f>IF(Table1[[#This Row],[Category]]="Loan Repayment",Table1[[#This Row],[Amount]]*-1,"")</f>
        <v/>
      </c>
      <c r="J1512" s="20" t="s">
        <v>374</v>
      </c>
      <c r="K1512" s="17">
        <v>45047</v>
      </c>
    </row>
    <row r="1513" spans="1:11" x14ac:dyDescent="0.25">
      <c r="A1513" s="16">
        <v>45075.348946759259</v>
      </c>
      <c r="B1513" t="s">
        <v>2</v>
      </c>
      <c r="C1513" t="str">
        <f t="shared" si="23"/>
        <v>Savings</v>
      </c>
      <c r="D1513" s="3">
        <v>-5</v>
      </c>
      <c r="E1513" t="s">
        <v>244</v>
      </c>
      <c r="F1513" t="s">
        <v>241</v>
      </c>
      <c r="G1513" s="5">
        <f>IF(Table1[[#This Row],[Amount]]&lt;0,-Table1[[#This Row],[Amount]],"")</f>
        <v>5</v>
      </c>
      <c r="H1513" t="str">
        <f>IF(Table1[[#This Row],[Account Type]]="Credit Card",Table1[[#This Row],[Amount]],"")</f>
        <v/>
      </c>
      <c r="I1513" s="2" t="str">
        <f>IF(Table1[[#This Row],[Category]]="Loan Repayment",Table1[[#This Row],[Amount]]*-1,"")</f>
        <v/>
      </c>
      <c r="J1513" s="20" t="s">
        <v>374</v>
      </c>
      <c r="K1513" s="17">
        <v>45047</v>
      </c>
    </row>
    <row r="1514" spans="1:11" x14ac:dyDescent="0.25">
      <c r="A1514" s="16">
        <v>45076.041655092595</v>
      </c>
      <c r="B1514" t="s">
        <v>14</v>
      </c>
      <c r="C1514" t="str">
        <f t="shared" si="23"/>
        <v>Public Transport</v>
      </c>
      <c r="D1514" s="3">
        <v>-1.75</v>
      </c>
      <c r="E1514" t="s">
        <v>244</v>
      </c>
      <c r="F1514" t="s">
        <v>241</v>
      </c>
      <c r="G1514" s="5">
        <f>IF(Table1[[#This Row],[Amount]]&lt;0,-Table1[[#This Row],[Amount]],"")</f>
        <v>1.75</v>
      </c>
      <c r="H1514" t="str">
        <f>IF(Table1[[#This Row],[Account Type]]="Credit Card",Table1[[#This Row],[Amount]],"")</f>
        <v/>
      </c>
      <c r="I1514" s="2" t="str">
        <f>IF(Table1[[#This Row],[Category]]="Loan Repayment",Table1[[#This Row],[Amount]]*-1,"")</f>
        <v/>
      </c>
      <c r="J1514" s="20" t="s">
        <v>374</v>
      </c>
      <c r="K1514" s="17">
        <v>45047</v>
      </c>
    </row>
    <row r="1515" spans="1:11" x14ac:dyDescent="0.25">
      <c r="A1515" s="16">
        <v>45076.684270833335</v>
      </c>
      <c r="B1515" t="s">
        <v>10</v>
      </c>
      <c r="C1515" t="str">
        <f t="shared" si="23"/>
        <v>Groceries</v>
      </c>
      <c r="D1515" s="3">
        <v>-2.1</v>
      </c>
      <c r="E1515" t="s">
        <v>244</v>
      </c>
      <c r="F1515" t="s">
        <v>241</v>
      </c>
      <c r="G1515" s="5">
        <f>IF(Table1[[#This Row],[Amount]]&lt;0,-Table1[[#This Row],[Amount]],"")</f>
        <v>2.1</v>
      </c>
      <c r="H1515" t="str">
        <f>IF(Table1[[#This Row],[Account Type]]="Credit Card",Table1[[#This Row],[Amount]],"")</f>
        <v/>
      </c>
      <c r="I1515" s="2" t="str">
        <f>IF(Table1[[#This Row],[Category]]="Loan Repayment",Table1[[#This Row],[Amount]]*-1,"")</f>
        <v/>
      </c>
      <c r="J1515" s="20" t="s">
        <v>374</v>
      </c>
      <c r="K1515" s="17">
        <v>45047</v>
      </c>
    </row>
    <row r="1516" spans="1:11" x14ac:dyDescent="0.25">
      <c r="A1516" s="16">
        <v>45077.041655092595</v>
      </c>
      <c r="B1516" t="s">
        <v>14</v>
      </c>
      <c r="C1516" t="str">
        <f t="shared" si="23"/>
        <v>Public Transport</v>
      </c>
      <c r="D1516" s="3">
        <v>-1.75</v>
      </c>
      <c r="E1516" t="s">
        <v>244</v>
      </c>
      <c r="F1516" t="s">
        <v>241</v>
      </c>
      <c r="G1516" s="5">
        <f>IF(Table1[[#This Row],[Amount]]&lt;0,-Table1[[#This Row],[Amount]],"")</f>
        <v>1.75</v>
      </c>
      <c r="H1516" t="str">
        <f>IF(Table1[[#This Row],[Account Type]]="Credit Card",Table1[[#This Row],[Amount]],"")</f>
        <v/>
      </c>
      <c r="I1516" s="2" t="str">
        <f>IF(Table1[[#This Row],[Category]]="Loan Repayment",Table1[[#This Row],[Amount]]*-1,"")</f>
        <v/>
      </c>
      <c r="J1516" s="20" t="s">
        <v>374</v>
      </c>
      <c r="K1516" s="17">
        <v>45047</v>
      </c>
    </row>
    <row r="1517" spans="1:11" x14ac:dyDescent="0.25">
      <c r="A1517" s="16">
        <v>45078.041655092595</v>
      </c>
      <c r="B1517" t="s">
        <v>14</v>
      </c>
      <c r="C1517" t="str">
        <f t="shared" si="23"/>
        <v>Public Transport</v>
      </c>
      <c r="D1517" s="3">
        <v>-3.5</v>
      </c>
      <c r="E1517" t="s">
        <v>244</v>
      </c>
      <c r="F1517" t="s">
        <v>241</v>
      </c>
      <c r="G1517" s="5">
        <f>IF(Table1[[#This Row],[Amount]]&lt;0,-Table1[[#This Row],[Amount]],"")</f>
        <v>3.5</v>
      </c>
      <c r="H1517" t="str">
        <f>IF(Table1[[#This Row],[Account Type]]="Credit Card",Table1[[#This Row],[Amount]],"")</f>
        <v/>
      </c>
      <c r="I1517" s="2" t="str">
        <f>IF(Table1[[#This Row],[Category]]="Loan Repayment",Table1[[#This Row],[Amount]]*-1,"")</f>
        <v/>
      </c>
      <c r="J1517" s="20" t="s">
        <v>375</v>
      </c>
      <c r="K1517" s="17">
        <v>45078</v>
      </c>
    </row>
    <row r="1518" spans="1:11" x14ac:dyDescent="0.25">
      <c r="A1518" s="16">
        <v>45079.041655092595</v>
      </c>
      <c r="B1518" t="s">
        <v>14</v>
      </c>
      <c r="C1518" t="str">
        <f t="shared" si="23"/>
        <v>Public Transport</v>
      </c>
      <c r="D1518" s="3">
        <v>-1.75</v>
      </c>
      <c r="E1518" t="s">
        <v>244</v>
      </c>
      <c r="F1518" t="s">
        <v>241</v>
      </c>
      <c r="G1518" s="5">
        <f>IF(Table1[[#This Row],[Amount]]&lt;0,-Table1[[#This Row],[Amount]],"")</f>
        <v>1.75</v>
      </c>
      <c r="H1518" t="str">
        <f>IF(Table1[[#This Row],[Account Type]]="Credit Card",Table1[[#This Row],[Amount]],"")</f>
        <v/>
      </c>
      <c r="I1518" s="2" t="str">
        <f>IF(Table1[[#This Row],[Category]]="Loan Repayment",Table1[[#This Row],[Amount]]*-1,"")</f>
        <v/>
      </c>
      <c r="J1518" s="20" t="s">
        <v>375</v>
      </c>
      <c r="K1518" s="17">
        <v>45078</v>
      </c>
    </row>
    <row r="1519" spans="1:11" x14ac:dyDescent="0.25">
      <c r="A1519" s="16">
        <v>45079.041655092595</v>
      </c>
      <c r="B1519" t="s">
        <v>14</v>
      </c>
      <c r="C1519" t="str">
        <f t="shared" si="23"/>
        <v>Public Transport</v>
      </c>
      <c r="D1519" s="3">
        <v>-1.75</v>
      </c>
      <c r="E1519" t="s">
        <v>244</v>
      </c>
      <c r="F1519" t="s">
        <v>241</v>
      </c>
      <c r="G1519" s="5">
        <f>IF(Table1[[#This Row],[Amount]]&lt;0,-Table1[[#This Row],[Amount]],"")</f>
        <v>1.75</v>
      </c>
      <c r="H1519" t="str">
        <f>IF(Table1[[#This Row],[Account Type]]="Credit Card",Table1[[#This Row],[Amount]],"")</f>
        <v/>
      </c>
      <c r="I1519" s="2" t="str">
        <f>IF(Table1[[#This Row],[Category]]="Loan Repayment",Table1[[#This Row],[Amount]]*-1,"")</f>
        <v/>
      </c>
      <c r="J1519" s="20" t="s">
        <v>375</v>
      </c>
      <c r="K1519" s="17">
        <v>45078</v>
      </c>
    </row>
    <row r="1520" spans="1:11" x14ac:dyDescent="0.25">
      <c r="A1520" s="16">
        <v>45079.939571759256</v>
      </c>
      <c r="B1520" t="s">
        <v>10</v>
      </c>
      <c r="C1520" t="str">
        <f t="shared" si="23"/>
        <v>Groceries</v>
      </c>
      <c r="D1520" s="3">
        <v>-4.75</v>
      </c>
      <c r="E1520" t="s">
        <v>244</v>
      </c>
      <c r="F1520" t="s">
        <v>241</v>
      </c>
      <c r="G1520" s="5">
        <f>IF(Table1[[#This Row],[Amount]]&lt;0,-Table1[[#This Row],[Amount]],"")</f>
        <v>4.75</v>
      </c>
      <c r="H1520" t="str">
        <f>IF(Table1[[#This Row],[Account Type]]="Credit Card",Table1[[#This Row],[Amount]],"")</f>
        <v/>
      </c>
      <c r="I1520" s="2" t="str">
        <f>IF(Table1[[#This Row],[Category]]="Loan Repayment",Table1[[#This Row],[Amount]]*-1,"")</f>
        <v/>
      </c>
      <c r="J1520" s="20" t="s">
        <v>375</v>
      </c>
      <c r="K1520" s="17">
        <v>45078</v>
      </c>
    </row>
    <row r="1521" spans="1:11" x14ac:dyDescent="0.25">
      <c r="A1521" s="16">
        <v>45080.041655092595</v>
      </c>
      <c r="B1521" t="s">
        <v>14</v>
      </c>
      <c r="C1521" t="str">
        <f t="shared" si="23"/>
        <v>Public Transport</v>
      </c>
      <c r="D1521" s="3">
        <v>-1.75</v>
      </c>
      <c r="E1521" t="s">
        <v>244</v>
      </c>
      <c r="F1521" t="s">
        <v>241</v>
      </c>
      <c r="G1521" s="5">
        <f>IF(Table1[[#This Row],[Amount]]&lt;0,-Table1[[#This Row],[Amount]],"")</f>
        <v>1.75</v>
      </c>
      <c r="H1521" t="str">
        <f>IF(Table1[[#This Row],[Account Type]]="Credit Card",Table1[[#This Row],[Amount]],"")</f>
        <v/>
      </c>
      <c r="I1521" s="2" t="str">
        <f>IF(Table1[[#This Row],[Category]]="Loan Repayment",Table1[[#This Row],[Amount]]*-1,"")</f>
        <v/>
      </c>
      <c r="J1521" s="20" t="s">
        <v>375</v>
      </c>
      <c r="K1521" s="17">
        <v>45078</v>
      </c>
    </row>
    <row r="1522" spans="1:11" x14ac:dyDescent="0.25">
      <c r="A1522" s="16">
        <v>45080.054861111108</v>
      </c>
      <c r="B1522" t="s">
        <v>14</v>
      </c>
      <c r="C1522" t="str">
        <f t="shared" si="23"/>
        <v>Public Transport</v>
      </c>
      <c r="D1522" s="3">
        <v>-1.75</v>
      </c>
      <c r="E1522" t="s">
        <v>244</v>
      </c>
      <c r="F1522" t="s">
        <v>241</v>
      </c>
      <c r="G1522" s="5">
        <f>IF(Table1[[#This Row],[Amount]]&lt;0,-Table1[[#This Row],[Amount]],"")</f>
        <v>1.75</v>
      </c>
      <c r="H1522" t="str">
        <f>IF(Table1[[#This Row],[Account Type]]="Credit Card",Table1[[#This Row],[Amount]],"")</f>
        <v/>
      </c>
      <c r="I1522" s="2" t="str">
        <f>IF(Table1[[#This Row],[Category]]="Loan Repayment",Table1[[#This Row],[Amount]]*-1,"")</f>
        <v/>
      </c>
      <c r="J1522" s="20" t="s">
        <v>375</v>
      </c>
      <c r="K1522" s="17">
        <v>45078</v>
      </c>
    </row>
    <row r="1523" spans="1:11" x14ac:dyDescent="0.25">
      <c r="A1523" s="16">
        <v>45081.041655092595</v>
      </c>
      <c r="B1523" t="s">
        <v>14</v>
      </c>
      <c r="C1523" t="str">
        <f t="shared" si="23"/>
        <v>Public Transport</v>
      </c>
      <c r="D1523" s="3">
        <v>-1.75</v>
      </c>
      <c r="E1523" t="s">
        <v>244</v>
      </c>
      <c r="F1523" t="s">
        <v>241</v>
      </c>
      <c r="G1523" s="5">
        <f>IF(Table1[[#This Row],[Amount]]&lt;0,-Table1[[#This Row],[Amount]],"")</f>
        <v>1.75</v>
      </c>
      <c r="H1523" t="str">
        <f>IF(Table1[[#This Row],[Account Type]]="Credit Card",Table1[[#This Row],[Amount]],"")</f>
        <v/>
      </c>
      <c r="I1523" s="2" t="str">
        <f>IF(Table1[[#This Row],[Category]]="Loan Repayment",Table1[[#This Row],[Amount]]*-1,"")</f>
        <v/>
      </c>
      <c r="J1523" s="20" t="s">
        <v>375</v>
      </c>
      <c r="K1523" s="17">
        <v>45078</v>
      </c>
    </row>
    <row r="1524" spans="1:11" x14ac:dyDescent="0.25">
      <c r="A1524" s="16">
        <v>45081.041655092595</v>
      </c>
      <c r="B1524" t="s">
        <v>14</v>
      </c>
      <c r="C1524" t="str">
        <f t="shared" si="23"/>
        <v>Public Transport</v>
      </c>
      <c r="D1524" s="3">
        <v>-1.75</v>
      </c>
      <c r="E1524" t="s">
        <v>244</v>
      </c>
      <c r="F1524" t="s">
        <v>241</v>
      </c>
      <c r="G1524" s="5">
        <f>IF(Table1[[#This Row],[Amount]]&lt;0,-Table1[[#This Row],[Amount]],"")</f>
        <v>1.75</v>
      </c>
      <c r="H1524" t="str">
        <f>IF(Table1[[#This Row],[Account Type]]="Credit Card",Table1[[#This Row],[Amount]],"")</f>
        <v/>
      </c>
      <c r="I1524" s="2" t="str">
        <f>IF(Table1[[#This Row],[Category]]="Loan Repayment",Table1[[#This Row],[Amount]]*-1,"")</f>
        <v/>
      </c>
      <c r="J1524" s="20" t="s">
        <v>375</v>
      </c>
      <c r="K1524" s="17">
        <v>45078</v>
      </c>
    </row>
    <row r="1525" spans="1:11" x14ac:dyDescent="0.25">
      <c r="A1525" s="16">
        <v>45082.041655092595</v>
      </c>
      <c r="B1525" t="s">
        <v>14</v>
      </c>
      <c r="C1525" t="str">
        <f t="shared" si="23"/>
        <v>Public Transport</v>
      </c>
      <c r="D1525" s="3">
        <v>-5.25</v>
      </c>
      <c r="E1525" t="s">
        <v>244</v>
      </c>
      <c r="F1525" t="s">
        <v>241</v>
      </c>
      <c r="G1525" s="5">
        <f>IF(Table1[[#This Row],[Amount]]&lt;0,-Table1[[#This Row],[Amount]],"")</f>
        <v>5.25</v>
      </c>
      <c r="H1525" t="str">
        <f>IF(Table1[[#This Row],[Account Type]]="Credit Card",Table1[[#This Row],[Amount]],"")</f>
        <v/>
      </c>
      <c r="I1525" s="2" t="str">
        <f>IF(Table1[[#This Row],[Category]]="Loan Repayment",Table1[[#This Row],[Amount]]*-1,"")</f>
        <v/>
      </c>
      <c r="J1525" s="20" t="s">
        <v>375</v>
      </c>
      <c r="K1525" s="17">
        <v>45078</v>
      </c>
    </row>
    <row r="1526" spans="1:11" x14ac:dyDescent="0.25">
      <c r="A1526" s="16">
        <v>45082.255810185183</v>
      </c>
      <c r="B1526" t="s">
        <v>14</v>
      </c>
      <c r="C1526" t="str">
        <f t="shared" si="23"/>
        <v>Public Transport</v>
      </c>
      <c r="D1526" s="3">
        <v>-1.75</v>
      </c>
      <c r="E1526" t="s">
        <v>244</v>
      </c>
      <c r="F1526" t="s">
        <v>241</v>
      </c>
      <c r="G1526" s="5">
        <f>IF(Table1[[#This Row],[Amount]]&lt;0,-Table1[[#This Row],[Amount]],"")</f>
        <v>1.75</v>
      </c>
      <c r="H1526" t="str">
        <f>IF(Table1[[#This Row],[Account Type]]="Credit Card",Table1[[#This Row],[Amount]],"")</f>
        <v/>
      </c>
      <c r="I1526" s="2" t="str">
        <f>IF(Table1[[#This Row],[Category]]="Loan Repayment",Table1[[#This Row],[Amount]]*-1,"")</f>
        <v/>
      </c>
      <c r="J1526" s="20" t="s">
        <v>375</v>
      </c>
      <c r="K1526" s="17">
        <v>45078</v>
      </c>
    </row>
    <row r="1527" spans="1:11" x14ac:dyDescent="0.25">
      <c r="A1527" s="16">
        <v>45082.350393518522</v>
      </c>
      <c r="B1527" t="s">
        <v>2</v>
      </c>
      <c r="C1527" t="str">
        <f t="shared" si="23"/>
        <v>Savings</v>
      </c>
      <c r="D1527" s="3">
        <v>5</v>
      </c>
      <c r="E1527" t="s">
        <v>244</v>
      </c>
      <c r="F1527" t="s">
        <v>241</v>
      </c>
      <c r="G1527" s="5" t="str">
        <f>IF(Table1[[#This Row],[Amount]]&lt;0,-Table1[[#This Row],[Amount]],"")</f>
        <v/>
      </c>
      <c r="H1527" t="str">
        <f>IF(Table1[[#This Row],[Account Type]]="Credit Card",Table1[[#This Row],[Amount]],"")</f>
        <v/>
      </c>
      <c r="I1527" s="2" t="str">
        <f>IF(Table1[[#This Row],[Category]]="Loan Repayment",Table1[[#This Row],[Amount]]*-1,"")</f>
        <v/>
      </c>
      <c r="J1527" s="20" t="s">
        <v>375</v>
      </c>
      <c r="K1527" s="17">
        <v>45078</v>
      </c>
    </row>
    <row r="1528" spans="1:11" x14ac:dyDescent="0.25">
      <c r="A1528" s="16">
        <v>45082.350393518522</v>
      </c>
      <c r="B1528" t="s">
        <v>2</v>
      </c>
      <c r="C1528" t="str">
        <f t="shared" si="23"/>
        <v>Savings</v>
      </c>
      <c r="D1528" s="3">
        <v>-5</v>
      </c>
      <c r="E1528" t="s">
        <v>244</v>
      </c>
      <c r="F1528" t="s">
        <v>241</v>
      </c>
      <c r="G1528" s="5">
        <f>IF(Table1[[#This Row],[Amount]]&lt;0,-Table1[[#This Row],[Amount]],"")</f>
        <v>5</v>
      </c>
      <c r="H1528" t="str">
        <f>IF(Table1[[#This Row],[Account Type]]="Credit Card",Table1[[#This Row],[Amount]],"")</f>
        <v/>
      </c>
      <c r="I1528" s="2" t="str">
        <f>IF(Table1[[#This Row],[Category]]="Loan Repayment",Table1[[#This Row],[Amount]]*-1,"")</f>
        <v/>
      </c>
      <c r="J1528" s="20" t="s">
        <v>375</v>
      </c>
      <c r="K1528" s="17">
        <v>45078</v>
      </c>
    </row>
    <row r="1529" spans="1:11" x14ac:dyDescent="0.25">
      <c r="A1529" s="16">
        <v>45082.498738425929</v>
      </c>
      <c r="B1529" t="s">
        <v>10</v>
      </c>
      <c r="C1529" t="str">
        <f t="shared" si="23"/>
        <v>Groceries</v>
      </c>
      <c r="D1529" s="3">
        <v>-1.75</v>
      </c>
      <c r="E1529" t="s">
        <v>244</v>
      </c>
      <c r="F1529" t="s">
        <v>241</v>
      </c>
      <c r="G1529" s="5">
        <f>IF(Table1[[#This Row],[Amount]]&lt;0,-Table1[[#This Row],[Amount]],"")</f>
        <v>1.75</v>
      </c>
      <c r="H1529" t="str">
        <f>IF(Table1[[#This Row],[Account Type]]="Credit Card",Table1[[#This Row],[Amount]],"")</f>
        <v/>
      </c>
      <c r="I1529" s="2" t="str">
        <f>IF(Table1[[#This Row],[Category]]="Loan Repayment",Table1[[#This Row],[Amount]]*-1,"")</f>
        <v/>
      </c>
      <c r="J1529" s="20" t="s">
        <v>375</v>
      </c>
      <c r="K1529" s="17">
        <v>45078</v>
      </c>
    </row>
    <row r="1530" spans="1:11" x14ac:dyDescent="0.25">
      <c r="A1530" s="16">
        <v>45084.041655092595</v>
      </c>
      <c r="B1530" t="s">
        <v>14</v>
      </c>
      <c r="C1530" t="str">
        <f t="shared" si="23"/>
        <v>Public Transport</v>
      </c>
      <c r="D1530" s="3">
        <v>-1.75</v>
      </c>
      <c r="E1530" t="s">
        <v>244</v>
      </c>
      <c r="F1530" t="s">
        <v>241</v>
      </c>
      <c r="G1530" s="5">
        <f>IF(Table1[[#This Row],[Amount]]&lt;0,-Table1[[#This Row],[Amount]],"")</f>
        <v>1.75</v>
      </c>
      <c r="H1530" t="str">
        <f>IF(Table1[[#This Row],[Account Type]]="Credit Card",Table1[[#This Row],[Amount]],"")</f>
        <v/>
      </c>
      <c r="I1530" s="2" t="str">
        <f>IF(Table1[[#This Row],[Category]]="Loan Repayment",Table1[[#This Row],[Amount]]*-1,"")</f>
        <v/>
      </c>
      <c r="J1530" s="20" t="s">
        <v>375</v>
      </c>
      <c r="K1530" s="17">
        <v>45078</v>
      </c>
    </row>
    <row r="1531" spans="1:11" x14ac:dyDescent="0.25">
      <c r="A1531" s="16">
        <v>45085.041655092595</v>
      </c>
      <c r="B1531" t="s">
        <v>14</v>
      </c>
      <c r="C1531" t="str">
        <f t="shared" si="23"/>
        <v>Public Transport</v>
      </c>
      <c r="D1531" s="3">
        <v>-3.5</v>
      </c>
      <c r="E1531" t="s">
        <v>244</v>
      </c>
      <c r="F1531" t="s">
        <v>241</v>
      </c>
      <c r="G1531" s="5">
        <f>IF(Table1[[#This Row],[Amount]]&lt;0,-Table1[[#This Row],[Amount]],"")</f>
        <v>3.5</v>
      </c>
      <c r="H1531" t="str">
        <f>IF(Table1[[#This Row],[Account Type]]="Credit Card",Table1[[#This Row],[Amount]],"")</f>
        <v/>
      </c>
      <c r="I1531" s="2" t="str">
        <f>IF(Table1[[#This Row],[Category]]="Loan Repayment",Table1[[#This Row],[Amount]]*-1,"")</f>
        <v/>
      </c>
      <c r="J1531" s="20" t="s">
        <v>375</v>
      </c>
      <c r="K1531" s="17">
        <v>45078</v>
      </c>
    </row>
    <row r="1532" spans="1:11" x14ac:dyDescent="0.25">
      <c r="A1532" s="16">
        <v>45085.777314814812</v>
      </c>
      <c r="B1532" t="s">
        <v>41</v>
      </c>
      <c r="C1532" t="str">
        <f t="shared" si="23"/>
        <v>Others</v>
      </c>
      <c r="D1532" s="3">
        <v>100</v>
      </c>
      <c r="E1532" t="s">
        <v>244</v>
      </c>
      <c r="F1532" t="s">
        <v>241</v>
      </c>
      <c r="G1532" s="5" t="str">
        <f>IF(Table1[[#This Row],[Amount]]&lt;0,-Table1[[#This Row],[Amount]],"")</f>
        <v/>
      </c>
      <c r="H1532" t="str">
        <f>IF(Table1[[#This Row],[Account Type]]="Credit Card",Table1[[#This Row],[Amount]],"")</f>
        <v/>
      </c>
      <c r="I1532" s="2" t="str">
        <f>IF(Table1[[#This Row],[Category]]="Loan Repayment",Table1[[#This Row],[Amount]]*-1,"")</f>
        <v/>
      </c>
      <c r="J1532" s="20" t="s">
        <v>375</v>
      </c>
      <c r="K1532" s="17">
        <v>45078</v>
      </c>
    </row>
    <row r="1533" spans="1:11" x14ac:dyDescent="0.25">
      <c r="A1533" s="16">
        <v>45086.041655092595</v>
      </c>
      <c r="B1533" t="s">
        <v>14</v>
      </c>
      <c r="C1533" t="str">
        <f t="shared" si="23"/>
        <v>Public Transport</v>
      </c>
      <c r="D1533" s="3">
        <v>-1.75</v>
      </c>
      <c r="E1533" t="s">
        <v>244</v>
      </c>
      <c r="F1533" t="s">
        <v>241</v>
      </c>
      <c r="G1533" s="5">
        <f>IF(Table1[[#This Row],[Amount]]&lt;0,-Table1[[#This Row],[Amount]],"")</f>
        <v>1.75</v>
      </c>
      <c r="H1533" t="str">
        <f>IF(Table1[[#This Row],[Account Type]]="Credit Card",Table1[[#This Row],[Amount]],"")</f>
        <v/>
      </c>
      <c r="I1533" s="2" t="str">
        <f>IF(Table1[[#This Row],[Category]]="Loan Repayment",Table1[[#This Row],[Amount]]*-1,"")</f>
        <v/>
      </c>
      <c r="J1533" s="20" t="s">
        <v>375</v>
      </c>
      <c r="K1533" s="17">
        <v>45078</v>
      </c>
    </row>
    <row r="1534" spans="1:11" x14ac:dyDescent="0.25">
      <c r="A1534" s="16">
        <v>45086.43954861111</v>
      </c>
      <c r="B1534" t="s">
        <v>16</v>
      </c>
      <c r="C1534" t="str">
        <f t="shared" si="23"/>
        <v>Health</v>
      </c>
      <c r="D1534" s="3">
        <v>-27</v>
      </c>
      <c r="E1534" t="s">
        <v>244</v>
      </c>
      <c r="F1534" t="s">
        <v>241</v>
      </c>
      <c r="G1534" s="5">
        <f>IF(Table1[[#This Row],[Amount]]&lt;0,-Table1[[#This Row],[Amount]],"")</f>
        <v>27</v>
      </c>
      <c r="H1534" t="str">
        <f>IF(Table1[[#This Row],[Account Type]]="Credit Card",Table1[[#This Row],[Amount]],"")</f>
        <v/>
      </c>
      <c r="I1534" s="2" t="str">
        <f>IF(Table1[[#This Row],[Category]]="Loan Repayment",Table1[[#This Row],[Amount]]*-1,"")</f>
        <v/>
      </c>
      <c r="J1534" s="20" t="s">
        <v>375</v>
      </c>
      <c r="K1534" s="17">
        <v>45078</v>
      </c>
    </row>
    <row r="1535" spans="1:11" x14ac:dyDescent="0.25">
      <c r="A1535" s="16">
        <v>45086.439571759256</v>
      </c>
      <c r="B1535" t="s">
        <v>10</v>
      </c>
      <c r="C1535" t="str">
        <f t="shared" si="23"/>
        <v>Groceries</v>
      </c>
      <c r="D1535" s="3">
        <v>-1</v>
      </c>
      <c r="E1535" t="s">
        <v>244</v>
      </c>
      <c r="F1535" t="s">
        <v>241</v>
      </c>
      <c r="G1535" s="5">
        <f>IF(Table1[[#This Row],[Amount]]&lt;0,-Table1[[#This Row],[Amount]],"")</f>
        <v>1</v>
      </c>
      <c r="H1535" t="str">
        <f>IF(Table1[[#This Row],[Account Type]]="Credit Card",Table1[[#This Row],[Amount]],"")</f>
        <v/>
      </c>
      <c r="I1535" s="2" t="str">
        <f>IF(Table1[[#This Row],[Category]]="Loan Repayment",Table1[[#This Row],[Amount]]*-1,"")</f>
        <v/>
      </c>
      <c r="J1535" s="20" t="s">
        <v>375</v>
      </c>
      <c r="K1535" s="17">
        <v>45078</v>
      </c>
    </row>
    <row r="1536" spans="1:11" x14ac:dyDescent="0.25">
      <c r="A1536" s="16">
        <v>45086.915810185186</v>
      </c>
      <c r="B1536" t="s">
        <v>10</v>
      </c>
      <c r="C1536" t="str">
        <f t="shared" si="23"/>
        <v>Groceries</v>
      </c>
      <c r="D1536" s="3">
        <v>-3.6</v>
      </c>
      <c r="E1536" t="s">
        <v>244</v>
      </c>
      <c r="F1536" t="s">
        <v>241</v>
      </c>
      <c r="G1536" s="5">
        <f>IF(Table1[[#This Row],[Amount]]&lt;0,-Table1[[#This Row],[Amount]],"")</f>
        <v>3.6</v>
      </c>
      <c r="H1536" t="str">
        <f>IF(Table1[[#This Row],[Account Type]]="Credit Card",Table1[[#This Row],[Amount]],"")</f>
        <v/>
      </c>
      <c r="I1536" s="2" t="str">
        <f>IF(Table1[[#This Row],[Category]]="Loan Repayment",Table1[[#This Row],[Amount]]*-1,"")</f>
        <v/>
      </c>
      <c r="J1536" s="20" t="s">
        <v>375</v>
      </c>
      <c r="K1536" s="17">
        <v>45078</v>
      </c>
    </row>
    <row r="1537" spans="1:11" x14ac:dyDescent="0.25">
      <c r="A1537" s="16">
        <v>45087.041655092595</v>
      </c>
      <c r="B1537" t="s">
        <v>14</v>
      </c>
      <c r="C1537" t="str">
        <f t="shared" si="23"/>
        <v>Public Transport</v>
      </c>
      <c r="D1537" s="3">
        <v>-1.75</v>
      </c>
      <c r="E1537" t="s">
        <v>244</v>
      </c>
      <c r="F1537" t="s">
        <v>241</v>
      </c>
      <c r="G1537" s="5">
        <f>IF(Table1[[#This Row],[Amount]]&lt;0,-Table1[[#This Row],[Amount]],"")</f>
        <v>1.75</v>
      </c>
      <c r="H1537" t="str">
        <f>IF(Table1[[#This Row],[Account Type]]="Credit Card",Table1[[#This Row],[Amount]],"")</f>
        <v/>
      </c>
      <c r="I1537" s="2" t="str">
        <f>IF(Table1[[#This Row],[Category]]="Loan Repayment",Table1[[#This Row],[Amount]]*-1,"")</f>
        <v/>
      </c>
      <c r="J1537" s="20" t="s">
        <v>375</v>
      </c>
      <c r="K1537" s="17">
        <v>45078</v>
      </c>
    </row>
    <row r="1538" spans="1:11" x14ac:dyDescent="0.25">
      <c r="A1538" s="16">
        <v>45087.559374999997</v>
      </c>
      <c r="B1538" t="s">
        <v>18</v>
      </c>
      <c r="C1538" t="str">
        <f t="shared" ref="C1538:C1601" si="24">IF(OR(B1538="Lidl",B1538="Asda",B1538="Best Asia Supermarket",B1538="Wallington Food Centre",B1538="Sainsbury's",B1538="Tesco"),"Groceries",IF(OR(B1538="Boots",B1538="Manor Pharmacy",B1538="Specsavers",B1538="Noahs Health Food Stor"),"Health",IF(OR(B1538="Amazon",B1538="Ebay"),"Online Shopping",IF(OR(B1538="Transport For London",B1538="South Western Railway"),"Public Transport",IF(OR(B1538="Primark",B1538="TK Maxx",B1538="Marks &amp; Spencer"),"Clothing",IF(OR(B1538="Udemy",B1538="Wise",B1538="Telusko",B1538="Oasis Christian Centre"),"Self Development",IF(OR(B1538="Price Busters",B1538="Argos",B1538="Poundland",B1538="Kings Corner"),"Household Items",IF(OR(B1538="To RCCG GLORIOUS HIGH THRONE",B1538="To Eagle City Church"),"Church",IF(OR(B1538="Skillz UK",B1538="Tynker",B1538="To Gocardless",B1538="We Make Footballers Cc",B1538="GLL BETTER",B1538="VIS WWW.BETTER.ORG.UK/",B1538="IXL Learning"),"Kids Extracurricular",IF(OR(B1538="To GBP Savings",B1538="Trading 212"),"Savings",IF(B1538="To Aqua","Loan Repayment",IF(B1538="To Kaneh Amin","Haircut",IF(B1538="Wall/Rent/63canon","Rent",IF(OR(B1538="Bolt","Uber"),"Cab",IF(B1538="Dulwich College","Salary","Others")))))))))))))))</f>
        <v>Household Items</v>
      </c>
      <c r="D1538" s="3">
        <v>-7.06</v>
      </c>
      <c r="E1538" t="s">
        <v>244</v>
      </c>
      <c r="F1538" t="s">
        <v>241</v>
      </c>
      <c r="G1538" s="5">
        <f>IF(Table1[[#This Row],[Amount]]&lt;0,-Table1[[#This Row],[Amount]],"")</f>
        <v>7.06</v>
      </c>
      <c r="H1538" t="str">
        <f>IF(Table1[[#This Row],[Account Type]]="Credit Card",Table1[[#This Row],[Amount]],"")</f>
        <v/>
      </c>
      <c r="I1538" s="2" t="str">
        <f>IF(Table1[[#This Row],[Category]]="Loan Repayment",Table1[[#This Row],[Amount]]*-1,"")</f>
        <v/>
      </c>
      <c r="J1538" s="20" t="s">
        <v>375</v>
      </c>
      <c r="K1538" s="17">
        <v>45078</v>
      </c>
    </row>
    <row r="1539" spans="1:11" x14ac:dyDescent="0.25">
      <c r="A1539" s="16">
        <v>45087.863923611112</v>
      </c>
      <c r="B1539" t="s">
        <v>12</v>
      </c>
      <c r="C1539" t="str">
        <f t="shared" si="24"/>
        <v>Groceries</v>
      </c>
      <c r="D1539" s="3">
        <v>-3.99</v>
      </c>
      <c r="E1539" t="s">
        <v>244</v>
      </c>
      <c r="F1539" t="s">
        <v>241</v>
      </c>
      <c r="G1539" s="5">
        <f>IF(Table1[[#This Row],[Amount]]&lt;0,-Table1[[#This Row],[Amount]],"")</f>
        <v>3.99</v>
      </c>
      <c r="H1539" t="str">
        <f>IF(Table1[[#This Row],[Account Type]]="Credit Card",Table1[[#This Row],[Amount]],"")</f>
        <v/>
      </c>
      <c r="I1539" s="2" t="str">
        <f>IF(Table1[[#This Row],[Category]]="Loan Repayment",Table1[[#This Row],[Amount]]*-1,"")</f>
        <v/>
      </c>
      <c r="J1539" s="20" t="s">
        <v>375</v>
      </c>
      <c r="K1539" s="17">
        <v>45078</v>
      </c>
    </row>
    <row r="1540" spans="1:11" x14ac:dyDescent="0.25">
      <c r="A1540" s="16">
        <v>45088.300706018519</v>
      </c>
      <c r="B1540" t="s">
        <v>52</v>
      </c>
      <c r="C1540" t="str">
        <f t="shared" si="24"/>
        <v>Online Shopping</v>
      </c>
      <c r="D1540" s="3">
        <v>-36.97</v>
      </c>
      <c r="E1540" t="s">
        <v>244</v>
      </c>
      <c r="F1540" t="s">
        <v>241</v>
      </c>
      <c r="G1540" s="5">
        <f>IF(Table1[[#This Row],[Amount]]&lt;0,-Table1[[#This Row],[Amount]],"")</f>
        <v>36.97</v>
      </c>
      <c r="H1540" t="str">
        <f>IF(Table1[[#This Row],[Account Type]]="Credit Card",Table1[[#This Row],[Amount]],"")</f>
        <v/>
      </c>
      <c r="I1540" s="2" t="str">
        <f>IF(Table1[[#This Row],[Category]]="Loan Repayment",Table1[[#This Row],[Amount]]*-1,"")</f>
        <v/>
      </c>
      <c r="J1540" s="20" t="s">
        <v>375</v>
      </c>
      <c r="K1540" s="17">
        <v>45078</v>
      </c>
    </row>
    <row r="1541" spans="1:11" x14ac:dyDescent="0.25">
      <c r="A1541" s="16">
        <v>45089.348935185182</v>
      </c>
      <c r="B1541" t="s">
        <v>2</v>
      </c>
      <c r="C1541" t="str">
        <f t="shared" si="24"/>
        <v>Savings</v>
      </c>
      <c r="D1541" s="3">
        <v>5</v>
      </c>
      <c r="E1541" t="s">
        <v>244</v>
      </c>
      <c r="F1541" t="s">
        <v>241</v>
      </c>
      <c r="G1541" s="5" t="str">
        <f>IF(Table1[[#This Row],[Amount]]&lt;0,-Table1[[#This Row],[Amount]],"")</f>
        <v/>
      </c>
      <c r="H1541" t="str">
        <f>IF(Table1[[#This Row],[Account Type]]="Credit Card",Table1[[#This Row],[Amount]],"")</f>
        <v/>
      </c>
      <c r="I1541" s="2" t="str">
        <f>IF(Table1[[#This Row],[Category]]="Loan Repayment",Table1[[#This Row],[Amount]]*-1,"")</f>
        <v/>
      </c>
      <c r="J1541" s="20" t="s">
        <v>375</v>
      </c>
      <c r="K1541" s="17">
        <v>45078</v>
      </c>
    </row>
    <row r="1542" spans="1:11" x14ac:dyDescent="0.25">
      <c r="A1542" s="16">
        <v>45089.348935185182</v>
      </c>
      <c r="B1542" t="s">
        <v>2</v>
      </c>
      <c r="C1542" t="str">
        <f t="shared" si="24"/>
        <v>Savings</v>
      </c>
      <c r="D1542" s="3">
        <v>-5</v>
      </c>
      <c r="E1542" t="s">
        <v>244</v>
      </c>
      <c r="F1542" t="s">
        <v>241</v>
      </c>
      <c r="G1542" s="5">
        <f>IF(Table1[[#This Row],[Amount]]&lt;0,-Table1[[#This Row],[Amount]],"")</f>
        <v>5</v>
      </c>
      <c r="H1542" t="str">
        <f>IF(Table1[[#This Row],[Account Type]]="Credit Card",Table1[[#This Row],[Amount]],"")</f>
        <v/>
      </c>
      <c r="I1542" s="2" t="str">
        <f>IF(Table1[[#This Row],[Category]]="Loan Repayment",Table1[[#This Row],[Amount]]*-1,"")</f>
        <v/>
      </c>
      <c r="J1542" s="20" t="s">
        <v>375</v>
      </c>
      <c r="K1542" s="17">
        <v>45078</v>
      </c>
    </row>
    <row r="1543" spans="1:11" x14ac:dyDescent="0.25">
      <c r="A1543" s="16">
        <v>45089.618935185186</v>
      </c>
      <c r="B1543" t="s">
        <v>10</v>
      </c>
      <c r="C1543" t="str">
        <f t="shared" si="24"/>
        <v>Groceries</v>
      </c>
      <c r="D1543" s="3">
        <v>-2.8</v>
      </c>
      <c r="E1543" t="s">
        <v>244</v>
      </c>
      <c r="F1543" t="s">
        <v>241</v>
      </c>
      <c r="G1543" s="5">
        <f>IF(Table1[[#This Row],[Amount]]&lt;0,-Table1[[#This Row],[Amount]],"")</f>
        <v>2.8</v>
      </c>
      <c r="H1543" t="str">
        <f>IF(Table1[[#This Row],[Account Type]]="Credit Card",Table1[[#This Row],[Amount]],"")</f>
        <v/>
      </c>
      <c r="I1543" s="2" t="str">
        <f>IF(Table1[[#This Row],[Category]]="Loan Repayment",Table1[[#This Row],[Amount]]*-1,"")</f>
        <v/>
      </c>
      <c r="J1543" s="20" t="s">
        <v>375</v>
      </c>
      <c r="K1543" s="17">
        <v>45078</v>
      </c>
    </row>
    <row r="1544" spans="1:11" x14ac:dyDescent="0.25">
      <c r="A1544" s="16">
        <v>45089.708483796298</v>
      </c>
      <c r="B1544" t="s">
        <v>20</v>
      </c>
      <c r="C1544" t="str">
        <f t="shared" si="24"/>
        <v>Others</v>
      </c>
      <c r="D1544" s="3">
        <v>-45</v>
      </c>
      <c r="E1544" t="s">
        <v>244</v>
      </c>
      <c r="F1544" t="s">
        <v>241</v>
      </c>
      <c r="G1544" s="5">
        <f>IF(Table1[[#This Row],[Amount]]&lt;0,-Table1[[#This Row],[Amount]],"")</f>
        <v>45</v>
      </c>
      <c r="H1544" t="str">
        <f>IF(Table1[[#This Row],[Account Type]]="Credit Card",Table1[[#This Row],[Amount]],"")</f>
        <v/>
      </c>
      <c r="I1544" s="2" t="str">
        <f>IF(Table1[[#This Row],[Category]]="Loan Repayment",Table1[[#This Row],[Amount]]*-1,"")</f>
        <v/>
      </c>
      <c r="J1544" s="20" t="s">
        <v>375</v>
      </c>
      <c r="K1544" s="17">
        <v>45078</v>
      </c>
    </row>
    <row r="1545" spans="1:11" x14ac:dyDescent="0.25">
      <c r="A1545" s="16">
        <v>45089.799328703702</v>
      </c>
      <c r="B1545" t="s">
        <v>46</v>
      </c>
      <c r="C1545" t="str">
        <f t="shared" si="24"/>
        <v>Others</v>
      </c>
      <c r="D1545" s="3">
        <v>50</v>
      </c>
      <c r="E1545" t="s">
        <v>244</v>
      </c>
      <c r="F1545" t="s">
        <v>241</v>
      </c>
      <c r="G1545" s="5" t="str">
        <f>IF(Table1[[#This Row],[Amount]]&lt;0,-Table1[[#This Row],[Amount]],"")</f>
        <v/>
      </c>
      <c r="H1545" t="str">
        <f>IF(Table1[[#This Row],[Account Type]]="Credit Card",Table1[[#This Row],[Amount]],"")</f>
        <v/>
      </c>
      <c r="I1545" s="2" t="str">
        <f>IF(Table1[[#This Row],[Category]]="Loan Repayment",Table1[[#This Row],[Amount]]*-1,"")</f>
        <v/>
      </c>
      <c r="J1545" s="20" t="s">
        <v>375</v>
      </c>
      <c r="K1545" s="17">
        <v>45078</v>
      </c>
    </row>
    <row r="1546" spans="1:11" x14ac:dyDescent="0.25">
      <c r="A1546" s="16">
        <v>45089.805763888886</v>
      </c>
      <c r="B1546" t="s">
        <v>15</v>
      </c>
      <c r="C1546" t="str">
        <f t="shared" si="24"/>
        <v>Groceries</v>
      </c>
      <c r="D1546" s="3">
        <v>-39.49</v>
      </c>
      <c r="E1546" t="s">
        <v>244</v>
      </c>
      <c r="F1546" t="s">
        <v>241</v>
      </c>
      <c r="G1546" s="5">
        <f>IF(Table1[[#This Row],[Amount]]&lt;0,-Table1[[#This Row],[Amount]],"")</f>
        <v>39.49</v>
      </c>
      <c r="H1546" t="str">
        <f>IF(Table1[[#This Row],[Account Type]]="Credit Card",Table1[[#This Row],[Amount]],"")</f>
        <v/>
      </c>
      <c r="I1546" s="2" t="str">
        <f>IF(Table1[[#This Row],[Category]]="Loan Repayment",Table1[[#This Row],[Amount]]*-1,"")</f>
        <v/>
      </c>
      <c r="J1546" s="20" t="s">
        <v>375</v>
      </c>
      <c r="K1546" s="17">
        <v>45078</v>
      </c>
    </row>
    <row r="1547" spans="1:11" x14ac:dyDescent="0.25">
      <c r="A1547" s="16">
        <v>45091.455196759256</v>
      </c>
      <c r="B1547" t="s">
        <v>3</v>
      </c>
      <c r="C1547" t="str">
        <f t="shared" si="24"/>
        <v>Others</v>
      </c>
      <c r="D1547" s="3">
        <v>-15</v>
      </c>
      <c r="E1547" t="s">
        <v>244</v>
      </c>
      <c r="F1547" t="s">
        <v>241</v>
      </c>
      <c r="G1547" s="5">
        <f>IF(Table1[[#This Row],[Amount]]&lt;0,-Table1[[#This Row],[Amount]],"")</f>
        <v>15</v>
      </c>
      <c r="H1547" t="str">
        <f>IF(Table1[[#This Row],[Account Type]]="Credit Card",Table1[[#This Row],[Amount]],"")</f>
        <v/>
      </c>
      <c r="I1547" s="2" t="str">
        <f>IF(Table1[[#This Row],[Category]]="Loan Repayment",Table1[[#This Row],[Amount]]*-1,"")</f>
        <v/>
      </c>
      <c r="J1547" s="20" t="s">
        <v>375</v>
      </c>
      <c r="K1547" s="17">
        <v>45078</v>
      </c>
    </row>
    <row r="1548" spans="1:11" x14ac:dyDescent="0.25">
      <c r="A1548" s="16">
        <v>45091.455196759256</v>
      </c>
      <c r="B1548" t="s">
        <v>3</v>
      </c>
      <c r="C1548" t="str">
        <f t="shared" si="24"/>
        <v>Others</v>
      </c>
      <c r="D1548" s="3">
        <v>15</v>
      </c>
      <c r="E1548" t="s">
        <v>244</v>
      </c>
      <c r="F1548" t="s">
        <v>241</v>
      </c>
      <c r="G1548" s="5" t="str">
        <f>IF(Table1[[#This Row],[Amount]]&lt;0,-Table1[[#This Row],[Amount]],"")</f>
        <v/>
      </c>
      <c r="H1548" t="str">
        <f>IF(Table1[[#This Row],[Account Type]]="Credit Card",Table1[[#This Row],[Amount]],"")</f>
        <v/>
      </c>
      <c r="I1548" s="2" t="str">
        <f>IF(Table1[[#This Row],[Category]]="Loan Repayment",Table1[[#This Row],[Amount]]*-1,"")</f>
        <v/>
      </c>
      <c r="J1548" s="20" t="s">
        <v>375</v>
      </c>
      <c r="K1548" s="17">
        <v>45078</v>
      </c>
    </row>
    <row r="1549" spans="1:11" x14ac:dyDescent="0.25">
      <c r="A1549" s="16">
        <v>45091.456076388888</v>
      </c>
      <c r="B1549" t="s">
        <v>46</v>
      </c>
      <c r="C1549" t="str">
        <f t="shared" si="24"/>
        <v>Others</v>
      </c>
      <c r="D1549" s="3">
        <v>29</v>
      </c>
      <c r="E1549" t="s">
        <v>244</v>
      </c>
      <c r="F1549" t="s">
        <v>241</v>
      </c>
      <c r="G1549" s="5" t="str">
        <f>IF(Table1[[#This Row],[Amount]]&lt;0,-Table1[[#This Row],[Amount]],"")</f>
        <v/>
      </c>
      <c r="H1549" t="str">
        <f>IF(Table1[[#This Row],[Account Type]]="Credit Card",Table1[[#This Row],[Amount]],"")</f>
        <v/>
      </c>
      <c r="I1549" s="2" t="str">
        <f>IF(Table1[[#This Row],[Category]]="Loan Repayment",Table1[[#This Row],[Amount]]*-1,"")</f>
        <v/>
      </c>
      <c r="J1549" s="20" t="s">
        <v>375</v>
      </c>
      <c r="K1549" s="17">
        <v>45078</v>
      </c>
    </row>
    <row r="1550" spans="1:11" x14ac:dyDescent="0.25">
      <c r="A1550" s="16">
        <v>45091.458229166667</v>
      </c>
      <c r="B1550" t="s">
        <v>123</v>
      </c>
      <c r="C1550" t="str">
        <f t="shared" si="24"/>
        <v>Others</v>
      </c>
      <c r="D1550" s="3">
        <v>-36</v>
      </c>
      <c r="E1550" t="s">
        <v>244</v>
      </c>
      <c r="F1550" t="s">
        <v>241</v>
      </c>
      <c r="G1550" s="5">
        <f>IF(Table1[[#This Row],[Amount]]&lt;0,-Table1[[#This Row],[Amount]],"")</f>
        <v>36</v>
      </c>
      <c r="H1550" t="str">
        <f>IF(Table1[[#This Row],[Account Type]]="Credit Card",Table1[[#This Row],[Amount]],"")</f>
        <v/>
      </c>
      <c r="I1550" s="2" t="str">
        <f>IF(Table1[[#This Row],[Category]]="Loan Repayment",Table1[[#This Row],[Amount]]*-1,"")</f>
        <v/>
      </c>
      <c r="J1550" s="20" t="s">
        <v>375</v>
      </c>
      <c r="K1550" s="17">
        <v>45078</v>
      </c>
    </row>
    <row r="1551" spans="1:11" x14ac:dyDescent="0.25">
      <c r="A1551" s="16">
        <v>45092.061527777776</v>
      </c>
      <c r="B1551" t="s">
        <v>123</v>
      </c>
      <c r="C1551" t="str">
        <f t="shared" si="24"/>
        <v>Others</v>
      </c>
      <c r="D1551" s="3">
        <v>-15</v>
      </c>
      <c r="E1551" t="s">
        <v>244</v>
      </c>
      <c r="F1551" t="s">
        <v>241</v>
      </c>
      <c r="G1551" s="5">
        <f>IF(Table1[[#This Row],[Amount]]&lt;0,-Table1[[#This Row],[Amount]],"")</f>
        <v>15</v>
      </c>
      <c r="H1551" t="str">
        <f>IF(Table1[[#This Row],[Account Type]]="Credit Card",Table1[[#This Row],[Amount]],"")</f>
        <v/>
      </c>
      <c r="I1551" s="2" t="str">
        <f>IF(Table1[[#This Row],[Category]]="Loan Repayment",Table1[[#This Row],[Amount]]*-1,"")</f>
        <v/>
      </c>
      <c r="J1551" s="20" t="s">
        <v>375</v>
      </c>
      <c r="K1551" s="17">
        <v>45078</v>
      </c>
    </row>
    <row r="1552" spans="1:11" x14ac:dyDescent="0.25">
      <c r="A1552" s="16">
        <v>45092.612719907411</v>
      </c>
      <c r="B1552" t="s">
        <v>46</v>
      </c>
      <c r="C1552" t="str">
        <f t="shared" si="24"/>
        <v>Others</v>
      </c>
      <c r="D1552" s="3">
        <v>50</v>
      </c>
      <c r="E1552" t="s">
        <v>244</v>
      </c>
      <c r="F1552" t="s">
        <v>241</v>
      </c>
      <c r="G1552" s="5" t="str">
        <f>IF(Table1[[#This Row],[Amount]]&lt;0,-Table1[[#This Row],[Amount]],"")</f>
        <v/>
      </c>
      <c r="H1552" t="str">
        <f>IF(Table1[[#This Row],[Account Type]]="Credit Card",Table1[[#This Row],[Amount]],"")</f>
        <v/>
      </c>
      <c r="I1552" s="2" t="str">
        <f>IF(Table1[[#This Row],[Category]]="Loan Repayment",Table1[[#This Row],[Amount]]*-1,"")</f>
        <v/>
      </c>
      <c r="J1552" s="20" t="s">
        <v>375</v>
      </c>
      <c r="K1552" s="17">
        <v>45078</v>
      </c>
    </row>
    <row r="1553" spans="1:11" x14ac:dyDescent="0.25">
      <c r="A1553" s="16">
        <v>45092.682916666665</v>
      </c>
      <c r="B1553" t="s">
        <v>12</v>
      </c>
      <c r="C1553" t="str">
        <f t="shared" si="24"/>
        <v>Groceries</v>
      </c>
      <c r="D1553" s="3">
        <v>-11.99</v>
      </c>
      <c r="E1553" t="s">
        <v>244</v>
      </c>
      <c r="F1553" t="s">
        <v>241</v>
      </c>
      <c r="G1553" s="5">
        <f>IF(Table1[[#This Row],[Amount]]&lt;0,-Table1[[#This Row],[Amount]],"")</f>
        <v>11.99</v>
      </c>
      <c r="H1553" t="str">
        <f>IF(Table1[[#This Row],[Account Type]]="Credit Card",Table1[[#This Row],[Amount]],"")</f>
        <v/>
      </c>
      <c r="I1553" s="2" t="str">
        <f>IF(Table1[[#This Row],[Category]]="Loan Repayment",Table1[[#This Row],[Amount]]*-1,"")</f>
        <v/>
      </c>
      <c r="J1553" s="20" t="s">
        <v>375</v>
      </c>
      <c r="K1553" s="17">
        <v>45078</v>
      </c>
    </row>
    <row r="1554" spans="1:11" x14ac:dyDescent="0.25">
      <c r="A1554" s="16">
        <v>45093.859027777777</v>
      </c>
      <c r="B1554" t="s">
        <v>14</v>
      </c>
      <c r="C1554" t="str">
        <f t="shared" si="24"/>
        <v>Public Transport</v>
      </c>
      <c r="D1554" s="3">
        <v>-1.75</v>
      </c>
      <c r="E1554" t="s">
        <v>244</v>
      </c>
      <c r="F1554" t="s">
        <v>241</v>
      </c>
      <c r="G1554" s="5">
        <f>IF(Table1[[#This Row],[Amount]]&lt;0,-Table1[[#This Row],[Amount]],"")</f>
        <v>1.75</v>
      </c>
      <c r="H1554" t="str">
        <f>IF(Table1[[#This Row],[Account Type]]="Credit Card",Table1[[#This Row],[Amount]],"")</f>
        <v/>
      </c>
      <c r="I1554" s="2" t="str">
        <f>IF(Table1[[#This Row],[Category]]="Loan Repayment",Table1[[#This Row],[Amount]]*-1,"")</f>
        <v/>
      </c>
      <c r="J1554" s="20" t="s">
        <v>375</v>
      </c>
      <c r="K1554" s="17">
        <v>45078</v>
      </c>
    </row>
    <row r="1555" spans="1:11" x14ac:dyDescent="0.25">
      <c r="A1555" s="16">
        <v>45094.62158564815</v>
      </c>
      <c r="B1555" t="s">
        <v>46</v>
      </c>
      <c r="C1555" t="str">
        <f t="shared" si="24"/>
        <v>Others</v>
      </c>
      <c r="D1555" s="3">
        <v>30</v>
      </c>
      <c r="E1555" t="s">
        <v>244</v>
      </c>
      <c r="F1555" t="s">
        <v>241</v>
      </c>
      <c r="G1555" s="5" t="str">
        <f>IF(Table1[[#This Row],[Amount]]&lt;0,-Table1[[#This Row],[Amount]],"")</f>
        <v/>
      </c>
      <c r="H1555" t="str">
        <f>IF(Table1[[#This Row],[Account Type]]="Credit Card",Table1[[#This Row],[Amount]],"")</f>
        <v/>
      </c>
      <c r="I1555" s="2" t="str">
        <f>IF(Table1[[#This Row],[Category]]="Loan Repayment",Table1[[#This Row],[Amount]]*-1,"")</f>
        <v/>
      </c>
      <c r="J1555" s="20" t="s">
        <v>375</v>
      </c>
      <c r="K1555" s="17">
        <v>45078</v>
      </c>
    </row>
    <row r="1556" spans="1:11" x14ac:dyDescent="0.25">
      <c r="A1556" s="16">
        <v>45094.624212962961</v>
      </c>
      <c r="B1556" t="s">
        <v>123</v>
      </c>
      <c r="C1556" t="str">
        <f t="shared" si="24"/>
        <v>Others</v>
      </c>
      <c r="D1556" s="3">
        <v>-64</v>
      </c>
      <c r="E1556" t="s">
        <v>244</v>
      </c>
      <c r="F1556" t="s">
        <v>241</v>
      </c>
      <c r="G1556" s="5">
        <f>IF(Table1[[#This Row],[Amount]]&lt;0,-Table1[[#This Row],[Amount]],"")</f>
        <v>64</v>
      </c>
      <c r="H1556" t="str">
        <f>IF(Table1[[#This Row],[Account Type]]="Credit Card",Table1[[#This Row],[Amount]],"")</f>
        <v/>
      </c>
      <c r="I1556" s="2" t="str">
        <f>IF(Table1[[#This Row],[Category]]="Loan Repayment",Table1[[#This Row],[Amount]]*-1,"")</f>
        <v/>
      </c>
      <c r="J1556" s="20" t="s">
        <v>375</v>
      </c>
      <c r="K1556" s="17">
        <v>45078</v>
      </c>
    </row>
    <row r="1557" spans="1:11" x14ac:dyDescent="0.25">
      <c r="A1557" s="16">
        <v>45095.041655092595</v>
      </c>
      <c r="B1557" t="s">
        <v>14</v>
      </c>
      <c r="C1557" t="str">
        <f t="shared" si="24"/>
        <v>Public Transport</v>
      </c>
      <c r="D1557" s="3">
        <v>-3.5</v>
      </c>
      <c r="E1557" t="s">
        <v>244</v>
      </c>
      <c r="F1557" t="s">
        <v>241</v>
      </c>
      <c r="G1557" s="5">
        <f>IF(Table1[[#This Row],[Amount]]&lt;0,-Table1[[#This Row],[Amount]],"")</f>
        <v>3.5</v>
      </c>
      <c r="H1557" t="str">
        <f>IF(Table1[[#This Row],[Account Type]]="Credit Card",Table1[[#This Row],[Amount]],"")</f>
        <v/>
      </c>
      <c r="I1557" s="2" t="str">
        <f>IF(Table1[[#This Row],[Category]]="Loan Repayment",Table1[[#This Row],[Amount]]*-1,"")</f>
        <v/>
      </c>
      <c r="J1557" s="20" t="s">
        <v>375</v>
      </c>
      <c r="K1557" s="17">
        <v>45078</v>
      </c>
    </row>
    <row r="1558" spans="1:11" x14ac:dyDescent="0.25">
      <c r="A1558" s="16">
        <v>45095.635000000002</v>
      </c>
      <c r="B1558" t="s">
        <v>46</v>
      </c>
      <c r="C1558" t="str">
        <f t="shared" si="24"/>
        <v>Others</v>
      </c>
      <c r="D1558" s="3">
        <v>65</v>
      </c>
      <c r="E1558" t="s">
        <v>244</v>
      </c>
      <c r="F1558" t="s">
        <v>241</v>
      </c>
      <c r="G1558" s="5" t="str">
        <f>IF(Table1[[#This Row],[Amount]]&lt;0,-Table1[[#This Row],[Amount]],"")</f>
        <v/>
      </c>
      <c r="H1558" t="str">
        <f>IF(Table1[[#This Row],[Account Type]]="Credit Card",Table1[[#This Row],[Amount]],"")</f>
        <v/>
      </c>
      <c r="I1558" s="2" t="str">
        <f>IF(Table1[[#This Row],[Category]]="Loan Repayment",Table1[[#This Row],[Amount]]*-1,"")</f>
        <v/>
      </c>
      <c r="J1558" s="20" t="s">
        <v>375</v>
      </c>
      <c r="K1558" s="17">
        <v>45078</v>
      </c>
    </row>
    <row r="1559" spans="1:11" x14ac:dyDescent="0.25">
      <c r="A1559" s="16">
        <v>45095.637083333335</v>
      </c>
      <c r="B1559" t="s">
        <v>123</v>
      </c>
      <c r="C1559" t="str">
        <f t="shared" si="24"/>
        <v>Others</v>
      </c>
      <c r="D1559" s="3">
        <v>-60</v>
      </c>
      <c r="E1559" t="s">
        <v>244</v>
      </c>
      <c r="F1559" t="s">
        <v>241</v>
      </c>
      <c r="G1559" s="5">
        <f>IF(Table1[[#This Row],[Amount]]&lt;0,-Table1[[#This Row],[Amount]],"")</f>
        <v>60</v>
      </c>
      <c r="H1559" t="str">
        <f>IF(Table1[[#This Row],[Account Type]]="Credit Card",Table1[[#This Row],[Amount]],"")</f>
        <v/>
      </c>
      <c r="I1559" s="2" t="str">
        <f>IF(Table1[[#This Row],[Category]]="Loan Repayment",Table1[[#This Row],[Amount]]*-1,"")</f>
        <v/>
      </c>
      <c r="J1559" s="20" t="s">
        <v>375</v>
      </c>
      <c r="K1559" s="17">
        <v>45078</v>
      </c>
    </row>
    <row r="1560" spans="1:11" x14ac:dyDescent="0.25">
      <c r="A1560" s="16">
        <v>45095.671261574076</v>
      </c>
      <c r="B1560" t="s">
        <v>135</v>
      </c>
      <c r="C1560" t="str">
        <f t="shared" si="24"/>
        <v>Others</v>
      </c>
      <c r="D1560" s="3">
        <v>-6.37</v>
      </c>
      <c r="E1560" t="s">
        <v>244</v>
      </c>
      <c r="F1560" t="s">
        <v>241</v>
      </c>
      <c r="G1560" s="5">
        <f>IF(Table1[[#This Row],[Amount]]&lt;0,-Table1[[#This Row],[Amount]],"")</f>
        <v>6.37</v>
      </c>
      <c r="H1560" t="str">
        <f>IF(Table1[[#This Row],[Account Type]]="Credit Card",Table1[[#This Row],[Amount]],"")</f>
        <v/>
      </c>
      <c r="I1560" s="2" t="str">
        <f>IF(Table1[[#This Row],[Category]]="Loan Repayment",Table1[[#This Row],[Amount]]*-1,"")</f>
        <v/>
      </c>
      <c r="J1560" s="20" t="s">
        <v>375</v>
      </c>
      <c r="K1560" s="17">
        <v>45078</v>
      </c>
    </row>
    <row r="1561" spans="1:11" x14ac:dyDescent="0.25">
      <c r="A1561" s="16">
        <v>45096.348344907405</v>
      </c>
      <c r="B1561" t="s">
        <v>2</v>
      </c>
      <c r="C1561" t="str">
        <f t="shared" si="24"/>
        <v>Savings</v>
      </c>
      <c r="D1561" s="3">
        <v>5</v>
      </c>
      <c r="E1561" t="s">
        <v>244</v>
      </c>
      <c r="F1561" t="s">
        <v>241</v>
      </c>
      <c r="G1561" s="5" t="str">
        <f>IF(Table1[[#This Row],[Amount]]&lt;0,-Table1[[#This Row],[Amount]],"")</f>
        <v/>
      </c>
      <c r="H1561" t="str">
        <f>IF(Table1[[#This Row],[Account Type]]="Credit Card",Table1[[#This Row],[Amount]],"")</f>
        <v/>
      </c>
      <c r="I1561" s="2" t="str">
        <f>IF(Table1[[#This Row],[Category]]="Loan Repayment",Table1[[#This Row],[Amount]]*-1,"")</f>
        <v/>
      </c>
      <c r="J1561" s="20" t="s">
        <v>375</v>
      </c>
      <c r="K1561" s="17">
        <v>45078</v>
      </c>
    </row>
    <row r="1562" spans="1:11" x14ac:dyDescent="0.25">
      <c r="A1562" s="16">
        <v>45096.348344907405</v>
      </c>
      <c r="B1562" t="s">
        <v>2</v>
      </c>
      <c r="C1562" t="str">
        <f t="shared" si="24"/>
        <v>Savings</v>
      </c>
      <c r="D1562" s="3">
        <v>-5</v>
      </c>
      <c r="E1562" t="s">
        <v>244</v>
      </c>
      <c r="F1562" t="s">
        <v>241</v>
      </c>
      <c r="G1562" s="5">
        <f>IF(Table1[[#This Row],[Amount]]&lt;0,-Table1[[#This Row],[Amount]],"")</f>
        <v>5</v>
      </c>
      <c r="H1562" t="str">
        <f>IF(Table1[[#This Row],[Account Type]]="Credit Card",Table1[[#This Row],[Amount]],"")</f>
        <v/>
      </c>
      <c r="I1562" s="2" t="str">
        <f>IF(Table1[[#This Row],[Category]]="Loan Repayment",Table1[[#This Row],[Amount]]*-1,"")</f>
        <v/>
      </c>
      <c r="J1562" s="20" t="s">
        <v>375</v>
      </c>
      <c r="K1562" s="17">
        <v>45078</v>
      </c>
    </row>
    <row r="1563" spans="1:11" x14ac:dyDescent="0.25">
      <c r="A1563" s="16">
        <v>45097.041655092595</v>
      </c>
      <c r="B1563" t="s">
        <v>14</v>
      </c>
      <c r="C1563" t="str">
        <f t="shared" si="24"/>
        <v>Public Transport</v>
      </c>
      <c r="D1563" s="3">
        <v>-1.75</v>
      </c>
      <c r="E1563" t="s">
        <v>244</v>
      </c>
      <c r="F1563" t="s">
        <v>241</v>
      </c>
      <c r="G1563" s="5">
        <f>IF(Table1[[#This Row],[Amount]]&lt;0,-Table1[[#This Row],[Amount]],"")</f>
        <v>1.75</v>
      </c>
      <c r="H1563" t="str">
        <f>IF(Table1[[#This Row],[Account Type]]="Credit Card",Table1[[#This Row],[Amount]],"")</f>
        <v/>
      </c>
      <c r="I1563" s="2" t="str">
        <f>IF(Table1[[#This Row],[Category]]="Loan Repayment",Table1[[#This Row],[Amount]]*-1,"")</f>
        <v/>
      </c>
      <c r="J1563" s="20" t="s">
        <v>375</v>
      </c>
      <c r="K1563" s="17">
        <v>45078</v>
      </c>
    </row>
    <row r="1564" spans="1:11" x14ac:dyDescent="0.25">
      <c r="A1564" s="16">
        <v>45097.272499999999</v>
      </c>
      <c r="B1564" t="s">
        <v>14</v>
      </c>
      <c r="C1564" t="str">
        <f t="shared" si="24"/>
        <v>Public Transport</v>
      </c>
      <c r="D1564" s="3">
        <v>-0.1</v>
      </c>
      <c r="E1564" t="s">
        <v>244</v>
      </c>
      <c r="F1564" t="s">
        <v>241</v>
      </c>
      <c r="G1564" s="5">
        <f>IF(Table1[[#This Row],[Amount]]&lt;0,-Table1[[#This Row],[Amount]],"")</f>
        <v>0.1</v>
      </c>
      <c r="H1564" t="str">
        <f>IF(Table1[[#This Row],[Account Type]]="Credit Card",Table1[[#This Row],[Amount]],"")</f>
        <v/>
      </c>
      <c r="I1564" s="2" t="str">
        <f>IF(Table1[[#This Row],[Category]]="Loan Repayment",Table1[[#This Row],[Amount]]*-1,"")</f>
        <v/>
      </c>
      <c r="J1564" s="20" t="s">
        <v>375</v>
      </c>
      <c r="K1564" s="17">
        <v>45078</v>
      </c>
    </row>
    <row r="1565" spans="1:11" x14ac:dyDescent="0.25">
      <c r="A1565" s="16">
        <v>45097.343425925923</v>
      </c>
      <c r="B1565" t="s">
        <v>46</v>
      </c>
      <c r="C1565" t="str">
        <f t="shared" si="24"/>
        <v>Others</v>
      </c>
      <c r="D1565" s="3">
        <v>50</v>
      </c>
      <c r="E1565" t="s">
        <v>244</v>
      </c>
      <c r="F1565" t="s">
        <v>241</v>
      </c>
      <c r="G1565" s="5" t="str">
        <f>IF(Table1[[#This Row],[Amount]]&lt;0,-Table1[[#This Row],[Amount]],"")</f>
        <v/>
      </c>
      <c r="H1565" t="str">
        <f>IF(Table1[[#This Row],[Account Type]]="Credit Card",Table1[[#This Row],[Amount]],"")</f>
        <v/>
      </c>
      <c r="I1565" s="2" t="str">
        <f>IF(Table1[[#This Row],[Category]]="Loan Repayment",Table1[[#This Row],[Amount]]*-1,"")</f>
        <v/>
      </c>
      <c r="J1565" s="20" t="s">
        <v>375</v>
      </c>
      <c r="K1565" s="17">
        <v>45078</v>
      </c>
    </row>
    <row r="1566" spans="1:11" x14ac:dyDescent="0.25">
      <c r="A1566" s="16">
        <v>45097.540821759256</v>
      </c>
      <c r="B1566" t="s">
        <v>125</v>
      </c>
      <c r="C1566" t="str">
        <f t="shared" si="24"/>
        <v>Health</v>
      </c>
      <c r="D1566" s="3">
        <v>-9.65</v>
      </c>
      <c r="E1566" t="s">
        <v>244</v>
      </c>
      <c r="F1566" t="s">
        <v>241</v>
      </c>
      <c r="G1566" s="5">
        <f>IF(Table1[[#This Row],[Amount]]&lt;0,-Table1[[#This Row],[Amount]],"")</f>
        <v>9.65</v>
      </c>
      <c r="H1566" t="str">
        <f>IF(Table1[[#This Row],[Account Type]]="Credit Card",Table1[[#This Row],[Amount]],"")</f>
        <v/>
      </c>
      <c r="I1566" s="2" t="str">
        <f>IF(Table1[[#This Row],[Category]]="Loan Repayment",Table1[[#This Row],[Amount]]*-1,"")</f>
        <v/>
      </c>
      <c r="J1566" s="20" t="s">
        <v>375</v>
      </c>
      <c r="K1566" s="17">
        <v>45078</v>
      </c>
    </row>
    <row r="1567" spans="1:11" x14ac:dyDescent="0.25">
      <c r="A1567" s="16">
        <v>45097.543969907405</v>
      </c>
      <c r="B1567" t="s">
        <v>10</v>
      </c>
      <c r="C1567" t="str">
        <f t="shared" si="24"/>
        <v>Groceries</v>
      </c>
      <c r="D1567" s="3">
        <v>-3.65</v>
      </c>
      <c r="E1567" t="s">
        <v>244</v>
      </c>
      <c r="F1567" t="s">
        <v>241</v>
      </c>
      <c r="G1567" s="5">
        <f>IF(Table1[[#This Row],[Amount]]&lt;0,-Table1[[#This Row],[Amount]],"")</f>
        <v>3.65</v>
      </c>
      <c r="H1567" t="str">
        <f>IF(Table1[[#This Row],[Account Type]]="Credit Card",Table1[[#This Row],[Amount]],"")</f>
        <v/>
      </c>
      <c r="I1567" s="2" t="str">
        <f>IF(Table1[[#This Row],[Category]]="Loan Repayment",Table1[[#This Row],[Amount]]*-1,"")</f>
        <v/>
      </c>
      <c r="J1567" s="20" t="s">
        <v>375</v>
      </c>
      <c r="K1567" s="17">
        <v>45078</v>
      </c>
    </row>
    <row r="1568" spans="1:11" x14ac:dyDescent="0.25">
      <c r="A1568" s="16">
        <v>45097.956875000003</v>
      </c>
      <c r="B1568" t="s">
        <v>14</v>
      </c>
      <c r="C1568" t="str">
        <f t="shared" si="24"/>
        <v>Public Transport</v>
      </c>
      <c r="D1568" s="3">
        <v>-1.75</v>
      </c>
      <c r="E1568" t="s">
        <v>244</v>
      </c>
      <c r="F1568" t="s">
        <v>241</v>
      </c>
      <c r="G1568" s="5">
        <f>IF(Table1[[#This Row],[Amount]]&lt;0,-Table1[[#This Row],[Amount]],"")</f>
        <v>1.75</v>
      </c>
      <c r="H1568" t="str">
        <f>IF(Table1[[#This Row],[Account Type]]="Credit Card",Table1[[#This Row],[Amount]],"")</f>
        <v/>
      </c>
      <c r="I1568" s="2" t="str">
        <f>IF(Table1[[#This Row],[Category]]="Loan Repayment",Table1[[#This Row],[Amount]]*-1,"")</f>
        <v/>
      </c>
      <c r="J1568" s="20" t="s">
        <v>375</v>
      </c>
      <c r="K1568" s="17">
        <v>45078</v>
      </c>
    </row>
    <row r="1569" spans="1:11" x14ac:dyDescent="0.25">
      <c r="A1569" s="16">
        <v>45098.041655092595</v>
      </c>
      <c r="B1569" t="s">
        <v>14</v>
      </c>
      <c r="C1569" t="str">
        <f t="shared" si="24"/>
        <v>Public Transport</v>
      </c>
      <c r="D1569" s="3">
        <v>-3.5</v>
      </c>
      <c r="E1569" t="s">
        <v>244</v>
      </c>
      <c r="F1569" t="s">
        <v>241</v>
      </c>
      <c r="G1569" s="5">
        <f>IF(Table1[[#This Row],[Amount]]&lt;0,-Table1[[#This Row],[Amount]],"")</f>
        <v>3.5</v>
      </c>
      <c r="H1569" t="str">
        <f>IF(Table1[[#This Row],[Account Type]]="Credit Card",Table1[[#This Row],[Amount]],"")</f>
        <v/>
      </c>
      <c r="I1569" s="2" t="str">
        <f>IF(Table1[[#This Row],[Category]]="Loan Repayment",Table1[[#This Row],[Amount]]*-1,"")</f>
        <v/>
      </c>
      <c r="J1569" s="20" t="s">
        <v>375</v>
      </c>
      <c r="K1569" s="17">
        <v>45078</v>
      </c>
    </row>
    <row r="1570" spans="1:11" x14ac:dyDescent="0.25">
      <c r="A1570" s="16">
        <v>45098.671793981484</v>
      </c>
      <c r="B1570" t="s">
        <v>10</v>
      </c>
      <c r="C1570" t="str">
        <f t="shared" si="24"/>
        <v>Groceries</v>
      </c>
      <c r="D1570" s="3">
        <v>-7.5</v>
      </c>
      <c r="E1570" t="s">
        <v>244</v>
      </c>
      <c r="F1570" t="s">
        <v>241</v>
      </c>
      <c r="G1570" s="5">
        <f>IF(Table1[[#This Row],[Amount]]&lt;0,-Table1[[#This Row],[Amount]],"")</f>
        <v>7.5</v>
      </c>
      <c r="H1570" t="str">
        <f>IF(Table1[[#This Row],[Account Type]]="Credit Card",Table1[[#This Row],[Amount]],"")</f>
        <v/>
      </c>
      <c r="I1570" s="2" t="str">
        <f>IF(Table1[[#This Row],[Category]]="Loan Repayment",Table1[[#This Row],[Amount]]*-1,"")</f>
        <v/>
      </c>
      <c r="J1570" s="20" t="s">
        <v>375</v>
      </c>
      <c r="K1570" s="17">
        <v>45078</v>
      </c>
    </row>
    <row r="1571" spans="1:11" x14ac:dyDescent="0.25">
      <c r="A1571" s="16">
        <v>45098.940601851849</v>
      </c>
      <c r="B1571" t="s">
        <v>10</v>
      </c>
      <c r="C1571" t="str">
        <f t="shared" si="24"/>
        <v>Groceries</v>
      </c>
      <c r="D1571" s="3">
        <v>-4</v>
      </c>
      <c r="E1571" t="s">
        <v>244</v>
      </c>
      <c r="F1571" t="s">
        <v>241</v>
      </c>
      <c r="G1571" s="5">
        <f>IF(Table1[[#This Row],[Amount]]&lt;0,-Table1[[#This Row],[Amount]],"")</f>
        <v>4</v>
      </c>
      <c r="H1571" t="str">
        <f>IF(Table1[[#This Row],[Account Type]]="Credit Card",Table1[[#This Row],[Amount]],"")</f>
        <v/>
      </c>
      <c r="I1571" s="2" t="str">
        <f>IF(Table1[[#This Row],[Category]]="Loan Repayment",Table1[[#This Row],[Amount]]*-1,"")</f>
        <v/>
      </c>
      <c r="J1571" s="20" t="s">
        <v>375</v>
      </c>
      <c r="K1571" s="17">
        <v>45078</v>
      </c>
    </row>
    <row r="1572" spans="1:11" x14ac:dyDescent="0.25">
      <c r="A1572" s="16">
        <v>45099.041655092595</v>
      </c>
      <c r="B1572" t="s">
        <v>14</v>
      </c>
      <c r="C1572" t="str">
        <f t="shared" si="24"/>
        <v>Public Transport</v>
      </c>
      <c r="D1572" s="3">
        <v>-1.75</v>
      </c>
      <c r="E1572" t="s">
        <v>244</v>
      </c>
      <c r="F1572" t="s">
        <v>241</v>
      </c>
      <c r="G1572" s="5">
        <f>IF(Table1[[#This Row],[Amount]]&lt;0,-Table1[[#This Row],[Amount]],"")</f>
        <v>1.75</v>
      </c>
      <c r="H1572" t="str">
        <f>IF(Table1[[#This Row],[Account Type]]="Credit Card",Table1[[#This Row],[Amount]],"")</f>
        <v/>
      </c>
      <c r="I1572" s="2" t="str">
        <f>IF(Table1[[#This Row],[Category]]="Loan Repayment",Table1[[#This Row],[Amount]]*-1,"")</f>
        <v/>
      </c>
      <c r="J1572" s="20" t="s">
        <v>375</v>
      </c>
      <c r="K1572" s="17">
        <v>45078</v>
      </c>
    </row>
    <row r="1573" spans="1:11" x14ac:dyDescent="0.25">
      <c r="A1573" s="16">
        <v>45099.041655092595</v>
      </c>
      <c r="B1573" t="s">
        <v>14</v>
      </c>
      <c r="C1573" t="str">
        <f t="shared" si="24"/>
        <v>Public Transport</v>
      </c>
      <c r="D1573" s="3">
        <v>-1.75</v>
      </c>
      <c r="E1573" t="s">
        <v>244</v>
      </c>
      <c r="F1573" t="s">
        <v>241</v>
      </c>
      <c r="G1573" s="5">
        <f>IF(Table1[[#This Row],[Amount]]&lt;0,-Table1[[#This Row],[Amount]],"")</f>
        <v>1.75</v>
      </c>
      <c r="H1573" t="str">
        <f>IF(Table1[[#This Row],[Account Type]]="Credit Card",Table1[[#This Row],[Amount]],"")</f>
        <v/>
      </c>
      <c r="I1573" s="2" t="str">
        <f>IF(Table1[[#This Row],[Category]]="Loan Repayment",Table1[[#This Row],[Amount]]*-1,"")</f>
        <v/>
      </c>
      <c r="J1573" s="20" t="s">
        <v>375</v>
      </c>
      <c r="K1573" s="17">
        <v>45078</v>
      </c>
    </row>
    <row r="1574" spans="1:11" x14ac:dyDescent="0.25">
      <c r="A1574" s="16">
        <v>45099.355856481481</v>
      </c>
      <c r="B1574" t="s">
        <v>119</v>
      </c>
      <c r="C1574" t="str">
        <f t="shared" si="24"/>
        <v>Others</v>
      </c>
      <c r="D1574" s="3">
        <v>-5</v>
      </c>
      <c r="E1574" t="s">
        <v>244</v>
      </c>
      <c r="F1574" t="s">
        <v>241</v>
      </c>
      <c r="G1574" s="5">
        <f>IF(Table1[[#This Row],[Amount]]&lt;0,-Table1[[#This Row],[Amount]],"")</f>
        <v>5</v>
      </c>
      <c r="H1574" t="str">
        <f>IF(Table1[[#This Row],[Account Type]]="Credit Card",Table1[[#This Row],[Amount]],"")</f>
        <v/>
      </c>
      <c r="I1574" s="2" t="str">
        <f>IF(Table1[[#This Row],[Category]]="Loan Repayment",Table1[[#This Row],[Amount]]*-1,"")</f>
        <v/>
      </c>
      <c r="J1574" s="20" t="s">
        <v>375</v>
      </c>
      <c r="K1574" s="17">
        <v>45078</v>
      </c>
    </row>
    <row r="1575" spans="1:11" x14ac:dyDescent="0.25">
      <c r="A1575" s="16">
        <v>45100.041655092595</v>
      </c>
      <c r="B1575" t="s">
        <v>14</v>
      </c>
      <c r="C1575" t="str">
        <f t="shared" si="24"/>
        <v>Public Transport</v>
      </c>
      <c r="D1575" s="3">
        <v>-1.75</v>
      </c>
      <c r="E1575" t="s">
        <v>244</v>
      </c>
      <c r="F1575" t="s">
        <v>241</v>
      </c>
      <c r="G1575" s="5">
        <f>IF(Table1[[#This Row],[Amount]]&lt;0,-Table1[[#This Row],[Amount]],"")</f>
        <v>1.75</v>
      </c>
      <c r="H1575" t="str">
        <f>IF(Table1[[#This Row],[Account Type]]="Credit Card",Table1[[#This Row],[Amount]],"")</f>
        <v/>
      </c>
      <c r="I1575" s="2" t="str">
        <f>IF(Table1[[#This Row],[Category]]="Loan Repayment",Table1[[#This Row],[Amount]]*-1,"")</f>
        <v/>
      </c>
      <c r="J1575" s="20" t="s">
        <v>375</v>
      </c>
      <c r="K1575" s="17">
        <v>45078</v>
      </c>
    </row>
    <row r="1576" spans="1:11" x14ac:dyDescent="0.25">
      <c r="A1576" s="16">
        <v>45100.041655092595</v>
      </c>
      <c r="B1576" t="s">
        <v>14</v>
      </c>
      <c r="C1576" t="str">
        <f t="shared" si="24"/>
        <v>Public Transport</v>
      </c>
      <c r="D1576" s="3">
        <v>-1.75</v>
      </c>
      <c r="E1576" t="s">
        <v>244</v>
      </c>
      <c r="F1576" t="s">
        <v>241</v>
      </c>
      <c r="G1576" s="5">
        <f>IF(Table1[[#This Row],[Amount]]&lt;0,-Table1[[#This Row],[Amount]],"")</f>
        <v>1.75</v>
      </c>
      <c r="H1576" t="str">
        <f>IF(Table1[[#This Row],[Account Type]]="Credit Card",Table1[[#This Row],[Amount]],"")</f>
        <v/>
      </c>
      <c r="I1576" s="2" t="str">
        <f>IF(Table1[[#This Row],[Category]]="Loan Repayment",Table1[[#This Row],[Amount]]*-1,"")</f>
        <v/>
      </c>
      <c r="J1576" s="20" t="s">
        <v>375</v>
      </c>
      <c r="K1576" s="17">
        <v>45078</v>
      </c>
    </row>
    <row r="1577" spans="1:11" x14ac:dyDescent="0.25">
      <c r="A1577" s="16">
        <v>45100.363657407404</v>
      </c>
      <c r="B1577" t="s">
        <v>41</v>
      </c>
      <c r="C1577" t="str">
        <f t="shared" si="24"/>
        <v>Others</v>
      </c>
      <c r="D1577" s="3">
        <v>120</v>
      </c>
      <c r="E1577" t="s">
        <v>244</v>
      </c>
      <c r="F1577" t="s">
        <v>241</v>
      </c>
      <c r="G1577" s="5" t="str">
        <f>IF(Table1[[#This Row],[Amount]]&lt;0,-Table1[[#This Row],[Amount]],"")</f>
        <v/>
      </c>
      <c r="H1577" t="str">
        <f>IF(Table1[[#This Row],[Account Type]]="Credit Card",Table1[[#This Row],[Amount]],"")</f>
        <v/>
      </c>
      <c r="I1577" s="2" t="str">
        <f>IF(Table1[[#This Row],[Category]]="Loan Repayment",Table1[[#This Row],[Amount]]*-1,"")</f>
        <v/>
      </c>
      <c r="J1577" s="20" t="s">
        <v>375</v>
      </c>
      <c r="K1577" s="17">
        <v>45078</v>
      </c>
    </row>
    <row r="1578" spans="1:11" x14ac:dyDescent="0.25">
      <c r="A1578" s="16">
        <v>45100.382071759261</v>
      </c>
      <c r="B1578" t="s">
        <v>292</v>
      </c>
      <c r="C1578" t="str">
        <f t="shared" si="24"/>
        <v>Others</v>
      </c>
      <c r="D1578" s="3">
        <v>-100</v>
      </c>
      <c r="E1578" t="s">
        <v>244</v>
      </c>
      <c r="F1578" t="s">
        <v>241</v>
      </c>
      <c r="G1578" s="5">
        <f>IF(Table1[[#This Row],[Amount]]&lt;0,-Table1[[#This Row],[Amount]],"")</f>
        <v>100</v>
      </c>
      <c r="H1578" t="str">
        <f>IF(Table1[[#This Row],[Account Type]]="Credit Card",Table1[[#This Row],[Amount]],"")</f>
        <v/>
      </c>
      <c r="I1578" s="2" t="str">
        <f>IF(Table1[[#This Row],[Category]]="Loan Repayment",Table1[[#This Row],[Amount]]*-1,"")</f>
        <v/>
      </c>
      <c r="J1578" s="20" t="s">
        <v>375</v>
      </c>
      <c r="K1578" s="17">
        <v>45078</v>
      </c>
    </row>
    <row r="1579" spans="1:11" x14ac:dyDescent="0.25">
      <c r="A1579" s="16">
        <v>45100.944444444445</v>
      </c>
      <c r="B1579" t="s">
        <v>136</v>
      </c>
      <c r="C1579" t="str">
        <f t="shared" si="24"/>
        <v>Others</v>
      </c>
      <c r="D1579" s="3">
        <v>-20</v>
      </c>
      <c r="E1579" t="s">
        <v>244</v>
      </c>
      <c r="F1579" t="s">
        <v>241</v>
      </c>
      <c r="G1579" s="5">
        <f>IF(Table1[[#This Row],[Amount]]&lt;0,-Table1[[#This Row],[Amount]],"")</f>
        <v>20</v>
      </c>
      <c r="H1579" t="str">
        <f>IF(Table1[[#This Row],[Account Type]]="Credit Card",Table1[[#This Row],[Amount]],"")</f>
        <v/>
      </c>
      <c r="I1579" s="2" t="str">
        <f>IF(Table1[[#This Row],[Category]]="Loan Repayment",Table1[[#This Row],[Amount]]*-1,"")</f>
        <v/>
      </c>
      <c r="J1579" s="20" t="s">
        <v>375</v>
      </c>
      <c r="K1579" s="17">
        <v>45078</v>
      </c>
    </row>
    <row r="1580" spans="1:11" x14ac:dyDescent="0.25">
      <c r="A1580" s="16">
        <v>45101.041655092595</v>
      </c>
      <c r="B1580" t="s">
        <v>14</v>
      </c>
      <c r="C1580" t="str">
        <f t="shared" si="24"/>
        <v>Public Transport</v>
      </c>
      <c r="D1580" s="3">
        <v>-1.75</v>
      </c>
      <c r="E1580" t="s">
        <v>244</v>
      </c>
      <c r="F1580" t="s">
        <v>241</v>
      </c>
      <c r="G1580" s="5">
        <f>IF(Table1[[#This Row],[Amount]]&lt;0,-Table1[[#This Row],[Amount]],"")</f>
        <v>1.75</v>
      </c>
      <c r="H1580" t="str">
        <f>IF(Table1[[#This Row],[Account Type]]="Credit Card",Table1[[#This Row],[Amount]],"")</f>
        <v/>
      </c>
      <c r="I1580" s="2" t="str">
        <f>IF(Table1[[#This Row],[Category]]="Loan Repayment",Table1[[#This Row],[Amount]]*-1,"")</f>
        <v/>
      </c>
      <c r="J1580" s="20" t="s">
        <v>375</v>
      </c>
      <c r="K1580" s="17">
        <v>45078</v>
      </c>
    </row>
    <row r="1581" spans="1:11" x14ac:dyDescent="0.25">
      <c r="A1581" s="16">
        <v>45101.041655092595</v>
      </c>
      <c r="B1581" t="s">
        <v>14</v>
      </c>
      <c r="C1581" t="str">
        <f t="shared" si="24"/>
        <v>Public Transport</v>
      </c>
      <c r="D1581" s="3">
        <v>-1.75</v>
      </c>
      <c r="E1581" t="s">
        <v>244</v>
      </c>
      <c r="F1581" t="s">
        <v>241</v>
      </c>
      <c r="G1581" s="5">
        <f>IF(Table1[[#This Row],[Amount]]&lt;0,-Table1[[#This Row],[Amount]],"")</f>
        <v>1.75</v>
      </c>
      <c r="H1581" t="str">
        <f>IF(Table1[[#This Row],[Account Type]]="Credit Card",Table1[[#This Row],[Amount]],"")</f>
        <v/>
      </c>
      <c r="I1581" s="2" t="str">
        <f>IF(Table1[[#This Row],[Category]]="Loan Repayment",Table1[[#This Row],[Amount]]*-1,"")</f>
        <v/>
      </c>
      <c r="J1581" s="20" t="s">
        <v>375</v>
      </c>
      <c r="K1581" s="17">
        <v>45078</v>
      </c>
    </row>
    <row r="1582" spans="1:11" x14ac:dyDescent="0.25">
      <c r="A1582" s="16">
        <v>45101.729629629626</v>
      </c>
      <c r="B1582" t="s">
        <v>46</v>
      </c>
      <c r="C1582" t="str">
        <f t="shared" si="24"/>
        <v>Others</v>
      </c>
      <c r="D1582" s="3">
        <v>20</v>
      </c>
      <c r="E1582" t="s">
        <v>244</v>
      </c>
      <c r="F1582" t="s">
        <v>241</v>
      </c>
      <c r="G1582" s="5" t="str">
        <f>IF(Table1[[#This Row],[Amount]]&lt;0,-Table1[[#This Row],[Amount]],"")</f>
        <v/>
      </c>
      <c r="H1582" t="str">
        <f>IF(Table1[[#This Row],[Account Type]]="Credit Card",Table1[[#This Row],[Amount]],"")</f>
        <v/>
      </c>
      <c r="I1582" s="2" t="str">
        <f>IF(Table1[[#This Row],[Category]]="Loan Repayment",Table1[[#This Row],[Amount]]*-1,"")</f>
        <v/>
      </c>
      <c r="J1582" s="20" t="s">
        <v>375</v>
      </c>
      <c r="K1582" s="17">
        <v>45078</v>
      </c>
    </row>
    <row r="1583" spans="1:11" x14ac:dyDescent="0.25">
      <c r="A1583" s="16">
        <v>45101.730636574073</v>
      </c>
      <c r="B1583" t="s">
        <v>137</v>
      </c>
      <c r="C1583" t="str">
        <f t="shared" si="24"/>
        <v>Others</v>
      </c>
      <c r="D1583" s="3">
        <v>-5.07</v>
      </c>
      <c r="E1583" t="s">
        <v>244</v>
      </c>
      <c r="F1583" t="s">
        <v>241</v>
      </c>
      <c r="G1583" s="5">
        <f>IF(Table1[[#This Row],[Amount]]&lt;0,-Table1[[#This Row],[Amount]],"")</f>
        <v>5.07</v>
      </c>
      <c r="H1583" t="str">
        <f>IF(Table1[[#This Row],[Account Type]]="Credit Card",Table1[[#This Row],[Amount]],"")</f>
        <v/>
      </c>
      <c r="I1583" s="2" t="str">
        <f>IF(Table1[[#This Row],[Category]]="Loan Repayment",Table1[[#This Row],[Amount]]*-1,"")</f>
        <v/>
      </c>
      <c r="J1583" s="20" t="s">
        <v>375</v>
      </c>
      <c r="K1583" s="17">
        <v>45078</v>
      </c>
    </row>
    <row r="1584" spans="1:11" x14ac:dyDescent="0.25">
      <c r="A1584" s="16">
        <v>45102.041655092595</v>
      </c>
      <c r="B1584" t="s">
        <v>14</v>
      </c>
      <c r="C1584" t="str">
        <f t="shared" si="24"/>
        <v>Public Transport</v>
      </c>
      <c r="D1584" s="3">
        <v>-3.5</v>
      </c>
      <c r="E1584" t="s">
        <v>244</v>
      </c>
      <c r="F1584" t="s">
        <v>241</v>
      </c>
      <c r="G1584" s="5">
        <f>IF(Table1[[#This Row],[Amount]]&lt;0,-Table1[[#This Row],[Amount]],"")</f>
        <v>3.5</v>
      </c>
      <c r="H1584" t="str">
        <f>IF(Table1[[#This Row],[Account Type]]="Credit Card",Table1[[#This Row],[Amount]],"")</f>
        <v/>
      </c>
      <c r="I1584" s="2" t="str">
        <f>IF(Table1[[#This Row],[Category]]="Loan Repayment",Table1[[#This Row],[Amount]]*-1,"")</f>
        <v/>
      </c>
      <c r="J1584" s="20" t="s">
        <v>375</v>
      </c>
      <c r="K1584" s="17">
        <v>45078</v>
      </c>
    </row>
    <row r="1585" spans="1:11" x14ac:dyDescent="0.25">
      <c r="A1585" s="16">
        <v>45103.041655092595</v>
      </c>
      <c r="B1585" t="s">
        <v>14</v>
      </c>
      <c r="C1585" t="str">
        <f t="shared" si="24"/>
        <v>Public Transport</v>
      </c>
      <c r="D1585" s="3">
        <v>-1.75</v>
      </c>
      <c r="E1585" t="s">
        <v>244</v>
      </c>
      <c r="F1585" t="s">
        <v>241</v>
      </c>
      <c r="G1585" s="5">
        <f>IF(Table1[[#This Row],[Amount]]&lt;0,-Table1[[#This Row],[Amount]],"")</f>
        <v>1.75</v>
      </c>
      <c r="H1585" t="str">
        <f>IF(Table1[[#This Row],[Account Type]]="Credit Card",Table1[[#This Row],[Amount]],"")</f>
        <v/>
      </c>
      <c r="I1585" s="2" t="str">
        <f>IF(Table1[[#This Row],[Category]]="Loan Repayment",Table1[[#This Row],[Amount]]*-1,"")</f>
        <v/>
      </c>
      <c r="J1585" s="20" t="s">
        <v>375</v>
      </c>
      <c r="K1585" s="17">
        <v>45078</v>
      </c>
    </row>
    <row r="1586" spans="1:11" x14ac:dyDescent="0.25">
      <c r="A1586" s="16">
        <v>45103.047754629632</v>
      </c>
      <c r="B1586" t="s">
        <v>14</v>
      </c>
      <c r="C1586" t="str">
        <f t="shared" si="24"/>
        <v>Public Transport</v>
      </c>
      <c r="D1586" s="3">
        <v>-1.75</v>
      </c>
      <c r="E1586" t="s">
        <v>244</v>
      </c>
      <c r="F1586" t="s">
        <v>241</v>
      </c>
      <c r="G1586" s="5">
        <f>IF(Table1[[#This Row],[Amount]]&lt;0,-Table1[[#This Row],[Amount]],"")</f>
        <v>1.75</v>
      </c>
      <c r="H1586" t="str">
        <f>IF(Table1[[#This Row],[Account Type]]="Credit Card",Table1[[#This Row],[Amount]],"")</f>
        <v/>
      </c>
      <c r="I1586" s="2" t="str">
        <f>IF(Table1[[#This Row],[Category]]="Loan Repayment",Table1[[#This Row],[Amount]]*-1,"")</f>
        <v/>
      </c>
      <c r="J1586" s="20" t="s">
        <v>375</v>
      </c>
      <c r="K1586" s="17">
        <v>45078</v>
      </c>
    </row>
    <row r="1587" spans="1:11" x14ac:dyDescent="0.25">
      <c r="A1587" s="16">
        <v>45103.349317129629</v>
      </c>
      <c r="B1587" t="s">
        <v>2</v>
      </c>
      <c r="C1587" t="str">
        <f t="shared" si="24"/>
        <v>Savings</v>
      </c>
      <c r="D1587" s="3">
        <v>5</v>
      </c>
      <c r="E1587" t="s">
        <v>244</v>
      </c>
      <c r="F1587" t="s">
        <v>241</v>
      </c>
      <c r="G1587" s="5" t="str">
        <f>IF(Table1[[#This Row],[Amount]]&lt;0,-Table1[[#This Row],[Amount]],"")</f>
        <v/>
      </c>
      <c r="H1587" t="str">
        <f>IF(Table1[[#This Row],[Account Type]]="Credit Card",Table1[[#This Row],[Amount]],"")</f>
        <v/>
      </c>
      <c r="I1587" s="2" t="str">
        <f>IF(Table1[[#This Row],[Category]]="Loan Repayment",Table1[[#This Row],[Amount]]*-1,"")</f>
        <v/>
      </c>
      <c r="J1587" s="20" t="s">
        <v>375</v>
      </c>
      <c r="K1587" s="17">
        <v>45078</v>
      </c>
    </row>
    <row r="1588" spans="1:11" x14ac:dyDescent="0.25">
      <c r="A1588" s="16">
        <v>45103.349317129629</v>
      </c>
      <c r="B1588" t="s">
        <v>2</v>
      </c>
      <c r="C1588" t="str">
        <f t="shared" si="24"/>
        <v>Savings</v>
      </c>
      <c r="D1588" s="3">
        <v>-5</v>
      </c>
      <c r="E1588" t="s">
        <v>244</v>
      </c>
      <c r="F1588" t="s">
        <v>241</v>
      </c>
      <c r="G1588" s="5">
        <f>IF(Table1[[#This Row],[Amount]]&lt;0,-Table1[[#This Row],[Amount]],"")</f>
        <v>5</v>
      </c>
      <c r="H1588" t="str">
        <f>IF(Table1[[#This Row],[Account Type]]="Credit Card",Table1[[#This Row],[Amount]],"")</f>
        <v/>
      </c>
      <c r="I1588" s="2" t="str">
        <f>IF(Table1[[#This Row],[Category]]="Loan Repayment",Table1[[#This Row],[Amount]]*-1,"")</f>
        <v/>
      </c>
      <c r="J1588" s="20" t="s">
        <v>375</v>
      </c>
      <c r="K1588" s="17">
        <v>45078</v>
      </c>
    </row>
    <row r="1589" spans="1:11" x14ac:dyDescent="0.25">
      <c r="A1589" s="16">
        <v>45103.503969907404</v>
      </c>
      <c r="B1589" t="s">
        <v>10</v>
      </c>
      <c r="C1589" t="str">
        <f t="shared" si="24"/>
        <v>Groceries</v>
      </c>
      <c r="D1589" s="3">
        <v>-3</v>
      </c>
      <c r="E1589" t="s">
        <v>244</v>
      </c>
      <c r="F1589" t="s">
        <v>241</v>
      </c>
      <c r="G1589" s="5">
        <f>IF(Table1[[#This Row],[Amount]]&lt;0,-Table1[[#This Row],[Amount]],"")</f>
        <v>3</v>
      </c>
      <c r="H1589" t="str">
        <f>IF(Table1[[#This Row],[Account Type]]="Credit Card",Table1[[#This Row],[Amount]],"")</f>
        <v/>
      </c>
      <c r="I1589" s="2" t="str">
        <f>IF(Table1[[#This Row],[Category]]="Loan Repayment",Table1[[#This Row],[Amount]]*-1,"")</f>
        <v/>
      </c>
      <c r="J1589" s="20" t="s">
        <v>375</v>
      </c>
      <c r="K1589" s="17">
        <v>45078</v>
      </c>
    </row>
    <row r="1590" spans="1:11" x14ac:dyDescent="0.25">
      <c r="A1590" s="16">
        <v>45103.511481481481</v>
      </c>
      <c r="B1590" t="s">
        <v>46</v>
      </c>
      <c r="C1590" t="str">
        <f t="shared" si="24"/>
        <v>Others</v>
      </c>
      <c r="D1590" s="3">
        <v>30</v>
      </c>
      <c r="E1590" t="s">
        <v>244</v>
      </c>
      <c r="F1590" t="s">
        <v>241</v>
      </c>
      <c r="G1590" s="5" t="str">
        <f>IF(Table1[[#This Row],[Amount]]&lt;0,-Table1[[#This Row],[Amount]],"")</f>
        <v/>
      </c>
      <c r="H1590" t="str">
        <f>IF(Table1[[#This Row],[Account Type]]="Credit Card",Table1[[#This Row],[Amount]],"")</f>
        <v/>
      </c>
      <c r="I1590" s="2" t="str">
        <f>IF(Table1[[#This Row],[Category]]="Loan Repayment",Table1[[#This Row],[Amount]]*-1,"")</f>
        <v/>
      </c>
      <c r="J1590" s="20" t="s">
        <v>375</v>
      </c>
      <c r="K1590" s="17">
        <v>45078</v>
      </c>
    </row>
    <row r="1591" spans="1:11" x14ac:dyDescent="0.25">
      <c r="A1591" s="16">
        <v>45103.511516203704</v>
      </c>
      <c r="B1591" t="s">
        <v>15</v>
      </c>
      <c r="C1591" t="str">
        <f t="shared" si="24"/>
        <v>Groceries</v>
      </c>
      <c r="D1591" s="3">
        <v>-13.62</v>
      </c>
      <c r="E1591" t="s">
        <v>244</v>
      </c>
      <c r="F1591" t="s">
        <v>241</v>
      </c>
      <c r="G1591" s="5">
        <f>IF(Table1[[#This Row],[Amount]]&lt;0,-Table1[[#This Row],[Amount]],"")</f>
        <v>13.62</v>
      </c>
      <c r="H1591" t="str">
        <f>IF(Table1[[#This Row],[Account Type]]="Credit Card",Table1[[#This Row],[Amount]],"")</f>
        <v/>
      </c>
      <c r="I1591" s="2" t="str">
        <f>IF(Table1[[#This Row],[Category]]="Loan Repayment",Table1[[#This Row],[Amount]]*-1,"")</f>
        <v/>
      </c>
      <c r="J1591" s="20" t="s">
        <v>375</v>
      </c>
      <c r="K1591" s="17">
        <v>45078</v>
      </c>
    </row>
    <row r="1592" spans="1:11" x14ac:dyDescent="0.25">
      <c r="A1592" s="16">
        <v>45104.041655092595</v>
      </c>
      <c r="B1592" t="s">
        <v>14</v>
      </c>
      <c r="C1592" t="str">
        <f t="shared" si="24"/>
        <v>Public Transport</v>
      </c>
      <c r="D1592" s="3">
        <v>-1.75</v>
      </c>
      <c r="E1592" t="s">
        <v>244</v>
      </c>
      <c r="F1592" t="s">
        <v>241</v>
      </c>
      <c r="G1592" s="5">
        <f>IF(Table1[[#This Row],[Amount]]&lt;0,-Table1[[#This Row],[Amount]],"")</f>
        <v>1.75</v>
      </c>
      <c r="H1592" t="str">
        <f>IF(Table1[[#This Row],[Account Type]]="Credit Card",Table1[[#This Row],[Amount]],"")</f>
        <v/>
      </c>
      <c r="I1592" s="2" t="str">
        <f>IF(Table1[[#This Row],[Category]]="Loan Repayment",Table1[[#This Row],[Amount]]*-1,"")</f>
        <v/>
      </c>
      <c r="J1592" s="20" t="s">
        <v>375</v>
      </c>
      <c r="K1592" s="17">
        <v>45078</v>
      </c>
    </row>
    <row r="1593" spans="1:11" x14ac:dyDescent="0.25">
      <c r="A1593" s="16">
        <v>45104.311631944445</v>
      </c>
      <c r="B1593" t="s">
        <v>10</v>
      </c>
      <c r="C1593" t="str">
        <f t="shared" si="24"/>
        <v>Groceries</v>
      </c>
      <c r="D1593" s="3">
        <v>-3.15</v>
      </c>
      <c r="E1593" t="s">
        <v>244</v>
      </c>
      <c r="F1593" t="s">
        <v>241</v>
      </c>
      <c r="G1593" s="5">
        <f>IF(Table1[[#This Row],[Amount]]&lt;0,-Table1[[#This Row],[Amount]],"")</f>
        <v>3.15</v>
      </c>
      <c r="H1593" t="str">
        <f>IF(Table1[[#This Row],[Account Type]]="Credit Card",Table1[[#This Row],[Amount]],"")</f>
        <v/>
      </c>
      <c r="I1593" s="2" t="str">
        <f>IF(Table1[[#This Row],[Category]]="Loan Repayment",Table1[[#This Row],[Amount]]*-1,"")</f>
        <v/>
      </c>
      <c r="J1593" s="20" t="s">
        <v>375</v>
      </c>
      <c r="K1593" s="17">
        <v>45078</v>
      </c>
    </row>
    <row r="1594" spans="1:11" x14ac:dyDescent="0.25">
      <c r="A1594" s="16">
        <v>45104.321319444447</v>
      </c>
      <c r="B1594" t="s">
        <v>10</v>
      </c>
      <c r="C1594" t="str">
        <f t="shared" si="24"/>
        <v>Groceries</v>
      </c>
      <c r="D1594" s="3">
        <v>-6</v>
      </c>
      <c r="E1594" t="s">
        <v>244</v>
      </c>
      <c r="F1594" t="s">
        <v>241</v>
      </c>
      <c r="G1594" s="5">
        <f>IF(Table1[[#This Row],[Amount]]&lt;0,-Table1[[#This Row],[Amount]],"")</f>
        <v>6</v>
      </c>
      <c r="H1594" t="str">
        <f>IF(Table1[[#This Row],[Account Type]]="Credit Card",Table1[[#This Row],[Amount]],"")</f>
        <v/>
      </c>
      <c r="I1594" s="2" t="str">
        <f>IF(Table1[[#This Row],[Category]]="Loan Repayment",Table1[[#This Row],[Amount]]*-1,"")</f>
        <v/>
      </c>
      <c r="J1594" s="20" t="s">
        <v>375</v>
      </c>
      <c r="K1594" s="17">
        <v>45078</v>
      </c>
    </row>
    <row r="1595" spans="1:11" x14ac:dyDescent="0.25">
      <c r="A1595" s="16">
        <v>45105.448657407411</v>
      </c>
      <c r="B1595" t="s">
        <v>3</v>
      </c>
      <c r="C1595" t="str">
        <f t="shared" si="24"/>
        <v>Others</v>
      </c>
      <c r="D1595" s="3">
        <v>-10</v>
      </c>
      <c r="E1595" t="s">
        <v>244</v>
      </c>
      <c r="F1595" t="s">
        <v>241</v>
      </c>
      <c r="G1595" s="5">
        <f>IF(Table1[[#This Row],[Amount]]&lt;0,-Table1[[#This Row],[Amount]],"")</f>
        <v>10</v>
      </c>
      <c r="H1595" t="str">
        <f>IF(Table1[[#This Row],[Account Type]]="Credit Card",Table1[[#This Row],[Amount]],"")</f>
        <v/>
      </c>
      <c r="I1595" s="2" t="str">
        <f>IF(Table1[[#This Row],[Category]]="Loan Repayment",Table1[[#This Row],[Amount]]*-1,"")</f>
        <v/>
      </c>
      <c r="J1595" s="20" t="s">
        <v>375</v>
      </c>
      <c r="K1595" s="17">
        <v>45078</v>
      </c>
    </row>
    <row r="1596" spans="1:11" x14ac:dyDescent="0.25">
      <c r="A1596" s="16">
        <v>45105.448657407411</v>
      </c>
      <c r="B1596" t="s">
        <v>3</v>
      </c>
      <c r="C1596" t="str">
        <f t="shared" si="24"/>
        <v>Others</v>
      </c>
      <c r="D1596" s="3">
        <v>10</v>
      </c>
      <c r="E1596" t="s">
        <v>244</v>
      </c>
      <c r="F1596" t="s">
        <v>241</v>
      </c>
      <c r="G1596" s="5" t="str">
        <f>IF(Table1[[#This Row],[Amount]]&lt;0,-Table1[[#This Row],[Amount]],"")</f>
        <v/>
      </c>
      <c r="H1596" t="str">
        <f>IF(Table1[[#This Row],[Account Type]]="Credit Card",Table1[[#This Row],[Amount]],"")</f>
        <v/>
      </c>
      <c r="I1596" s="2" t="str">
        <f>IF(Table1[[#This Row],[Category]]="Loan Repayment",Table1[[#This Row],[Amount]]*-1,"")</f>
        <v/>
      </c>
      <c r="J1596" s="20" t="s">
        <v>375</v>
      </c>
      <c r="K1596" s="17">
        <v>45078</v>
      </c>
    </row>
    <row r="1597" spans="1:11" x14ac:dyDescent="0.25">
      <c r="A1597" s="16">
        <v>45105.935381944444</v>
      </c>
      <c r="B1597" t="s">
        <v>8</v>
      </c>
      <c r="C1597" t="str">
        <f t="shared" si="24"/>
        <v>Others</v>
      </c>
      <c r="D1597" s="3">
        <v>1800</v>
      </c>
      <c r="E1597" t="s">
        <v>244</v>
      </c>
      <c r="F1597" t="s">
        <v>241</v>
      </c>
      <c r="G1597" s="5" t="str">
        <f>IF(Table1[[#This Row],[Amount]]&lt;0,-Table1[[#This Row],[Amount]],"")</f>
        <v/>
      </c>
      <c r="H1597" t="str">
        <f>IF(Table1[[#This Row],[Account Type]]="Credit Card",Table1[[#This Row],[Amount]],"")</f>
        <v/>
      </c>
      <c r="I1597" s="2" t="str">
        <f>IF(Table1[[#This Row],[Category]]="Loan Repayment",Table1[[#This Row],[Amount]]*-1,"")</f>
        <v/>
      </c>
      <c r="J1597" s="20" t="s">
        <v>375</v>
      </c>
      <c r="K1597" s="17">
        <v>45078</v>
      </c>
    </row>
    <row r="1598" spans="1:11" x14ac:dyDescent="0.25">
      <c r="A1598" s="16">
        <v>45105.937731481485</v>
      </c>
      <c r="B1598" t="s">
        <v>10</v>
      </c>
      <c r="C1598" t="str">
        <f t="shared" si="24"/>
        <v>Groceries</v>
      </c>
      <c r="D1598" s="3">
        <v>-2.2000000000000002</v>
      </c>
      <c r="E1598" t="s">
        <v>244</v>
      </c>
      <c r="F1598" t="s">
        <v>241</v>
      </c>
      <c r="G1598" s="5">
        <f>IF(Table1[[#This Row],[Amount]]&lt;0,-Table1[[#This Row],[Amount]],"")</f>
        <v>2.2000000000000002</v>
      </c>
      <c r="H1598" t="str">
        <f>IF(Table1[[#This Row],[Account Type]]="Credit Card",Table1[[#This Row],[Amount]],"")</f>
        <v/>
      </c>
      <c r="I1598" s="2" t="str">
        <f>IF(Table1[[#This Row],[Category]]="Loan Repayment",Table1[[#This Row],[Amount]]*-1,"")</f>
        <v/>
      </c>
      <c r="J1598" s="20" t="s">
        <v>375</v>
      </c>
      <c r="K1598" s="17">
        <v>45078</v>
      </c>
    </row>
    <row r="1599" spans="1:11" x14ac:dyDescent="0.25">
      <c r="A1599" s="16">
        <v>45105.939606481479</v>
      </c>
      <c r="B1599" t="s">
        <v>292</v>
      </c>
      <c r="C1599" t="str">
        <f t="shared" si="24"/>
        <v>Others</v>
      </c>
      <c r="D1599" s="3">
        <v>-1800</v>
      </c>
      <c r="E1599" t="s">
        <v>244</v>
      </c>
      <c r="F1599" t="s">
        <v>241</v>
      </c>
      <c r="G1599" s="5">
        <f>IF(Table1[[#This Row],[Amount]]&lt;0,-Table1[[#This Row],[Amount]],"")</f>
        <v>1800</v>
      </c>
      <c r="H1599" t="str">
        <f>IF(Table1[[#This Row],[Account Type]]="Credit Card",Table1[[#This Row],[Amount]],"")</f>
        <v/>
      </c>
      <c r="I1599" s="2" t="str">
        <f>IF(Table1[[#This Row],[Category]]="Loan Repayment",Table1[[#This Row],[Amount]]*-1,"")</f>
        <v/>
      </c>
      <c r="J1599" s="20" t="s">
        <v>375</v>
      </c>
      <c r="K1599" s="17">
        <v>45078</v>
      </c>
    </row>
    <row r="1600" spans="1:11" x14ac:dyDescent="0.25">
      <c r="A1600" s="16">
        <v>45106.041655092595</v>
      </c>
      <c r="B1600" t="s">
        <v>14</v>
      </c>
      <c r="C1600" t="str">
        <f t="shared" si="24"/>
        <v>Public Transport</v>
      </c>
      <c r="D1600" s="3">
        <v>-3.5</v>
      </c>
      <c r="E1600" t="s">
        <v>244</v>
      </c>
      <c r="F1600" t="s">
        <v>241</v>
      </c>
      <c r="G1600" s="5">
        <f>IF(Table1[[#This Row],[Amount]]&lt;0,-Table1[[#This Row],[Amount]],"")</f>
        <v>3.5</v>
      </c>
      <c r="H1600" t="str">
        <f>IF(Table1[[#This Row],[Account Type]]="Credit Card",Table1[[#This Row],[Amount]],"")</f>
        <v/>
      </c>
      <c r="I1600" s="2" t="str">
        <f>IF(Table1[[#This Row],[Category]]="Loan Repayment",Table1[[#This Row],[Amount]]*-1,"")</f>
        <v/>
      </c>
      <c r="J1600" s="20" t="s">
        <v>375</v>
      </c>
      <c r="K1600" s="17">
        <v>45078</v>
      </c>
    </row>
    <row r="1601" spans="1:11" x14ac:dyDescent="0.25">
      <c r="A1601" s="16">
        <v>45107.041655092595</v>
      </c>
      <c r="B1601" t="s">
        <v>14</v>
      </c>
      <c r="C1601" t="str">
        <f t="shared" si="24"/>
        <v>Public Transport</v>
      </c>
      <c r="D1601" s="3">
        <v>-3.5</v>
      </c>
      <c r="E1601" t="s">
        <v>244</v>
      </c>
      <c r="F1601" t="s">
        <v>241</v>
      </c>
      <c r="G1601" s="5">
        <f>IF(Table1[[#This Row],[Amount]]&lt;0,-Table1[[#This Row],[Amount]],"")</f>
        <v>3.5</v>
      </c>
      <c r="H1601" t="str">
        <f>IF(Table1[[#This Row],[Account Type]]="Credit Card",Table1[[#This Row],[Amount]],"")</f>
        <v/>
      </c>
      <c r="I1601" s="2" t="str">
        <f>IF(Table1[[#This Row],[Category]]="Loan Repayment",Table1[[#This Row],[Amount]]*-1,"")</f>
        <v/>
      </c>
      <c r="J1601" s="20" t="s">
        <v>375</v>
      </c>
      <c r="K1601" s="17">
        <v>45078</v>
      </c>
    </row>
    <row r="1602" spans="1:11" x14ac:dyDescent="0.25">
      <c r="A1602" s="16">
        <v>45107.041655092595</v>
      </c>
      <c r="B1602" t="s">
        <v>14</v>
      </c>
      <c r="C1602" t="str">
        <f t="shared" ref="C1602:C1665" si="25">IF(OR(B1602="Lidl",B1602="Asda",B1602="Best Asia Supermarket",B1602="Wallington Food Centre",B1602="Sainsbury's",B1602="Tesco"),"Groceries",IF(OR(B1602="Boots",B1602="Manor Pharmacy",B1602="Specsavers",B1602="Noahs Health Food Stor"),"Health",IF(OR(B1602="Amazon",B1602="Ebay"),"Online Shopping",IF(OR(B1602="Transport For London",B1602="South Western Railway"),"Public Transport",IF(OR(B1602="Primark",B1602="TK Maxx",B1602="Marks &amp; Spencer"),"Clothing",IF(OR(B1602="Udemy",B1602="Wise",B1602="Telusko",B1602="Oasis Christian Centre"),"Self Development",IF(OR(B1602="Price Busters",B1602="Argos",B1602="Poundland",B1602="Kings Corner"),"Household Items",IF(OR(B1602="To RCCG GLORIOUS HIGH THRONE",B1602="To Eagle City Church"),"Church",IF(OR(B1602="Skillz UK",B1602="Tynker",B1602="To Gocardless",B1602="We Make Footballers Cc",B1602="GLL BETTER",B1602="VIS WWW.BETTER.ORG.UK/",B1602="IXL Learning"),"Kids Extracurricular",IF(OR(B1602="To GBP Savings",B1602="Trading 212"),"Savings",IF(B1602="To Aqua","Loan Repayment",IF(B1602="To Kaneh Amin","Haircut",IF(B1602="Wall/Rent/63canon","Rent",IF(OR(B1602="Bolt","Uber"),"Cab",IF(B1602="Dulwich College","Salary","Others")))))))))))))))</f>
        <v>Public Transport</v>
      </c>
      <c r="D1602" s="3">
        <v>-1.75</v>
      </c>
      <c r="E1602" t="s">
        <v>244</v>
      </c>
      <c r="F1602" t="s">
        <v>241</v>
      </c>
      <c r="G1602" s="5">
        <f>IF(Table1[[#This Row],[Amount]]&lt;0,-Table1[[#This Row],[Amount]],"")</f>
        <v>1.75</v>
      </c>
      <c r="H1602" t="str">
        <f>IF(Table1[[#This Row],[Account Type]]="Credit Card",Table1[[#This Row],[Amount]],"")</f>
        <v/>
      </c>
      <c r="I1602" s="2" t="str">
        <f>IF(Table1[[#This Row],[Category]]="Loan Repayment",Table1[[#This Row],[Amount]]*-1,"")</f>
        <v/>
      </c>
      <c r="J1602" s="20" t="s">
        <v>375</v>
      </c>
      <c r="K1602" s="17">
        <v>45078</v>
      </c>
    </row>
    <row r="1603" spans="1:11" x14ac:dyDescent="0.25">
      <c r="A1603" s="16">
        <v>45107.280694444446</v>
      </c>
      <c r="B1603" t="s">
        <v>46</v>
      </c>
      <c r="C1603" t="str">
        <f t="shared" si="25"/>
        <v>Others</v>
      </c>
      <c r="D1603" s="3">
        <v>20</v>
      </c>
      <c r="E1603" t="s">
        <v>244</v>
      </c>
      <c r="F1603" t="s">
        <v>241</v>
      </c>
      <c r="G1603" s="5" t="str">
        <f>IF(Table1[[#This Row],[Amount]]&lt;0,-Table1[[#This Row],[Amount]],"")</f>
        <v/>
      </c>
      <c r="H1603" t="str">
        <f>IF(Table1[[#This Row],[Account Type]]="Credit Card",Table1[[#This Row],[Amount]],"")</f>
        <v/>
      </c>
      <c r="I1603" s="2" t="str">
        <f>IF(Table1[[#This Row],[Category]]="Loan Repayment",Table1[[#This Row],[Amount]]*-1,"")</f>
        <v/>
      </c>
      <c r="J1603" s="20" t="s">
        <v>375</v>
      </c>
      <c r="K1603" s="17">
        <v>45078</v>
      </c>
    </row>
    <row r="1604" spans="1:11" x14ac:dyDescent="0.25">
      <c r="A1604" s="16">
        <v>45107.281157407408</v>
      </c>
      <c r="B1604" t="s">
        <v>136</v>
      </c>
      <c r="C1604" t="str">
        <f t="shared" si="25"/>
        <v>Others</v>
      </c>
      <c r="D1604" s="3">
        <v>-20</v>
      </c>
      <c r="E1604" t="s">
        <v>244</v>
      </c>
      <c r="F1604" t="s">
        <v>241</v>
      </c>
      <c r="G1604" s="5">
        <f>IF(Table1[[#This Row],[Amount]]&lt;0,-Table1[[#This Row],[Amount]],"")</f>
        <v>20</v>
      </c>
      <c r="H1604" t="str">
        <f>IF(Table1[[#This Row],[Account Type]]="Credit Card",Table1[[#This Row],[Amount]],"")</f>
        <v/>
      </c>
      <c r="I1604" s="2" t="str">
        <f>IF(Table1[[#This Row],[Category]]="Loan Repayment",Table1[[#This Row],[Amount]]*-1,"")</f>
        <v/>
      </c>
      <c r="J1604" s="20" t="s">
        <v>375</v>
      </c>
      <c r="K1604" s="17">
        <v>45078</v>
      </c>
    </row>
    <row r="1605" spans="1:11" x14ac:dyDescent="0.25">
      <c r="A1605" s="16">
        <v>45107.377233796295</v>
      </c>
      <c r="B1605" t="s">
        <v>15</v>
      </c>
      <c r="C1605" t="str">
        <f t="shared" si="25"/>
        <v>Groceries</v>
      </c>
      <c r="D1605" s="3">
        <v>-9.64</v>
      </c>
      <c r="E1605" t="s">
        <v>244</v>
      </c>
      <c r="F1605" t="s">
        <v>241</v>
      </c>
      <c r="G1605" s="5">
        <f>IF(Table1[[#This Row],[Amount]]&lt;0,-Table1[[#This Row],[Amount]],"")</f>
        <v>9.64</v>
      </c>
      <c r="H1605" t="str">
        <f>IF(Table1[[#This Row],[Account Type]]="Credit Card",Table1[[#This Row],[Amount]],"")</f>
        <v/>
      </c>
      <c r="I1605" s="2" t="str">
        <f>IF(Table1[[#This Row],[Category]]="Loan Repayment",Table1[[#This Row],[Amount]]*-1,"")</f>
        <v/>
      </c>
      <c r="J1605" s="20" t="s">
        <v>375</v>
      </c>
      <c r="K1605" s="17">
        <v>45078</v>
      </c>
    </row>
    <row r="1606" spans="1:11" x14ac:dyDescent="0.25">
      <c r="A1606" s="16">
        <v>45107.644675925927</v>
      </c>
      <c r="B1606" t="s">
        <v>46</v>
      </c>
      <c r="C1606" t="str">
        <f t="shared" si="25"/>
        <v>Others</v>
      </c>
      <c r="D1606" s="3">
        <v>30</v>
      </c>
      <c r="E1606" t="s">
        <v>244</v>
      </c>
      <c r="F1606" t="s">
        <v>241</v>
      </c>
      <c r="G1606" s="5" t="str">
        <f>IF(Table1[[#This Row],[Amount]]&lt;0,-Table1[[#This Row],[Amount]],"")</f>
        <v/>
      </c>
      <c r="H1606" t="str">
        <f>IF(Table1[[#This Row],[Account Type]]="Credit Card",Table1[[#This Row],[Amount]],"")</f>
        <v/>
      </c>
      <c r="I1606" s="2" t="str">
        <f>IF(Table1[[#This Row],[Category]]="Loan Repayment",Table1[[#This Row],[Amount]]*-1,"")</f>
        <v/>
      </c>
      <c r="J1606" s="20" t="s">
        <v>375</v>
      </c>
      <c r="K1606" s="17">
        <v>45078</v>
      </c>
    </row>
    <row r="1607" spans="1:11" x14ac:dyDescent="0.25">
      <c r="A1607" s="16">
        <v>45107.646516203706</v>
      </c>
      <c r="B1607" t="s">
        <v>123</v>
      </c>
      <c r="C1607" t="str">
        <f t="shared" si="25"/>
        <v>Others</v>
      </c>
      <c r="D1607" s="3">
        <v>-10</v>
      </c>
      <c r="E1607" t="s">
        <v>244</v>
      </c>
      <c r="F1607" t="s">
        <v>241</v>
      </c>
      <c r="G1607" s="5">
        <f>IF(Table1[[#This Row],[Amount]]&lt;0,-Table1[[#This Row],[Amount]],"")</f>
        <v>10</v>
      </c>
      <c r="H1607" t="str">
        <f>IF(Table1[[#This Row],[Account Type]]="Credit Card",Table1[[#This Row],[Amount]],"")</f>
        <v/>
      </c>
      <c r="I1607" s="2" t="str">
        <f>IF(Table1[[#This Row],[Category]]="Loan Repayment",Table1[[#This Row],[Amount]]*-1,"")</f>
        <v/>
      </c>
      <c r="J1607" s="20" t="s">
        <v>375</v>
      </c>
      <c r="K1607" s="17">
        <v>45078</v>
      </c>
    </row>
    <row r="1608" spans="1:11" x14ac:dyDescent="0.25">
      <c r="A1608" s="16">
        <v>45108.041655092595</v>
      </c>
      <c r="B1608" t="s">
        <v>14</v>
      </c>
      <c r="C1608" t="str">
        <f t="shared" si="25"/>
        <v>Public Transport</v>
      </c>
      <c r="D1608" s="3">
        <v>-3.5</v>
      </c>
      <c r="E1608" t="s">
        <v>244</v>
      </c>
      <c r="F1608" t="s">
        <v>241</v>
      </c>
      <c r="G1608" s="5">
        <f>IF(Table1[[#This Row],[Amount]]&lt;0,-Table1[[#This Row],[Amount]],"")</f>
        <v>3.5</v>
      </c>
      <c r="H1608" t="str">
        <f>IF(Table1[[#This Row],[Account Type]]="Credit Card",Table1[[#This Row],[Amount]],"")</f>
        <v/>
      </c>
      <c r="I1608" s="2" t="str">
        <f>IF(Table1[[#This Row],[Category]]="Loan Repayment",Table1[[#This Row],[Amount]]*-1,"")</f>
        <v/>
      </c>
      <c r="J1608" s="20" t="s">
        <v>376</v>
      </c>
      <c r="K1608" s="17">
        <v>45108</v>
      </c>
    </row>
    <row r="1609" spans="1:11" x14ac:dyDescent="0.25">
      <c r="A1609" s="16">
        <v>45109.041655092595</v>
      </c>
      <c r="B1609" t="s">
        <v>14</v>
      </c>
      <c r="C1609" t="str">
        <f t="shared" si="25"/>
        <v>Public Transport</v>
      </c>
      <c r="D1609" s="3">
        <v>-1.75</v>
      </c>
      <c r="E1609" t="s">
        <v>244</v>
      </c>
      <c r="F1609" t="s">
        <v>241</v>
      </c>
      <c r="G1609" s="5">
        <f>IF(Table1[[#This Row],[Amount]]&lt;0,-Table1[[#This Row],[Amount]],"")</f>
        <v>1.75</v>
      </c>
      <c r="H1609" t="str">
        <f>IF(Table1[[#This Row],[Account Type]]="Credit Card",Table1[[#This Row],[Amount]],"")</f>
        <v/>
      </c>
      <c r="I1609" s="2" t="str">
        <f>IF(Table1[[#This Row],[Category]]="Loan Repayment",Table1[[#This Row],[Amount]]*-1,"")</f>
        <v/>
      </c>
      <c r="J1609" s="20" t="s">
        <v>376</v>
      </c>
      <c r="K1609" s="17">
        <v>45108</v>
      </c>
    </row>
    <row r="1610" spans="1:11" x14ac:dyDescent="0.25">
      <c r="A1610" s="16">
        <v>45109.045659722222</v>
      </c>
      <c r="B1610" t="s">
        <v>14</v>
      </c>
      <c r="C1610" t="str">
        <f t="shared" si="25"/>
        <v>Public Transport</v>
      </c>
      <c r="D1610" s="3">
        <v>-5.25</v>
      </c>
      <c r="E1610" t="s">
        <v>244</v>
      </c>
      <c r="F1610" t="s">
        <v>241</v>
      </c>
      <c r="G1610" s="5">
        <f>IF(Table1[[#This Row],[Amount]]&lt;0,-Table1[[#This Row],[Amount]],"")</f>
        <v>5.25</v>
      </c>
      <c r="H1610" t="str">
        <f>IF(Table1[[#This Row],[Account Type]]="Credit Card",Table1[[#This Row],[Amount]],"")</f>
        <v/>
      </c>
      <c r="I1610" s="2" t="str">
        <f>IF(Table1[[#This Row],[Category]]="Loan Repayment",Table1[[#This Row],[Amount]]*-1,"")</f>
        <v/>
      </c>
      <c r="J1610" s="20" t="s">
        <v>376</v>
      </c>
      <c r="K1610" s="17">
        <v>45108</v>
      </c>
    </row>
    <row r="1611" spans="1:11" x14ac:dyDescent="0.25">
      <c r="A1611" s="16">
        <v>45109.94122685185</v>
      </c>
      <c r="B1611" t="s">
        <v>46</v>
      </c>
      <c r="C1611" t="str">
        <f t="shared" si="25"/>
        <v>Others</v>
      </c>
      <c r="D1611" s="3">
        <v>300</v>
      </c>
      <c r="E1611" t="s">
        <v>244</v>
      </c>
      <c r="F1611" t="s">
        <v>241</v>
      </c>
      <c r="G1611" s="5" t="str">
        <f>IF(Table1[[#This Row],[Amount]]&lt;0,-Table1[[#This Row],[Amount]],"")</f>
        <v/>
      </c>
      <c r="H1611" t="str">
        <f>IF(Table1[[#This Row],[Account Type]]="Credit Card",Table1[[#This Row],[Amount]],"")</f>
        <v/>
      </c>
      <c r="I1611" s="2" t="str">
        <f>IF(Table1[[#This Row],[Category]]="Loan Repayment",Table1[[#This Row],[Amount]]*-1,"")</f>
        <v/>
      </c>
      <c r="J1611" s="20" t="s">
        <v>376</v>
      </c>
      <c r="K1611" s="17">
        <v>45108</v>
      </c>
    </row>
    <row r="1612" spans="1:11" x14ac:dyDescent="0.25">
      <c r="A1612" s="16">
        <v>45109.942326388889</v>
      </c>
      <c r="B1612" t="s">
        <v>39</v>
      </c>
      <c r="C1612" t="str">
        <f t="shared" si="25"/>
        <v>Church</v>
      </c>
      <c r="D1612" s="3">
        <v>-216</v>
      </c>
      <c r="E1612" t="s">
        <v>244</v>
      </c>
      <c r="F1612" t="s">
        <v>241</v>
      </c>
      <c r="G1612" s="5">
        <f>IF(Table1[[#This Row],[Amount]]&lt;0,-Table1[[#This Row],[Amount]],"")</f>
        <v>216</v>
      </c>
      <c r="H1612" t="str">
        <f>IF(Table1[[#This Row],[Account Type]]="Credit Card",Table1[[#This Row],[Amount]],"")</f>
        <v/>
      </c>
      <c r="I1612" s="2" t="str">
        <f>IF(Table1[[#This Row],[Category]]="Loan Repayment",Table1[[#This Row],[Amount]]*-1,"")</f>
        <v/>
      </c>
      <c r="J1612" s="20" t="s">
        <v>376</v>
      </c>
      <c r="K1612" s="17">
        <v>45108</v>
      </c>
    </row>
    <row r="1613" spans="1:11" x14ac:dyDescent="0.25">
      <c r="A1613" s="16">
        <v>45110.041655092595</v>
      </c>
      <c r="B1613" t="s">
        <v>14</v>
      </c>
      <c r="C1613" t="str">
        <f t="shared" si="25"/>
        <v>Public Transport</v>
      </c>
      <c r="D1613" s="3">
        <v>-1.75</v>
      </c>
      <c r="E1613" t="s">
        <v>244</v>
      </c>
      <c r="F1613" t="s">
        <v>241</v>
      </c>
      <c r="G1613" s="5">
        <f>IF(Table1[[#This Row],[Amount]]&lt;0,-Table1[[#This Row],[Amount]],"")</f>
        <v>1.75</v>
      </c>
      <c r="H1613" t="str">
        <f>IF(Table1[[#This Row],[Account Type]]="Credit Card",Table1[[#This Row],[Amount]],"")</f>
        <v/>
      </c>
      <c r="I1613" s="2" t="str">
        <f>IF(Table1[[#This Row],[Category]]="Loan Repayment",Table1[[#This Row],[Amount]]*-1,"")</f>
        <v/>
      </c>
      <c r="J1613" s="20" t="s">
        <v>376</v>
      </c>
      <c r="K1613" s="17">
        <v>45108</v>
      </c>
    </row>
    <row r="1614" spans="1:11" x14ac:dyDescent="0.25">
      <c r="A1614" s="16">
        <v>45110.046875</v>
      </c>
      <c r="B1614" t="s">
        <v>14</v>
      </c>
      <c r="C1614" t="str">
        <f t="shared" si="25"/>
        <v>Public Transport</v>
      </c>
      <c r="D1614" s="3">
        <v>-1.75</v>
      </c>
      <c r="E1614" t="s">
        <v>244</v>
      </c>
      <c r="F1614" t="s">
        <v>241</v>
      </c>
      <c r="G1614" s="5">
        <f>IF(Table1[[#This Row],[Amount]]&lt;0,-Table1[[#This Row],[Amount]],"")</f>
        <v>1.75</v>
      </c>
      <c r="H1614" t="str">
        <f>IF(Table1[[#This Row],[Account Type]]="Credit Card",Table1[[#This Row],[Amount]],"")</f>
        <v/>
      </c>
      <c r="I1614" s="2" t="str">
        <f>IF(Table1[[#This Row],[Category]]="Loan Repayment",Table1[[#This Row],[Amount]]*-1,"")</f>
        <v/>
      </c>
      <c r="J1614" s="20" t="s">
        <v>376</v>
      </c>
      <c r="K1614" s="17">
        <v>45108</v>
      </c>
    </row>
    <row r="1615" spans="1:11" x14ac:dyDescent="0.25">
      <c r="A1615" s="16">
        <v>45110.322662037041</v>
      </c>
      <c r="B1615" t="s">
        <v>14</v>
      </c>
      <c r="C1615" t="str">
        <f t="shared" si="25"/>
        <v>Public Transport</v>
      </c>
      <c r="D1615" s="3">
        <v>-30</v>
      </c>
      <c r="E1615" t="s">
        <v>244</v>
      </c>
      <c r="F1615" t="s">
        <v>241</v>
      </c>
      <c r="G1615" s="5">
        <f>IF(Table1[[#This Row],[Amount]]&lt;0,-Table1[[#This Row],[Amount]],"")</f>
        <v>30</v>
      </c>
      <c r="H1615" t="str">
        <f>IF(Table1[[#This Row],[Account Type]]="Credit Card",Table1[[#This Row],[Amount]],"")</f>
        <v/>
      </c>
      <c r="I1615" s="2" t="str">
        <f>IF(Table1[[#This Row],[Category]]="Loan Repayment",Table1[[#This Row],[Amount]]*-1,"")</f>
        <v/>
      </c>
      <c r="J1615" s="20" t="s">
        <v>376</v>
      </c>
      <c r="K1615" s="17">
        <v>45108</v>
      </c>
    </row>
    <row r="1616" spans="1:11" x14ac:dyDescent="0.25">
      <c r="A1616" s="16">
        <v>45110.349594907406</v>
      </c>
      <c r="B1616" t="s">
        <v>2</v>
      </c>
      <c r="C1616" t="str">
        <f t="shared" si="25"/>
        <v>Savings</v>
      </c>
      <c r="D1616" s="3">
        <v>5</v>
      </c>
      <c r="E1616" t="s">
        <v>244</v>
      </c>
      <c r="F1616" t="s">
        <v>241</v>
      </c>
      <c r="G1616" s="5" t="str">
        <f>IF(Table1[[#This Row],[Amount]]&lt;0,-Table1[[#This Row],[Amount]],"")</f>
        <v/>
      </c>
      <c r="H1616" t="str">
        <f>IF(Table1[[#This Row],[Account Type]]="Credit Card",Table1[[#This Row],[Amount]],"")</f>
        <v/>
      </c>
      <c r="I1616" s="2" t="str">
        <f>IF(Table1[[#This Row],[Category]]="Loan Repayment",Table1[[#This Row],[Amount]]*-1,"")</f>
        <v/>
      </c>
      <c r="J1616" s="20" t="s">
        <v>376</v>
      </c>
      <c r="K1616" s="17">
        <v>45108</v>
      </c>
    </row>
    <row r="1617" spans="1:11" x14ac:dyDescent="0.25">
      <c r="A1617" s="16">
        <v>45110.349594907406</v>
      </c>
      <c r="B1617" t="s">
        <v>2</v>
      </c>
      <c r="C1617" t="str">
        <f t="shared" si="25"/>
        <v>Savings</v>
      </c>
      <c r="D1617" s="3">
        <v>-5</v>
      </c>
      <c r="E1617" t="s">
        <v>244</v>
      </c>
      <c r="F1617" t="s">
        <v>241</v>
      </c>
      <c r="G1617" s="5">
        <f>IF(Table1[[#This Row],[Amount]]&lt;0,-Table1[[#This Row],[Amount]],"")</f>
        <v>5</v>
      </c>
      <c r="H1617" t="str">
        <f>IF(Table1[[#This Row],[Account Type]]="Credit Card",Table1[[#This Row],[Amount]],"")</f>
        <v/>
      </c>
      <c r="I1617" s="2" t="str">
        <f>IF(Table1[[#This Row],[Category]]="Loan Repayment",Table1[[#This Row],[Amount]]*-1,"")</f>
        <v/>
      </c>
      <c r="J1617" s="20" t="s">
        <v>376</v>
      </c>
      <c r="K1617" s="17">
        <v>45108</v>
      </c>
    </row>
    <row r="1618" spans="1:11" x14ac:dyDescent="0.25">
      <c r="A1618" s="16">
        <v>45110.913784722223</v>
      </c>
      <c r="B1618" t="s">
        <v>46</v>
      </c>
      <c r="C1618" t="str">
        <f t="shared" si="25"/>
        <v>Others</v>
      </c>
      <c r="D1618" s="3">
        <v>368</v>
      </c>
      <c r="E1618" t="s">
        <v>244</v>
      </c>
      <c r="F1618" t="s">
        <v>241</v>
      </c>
      <c r="G1618" s="5" t="str">
        <f>IF(Table1[[#This Row],[Amount]]&lt;0,-Table1[[#This Row],[Amount]],"")</f>
        <v/>
      </c>
      <c r="H1618" t="str">
        <f>IF(Table1[[#This Row],[Account Type]]="Credit Card",Table1[[#This Row],[Amount]],"")</f>
        <v/>
      </c>
      <c r="I1618" s="2" t="str">
        <f>IF(Table1[[#This Row],[Category]]="Loan Repayment",Table1[[#This Row],[Amount]]*-1,"")</f>
        <v/>
      </c>
      <c r="J1618" s="20" t="s">
        <v>376</v>
      </c>
      <c r="K1618" s="17">
        <v>45108</v>
      </c>
    </row>
    <row r="1619" spans="1:11" x14ac:dyDescent="0.25">
      <c r="A1619" s="16">
        <v>45110.914872685185</v>
      </c>
      <c r="B1619" t="s">
        <v>292</v>
      </c>
      <c r="C1619" t="str">
        <f t="shared" si="25"/>
        <v>Others</v>
      </c>
      <c r="D1619" s="3">
        <v>-40</v>
      </c>
      <c r="E1619" t="s">
        <v>244</v>
      </c>
      <c r="F1619" t="s">
        <v>241</v>
      </c>
      <c r="G1619" s="5">
        <f>IF(Table1[[#This Row],[Amount]]&lt;0,-Table1[[#This Row],[Amount]],"")</f>
        <v>40</v>
      </c>
      <c r="H1619" t="str">
        <f>IF(Table1[[#This Row],[Account Type]]="Credit Card",Table1[[#This Row],[Amount]],"")</f>
        <v/>
      </c>
      <c r="I1619" s="2" t="str">
        <f>IF(Table1[[#This Row],[Category]]="Loan Repayment",Table1[[#This Row],[Amount]]*-1,"")</f>
        <v/>
      </c>
      <c r="J1619" s="20" t="s">
        <v>376</v>
      </c>
      <c r="K1619" s="17">
        <v>45108</v>
      </c>
    </row>
    <row r="1620" spans="1:11" x14ac:dyDescent="0.25">
      <c r="A1620" s="16">
        <v>45111.041655092595</v>
      </c>
      <c r="B1620" t="s">
        <v>14</v>
      </c>
      <c r="C1620" t="str">
        <f t="shared" si="25"/>
        <v>Public Transport</v>
      </c>
      <c r="D1620" s="3">
        <v>-1.75</v>
      </c>
      <c r="E1620" t="s">
        <v>244</v>
      </c>
      <c r="F1620" t="s">
        <v>241</v>
      </c>
      <c r="G1620" s="5">
        <f>IF(Table1[[#This Row],[Amount]]&lt;0,-Table1[[#This Row],[Amount]],"")</f>
        <v>1.75</v>
      </c>
      <c r="H1620" t="str">
        <f>IF(Table1[[#This Row],[Account Type]]="Credit Card",Table1[[#This Row],[Amount]],"")</f>
        <v/>
      </c>
      <c r="I1620" s="2" t="str">
        <f>IF(Table1[[#This Row],[Category]]="Loan Repayment",Table1[[#This Row],[Amount]]*-1,"")</f>
        <v/>
      </c>
      <c r="J1620" s="20" t="s">
        <v>376</v>
      </c>
      <c r="K1620" s="17">
        <v>45108</v>
      </c>
    </row>
    <row r="1621" spans="1:11" x14ac:dyDescent="0.25">
      <c r="A1621" s="16">
        <v>45111.041655092595</v>
      </c>
      <c r="B1621" t="s">
        <v>14</v>
      </c>
      <c r="C1621" t="str">
        <f t="shared" si="25"/>
        <v>Public Transport</v>
      </c>
      <c r="D1621" s="3">
        <v>-1.75</v>
      </c>
      <c r="E1621" t="s">
        <v>244</v>
      </c>
      <c r="F1621" t="s">
        <v>241</v>
      </c>
      <c r="G1621" s="5">
        <f>IF(Table1[[#This Row],[Amount]]&lt;0,-Table1[[#This Row],[Amount]],"")</f>
        <v>1.75</v>
      </c>
      <c r="H1621" t="str">
        <f>IF(Table1[[#This Row],[Account Type]]="Credit Card",Table1[[#This Row],[Amount]],"")</f>
        <v/>
      </c>
      <c r="I1621" s="2" t="str">
        <f>IF(Table1[[#This Row],[Category]]="Loan Repayment",Table1[[#This Row],[Amount]]*-1,"")</f>
        <v/>
      </c>
      <c r="J1621" s="20" t="s">
        <v>376</v>
      </c>
      <c r="K1621" s="17">
        <v>45108</v>
      </c>
    </row>
    <row r="1622" spans="1:11" x14ac:dyDescent="0.25">
      <c r="A1622" s="16">
        <v>45111.422592592593</v>
      </c>
      <c r="B1622" t="s">
        <v>119</v>
      </c>
      <c r="C1622" t="str">
        <f t="shared" si="25"/>
        <v>Others</v>
      </c>
      <c r="D1622" s="3">
        <v>-5</v>
      </c>
      <c r="E1622" t="s">
        <v>244</v>
      </c>
      <c r="F1622" t="s">
        <v>241</v>
      </c>
      <c r="G1622" s="5">
        <f>IF(Table1[[#This Row],[Amount]]&lt;0,-Table1[[#This Row],[Amount]],"")</f>
        <v>5</v>
      </c>
      <c r="H1622" t="str">
        <f>IF(Table1[[#This Row],[Account Type]]="Credit Card",Table1[[#This Row],[Amount]],"")</f>
        <v/>
      </c>
      <c r="I1622" s="2" t="str">
        <f>IF(Table1[[#This Row],[Category]]="Loan Repayment",Table1[[#This Row],[Amount]]*-1,"")</f>
        <v/>
      </c>
      <c r="J1622" s="20" t="s">
        <v>376</v>
      </c>
      <c r="K1622" s="17">
        <v>45108</v>
      </c>
    </row>
    <row r="1623" spans="1:11" x14ac:dyDescent="0.25">
      <c r="A1623" s="16">
        <v>45111.769583333335</v>
      </c>
      <c r="B1623" t="s">
        <v>36</v>
      </c>
      <c r="C1623" t="str">
        <f t="shared" si="25"/>
        <v>Others</v>
      </c>
      <c r="D1623" s="3">
        <v>-11.99</v>
      </c>
      <c r="E1623" t="s">
        <v>244</v>
      </c>
      <c r="F1623" t="s">
        <v>241</v>
      </c>
      <c r="G1623" s="5">
        <f>IF(Table1[[#This Row],[Amount]]&lt;0,-Table1[[#This Row],[Amount]],"")</f>
        <v>11.99</v>
      </c>
      <c r="H1623" t="str">
        <f>IF(Table1[[#This Row],[Account Type]]="Credit Card",Table1[[#This Row],[Amount]],"")</f>
        <v/>
      </c>
      <c r="I1623" s="2" t="str">
        <f>IF(Table1[[#This Row],[Category]]="Loan Repayment",Table1[[#This Row],[Amount]]*-1,"")</f>
        <v/>
      </c>
      <c r="J1623" s="20" t="s">
        <v>376</v>
      </c>
      <c r="K1623" s="17">
        <v>45108</v>
      </c>
    </row>
    <row r="1624" spans="1:11" x14ac:dyDescent="0.25">
      <c r="A1624" s="16">
        <v>45111.779236111113</v>
      </c>
      <c r="B1624" t="s">
        <v>10</v>
      </c>
      <c r="C1624" t="str">
        <f t="shared" si="25"/>
        <v>Groceries</v>
      </c>
      <c r="D1624" s="3">
        <v>-1.3</v>
      </c>
      <c r="E1624" t="s">
        <v>244</v>
      </c>
      <c r="F1624" t="s">
        <v>241</v>
      </c>
      <c r="G1624" s="5">
        <f>IF(Table1[[#This Row],[Amount]]&lt;0,-Table1[[#This Row],[Amount]],"")</f>
        <v>1.3</v>
      </c>
      <c r="H1624" t="str">
        <f>IF(Table1[[#This Row],[Account Type]]="Credit Card",Table1[[#This Row],[Amount]],"")</f>
        <v/>
      </c>
      <c r="I1624" s="2" t="str">
        <f>IF(Table1[[#This Row],[Category]]="Loan Repayment",Table1[[#This Row],[Amount]]*-1,"")</f>
        <v/>
      </c>
      <c r="J1624" s="20" t="s">
        <v>376</v>
      </c>
      <c r="K1624" s="17">
        <v>45108</v>
      </c>
    </row>
    <row r="1625" spans="1:11" x14ac:dyDescent="0.25">
      <c r="A1625" s="16">
        <v>45113.041655092595</v>
      </c>
      <c r="B1625" t="s">
        <v>14</v>
      </c>
      <c r="C1625" t="str">
        <f t="shared" si="25"/>
        <v>Public Transport</v>
      </c>
      <c r="D1625" s="3">
        <v>-1.75</v>
      </c>
      <c r="E1625" t="s">
        <v>244</v>
      </c>
      <c r="F1625" t="s">
        <v>241</v>
      </c>
      <c r="G1625" s="5">
        <f>IF(Table1[[#This Row],[Amount]]&lt;0,-Table1[[#This Row],[Amount]],"")</f>
        <v>1.75</v>
      </c>
      <c r="H1625" t="str">
        <f>IF(Table1[[#This Row],[Account Type]]="Credit Card",Table1[[#This Row],[Amount]],"")</f>
        <v/>
      </c>
      <c r="I1625" s="2" t="str">
        <f>IF(Table1[[#This Row],[Category]]="Loan Repayment",Table1[[#This Row],[Amount]]*-1,"")</f>
        <v/>
      </c>
      <c r="J1625" s="20" t="s">
        <v>376</v>
      </c>
      <c r="K1625" s="17">
        <v>45108</v>
      </c>
    </row>
    <row r="1626" spans="1:11" x14ac:dyDescent="0.25">
      <c r="A1626" s="16">
        <v>45114.041655092595</v>
      </c>
      <c r="B1626" t="s">
        <v>14</v>
      </c>
      <c r="C1626" t="str">
        <f t="shared" si="25"/>
        <v>Public Transport</v>
      </c>
      <c r="D1626" s="3">
        <v>-1.75</v>
      </c>
      <c r="E1626" t="s">
        <v>244</v>
      </c>
      <c r="F1626" t="s">
        <v>241</v>
      </c>
      <c r="G1626" s="5">
        <f>IF(Table1[[#This Row],[Amount]]&lt;0,-Table1[[#This Row],[Amount]],"")</f>
        <v>1.75</v>
      </c>
      <c r="H1626" t="str">
        <f>IF(Table1[[#This Row],[Account Type]]="Credit Card",Table1[[#This Row],[Amount]],"")</f>
        <v/>
      </c>
      <c r="I1626" s="2" t="str">
        <f>IF(Table1[[#This Row],[Category]]="Loan Repayment",Table1[[#This Row],[Amount]]*-1,"")</f>
        <v/>
      </c>
      <c r="J1626" s="20" t="s">
        <v>376</v>
      </c>
      <c r="K1626" s="17">
        <v>45108</v>
      </c>
    </row>
    <row r="1627" spans="1:11" x14ac:dyDescent="0.25">
      <c r="A1627" s="16">
        <v>45114.041655092595</v>
      </c>
      <c r="B1627" t="s">
        <v>14</v>
      </c>
      <c r="C1627" t="str">
        <f t="shared" si="25"/>
        <v>Public Transport</v>
      </c>
      <c r="D1627" s="3">
        <v>-1.75</v>
      </c>
      <c r="E1627" t="s">
        <v>244</v>
      </c>
      <c r="F1627" t="s">
        <v>241</v>
      </c>
      <c r="G1627" s="5">
        <f>IF(Table1[[#This Row],[Amount]]&lt;0,-Table1[[#This Row],[Amount]],"")</f>
        <v>1.75</v>
      </c>
      <c r="H1627" t="str">
        <f>IF(Table1[[#This Row],[Account Type]]="Credit Card",Table1[[#This Row],[Amount]],"")</f>
        <v/>
      </c>
      <c r="I1627" s="2" t="str">
        <f>IF(Table1[[#This Row],[Category]]="Loan Repayment",Table1[[#This Row],[Amount]]*-1,"")</f>
        <v/>
      </c>
      <c r="J1627" s="20" t="s">
        <v>376</v>
      </c>
      <c r="K1627" s="17">
        <v>45108</v>
      </c>
    </row>
    <row r="1628" spans="1:11" x14ac:dyDescent="0.25">
      <c r="A1628" s="16">
        <v>45114.45685185185</v>
      </c>
      <c r="B1628" t="s">
        <v>20</v>
      </c>
      <c r="C1628" t="str">
        <f t="shared" si="25"/>
        <v>Others</v>
      </c>
      <c r="D1628" s="3">
        <v>-85</v>
      </c>
      <c r="E1628" t="s">
        <v>244</v>
      </c>
      <c r="F1628" t="s">
        <v>241</v>
      </c>
      <c r="G1628" s="5">
        <f>IF(Table1[[#This Row],[Amount]]&lt;0,-Table1[[#This Row],[Amount]],"")</f>
        <v>85</v>
      </c>
      <c r="H1628" t="str">
        <f>IF(Table1[[#This Row],[Account Type]]="Credit Card",Table1[[#This Row],[Amount]],"")</f>
        <v/>
      </c>
      <c r="I1628" s="2" t="str">
        <f>IF(Table1[[#This Row],[Category]]="Loan Repayment",Table1[[#This Row],[Amount]]*-1,"")</f>
        <v/>
      </c>
      <c r="J1628" s="20" t="s">
        <v>376</v>
      </c>
      <c r="K1628" s="17">
        <v>45108</v>
      </c>
    </row>
    <row r="1629" spans="1:11" x14ac:dyDescent="0.25">
      <c r="A1629" s="16">
        <v>45115.041655092595</v>
      </c>
      <c r="B1629" t="s">
        <v>14</v>
      </c>
      <c r="C1629" t="str">
        <f t="shared" si="25"/>
        <v>Public Transport</v>
      </c>
      <c r="D1629" s="3">
        <v>-1.75</v>
      </c>
      <c r="E1629" t="s">
        <v>244</v>
      </c>
      <c r="F1629" t="s">
        <v>241</v>
      </c>
      <c r="G1629" s="5">
        <f>IF(Table1[[#This Row],[Amount]]&lt;0,-Table1[[#This Row],[Amount]],"")</f>
        <v>1.75</v>
      </c>
      <c r="H1629" t="str">
        <f>IF(Table1[[#This Row],[Account Type]]="Credit Card",Table1[[#This Row],[Amount]],"")</f>
        <v/>
      </c>
      <c r="I1629" s="2" t="str">
        <f>IF(Table1[[#This Row],[Category]]="Loan Repayment",Table1[[#This Row],[Amount]]*-1,"")</f>
        <v/>
      </c>
      <c r="J1629" s="20" t="s">
        <v>376</v>
      </c>
      <c r="K1629" s="17">
        <v>45108</v>
      </c>
    </row>
    <row r="1630" spans="1:11" x14ac:dyDescent="0.25">
      <c r="A1630" s="16">
        <v>45115.041655092595</v>
      </c>
      <c r="B1630" t="s">
        <v>14</v>
      </c>
      <c r="C1630" t="str">
        <f t="shared" si="25"/>
        <v>Public Transport</v>
      </c>
      <c r="D1630" s="3">
        <v>-3.5</v>
      </c>
      <c r="E1630" t="s">
        <v>244</v>
      </c>
      <c r="F1630" t="s">
        <v>241</v>
      </c>
      <c r="G1630" s="5">
        <f>IF(Table1[[#This Row],[Amount]]&lt;0,-Table1[[#This Row],[Amount]],"")</f>
        <v>3.5</v>
      </c>
      <c r="H1630" t="str">
        <f>IF(Table1[[#This Row],[Account Type]]="Credit Card",Table1[[#This Row],[Amount]],"")</f>
        <v/>
      </c>
      <c r="I1630" s="2" t="str">
        <f>IF(Table1[[#This Row],[Category]]="Loan Repayment",Table1[[#This Row],[Amount]]*-1,"")</f>
        <v/>
      </c>
      <c r="J1630" s="20" t="s">
        <v>376</v>
      </c>
      <c r="K1630" s="17">
        <v>45108</v>
      </c>
    </row>
    <row r="1631" spans="1:11" x14ac:dyDescent="0.25">
      <c r="A1631" s="16">
        <v>45115.505706018521</v>
      </c>
      <c r="B1631" t="s">
        <v>14</v>
      </c>
      <c r="C1631" t="str">
        <f t="shared" si="25"/>
        <v>Public Transport</v>
      </c>
      <c r="D1631" s="3">
        <v>-20</v>
      </c>
      <c r="E1631" t="s">
        <v>244</v>
      </c>
      <c r="F1631" t="s">
        <v>241</v>
      </c>
      <c r="G1631" s="5">
        <f>IF(Table1[[#This Row],[Amount]]&lt;0,-Table1[[#This Row],[Amount]],"")</f>
        <v>20</v>
      </c>
      <c r="H1631" t="str">
        <f>IF(Table1[[#This Row],[Account Type]]="Credit Card",Table1[[#This Row],[Amount]],"")</f>
        <v/>
      </c>
      <c r="I1631" s="2" t="str">
        <f>IF(Table1[[#This Row],[Category]]="Loan Repayment",Table1[[#This Row],[Amount]]*-1,"")</f>
        <v/>
      </c>
      <c r="J1631" s="20" t="s">
        <v>376</v>
      </c>
      <c r="K1631" s="17">
        <v>45108</v>
      </c>
    </row>
    <row r="1632" spans="1:11" x14ac:dyDescent="0.25">
      <c r="A1632" s="16">
        <v>45116.041655092595</v>
      </c>
      <c r="B1632" t="s">
        <v>14</v>
      </c>
      <c r="C1632" t="str">
        <f t="shared" si="25"/>
        <v>Public Transport</v>
      </c>
      <c r="D1632" s="3">
        <v>-1.75</v>
      </c>
      <c r="E1632" t="s">
        <v>244</v>
      </c>
      <c r="F1632" t="s">
        <v>241</v>
      </c>
      <c r="G1632" s="5">
        <f>IF(Table1[[#This Row],[Amount]]&lt;0,-Table1[[#This Row],[Amount]],"")</f>
        <v>1.75</v>
      </c>
      <c r="H1632" t="str">
        <f>IF(Table1[[#This Row],[Account Type]]="Credit Card",Table1[[#This Row],[Amount]],"")</f>
        <v/>
      </c>
      <c r="I1632" s="2" t="str">
        <f>IF(Table1[[#This Row],[Category]]="Loan Repayment",Table1[[#This Row],[Amount]]*-1,"")</f>
        <v/>
      </c>
      <c r="J1632" s="20" t="s">
        <v>376</v>
      </c>
      <c r="K1632" s="17">
        <v>45108</v>
      </c>
    </row>
    <row r="1633" spans="1:11" x14ac:dyDescent="0.25">
      <c r="A1633" s="16">
        <v>45116.041655092595</v>
      </c>
      <c r="B1633" t="s">
        <v>14</v>
      </c>
      <c r="C1633" t="str">
        <f t="shared" si="25"/>
        <v>Public Transport</v>
      </c>
      <c r="D1633" s="3">
        <v>-1.75</v>
      </c>
      <c r="E1633" t="s">
        <v>244</v>
      </c>
      <c r="F1633" t="s">
        <v>241</v>
      </c>
      <c r="G1633" s="5">
        <f>IF(Table1[[#This Row],[Amount]]&lt;0,-Table1[[#This Row],[Amount]],"")</f>
        <v>1.75</v>
      </c>
      <c r="H1633" t="str">
        <f>IF(Table1[[#This Row],[Account Type]]="Credit Card",Table1[[#This Row],[Amount]],"")</f>
        <v/>
      </c>
      <c r="I1633" s="2" t="str">
        <f>IF(Table1[[#This Row],[Category]]="Loan Repayment",Table1[[#This Row],[Amount]]*-1,"")</f>
        <v/>
      </c>
      <c r="J1633" s="20" t="s">
        <v>376</v>
      </c>
      <c r="K1633" s="17">
        <v>45108</v>
      </c>
    </row>
    <row r="1634" spans="1:11" x14ac:dyDescent="0.25">
      <c r="A1634" s="16">
        <v>45116.421087962961</v>
      </c>
      <c r="B1634" t="s">
        <v>79</v>
      </c>
      <c r="C1634" t="str">
        <f t="shared" si="25"/>
        <v>Others</v>
      </c>
      <c r="D1634" s="3">
        <v>-1.6</v>
      </c>
      <c r="E1634" t="s">
        <v>244</v>
      </c>
      <c r="F1634" t="s">
        <v>241</v>
      </c>
      <c r="G1634" s="5">
        <f>IF(Table1[[#This Row],[Amount]]&lt;0,-Table1[[#This Row],[Amount]],"")</f>
        <v>1.6</v>
      </c>
      <c r="H1634" t="str">
        <f>IF(Table1[[#This Row],[Account Type]]="Credit Card",Table1[[#This Row],[Amount]],"")</f>
        <v/>
      </c>
      <c r="I1634" s="2" t="str">
        <f>IF(Table1[[#This Row],[Category]]="Loan Repayment",Table1[[#This Row],[Amount]]*-1,"")</f>
        <v/>
      </c>
      <c r="J1634" s="20" t="s">
        <v>376</v>
      </c>
      <c r="K1634" s="17">
        <v>45108</v>
      </c>
    </row>
    <row r="1635" spans="1:11" x14ac:dyDescent="0.25">
      <c r="A1635" s="16">
        <v>45117.041655092595</v>
      </c>
      <c r="B1635" t="s">
        <v>14</v>
      </c>
      <c r="C1635" t="str">
        <f t="shared" si="25"/>
        <v>Public Transport</v>
      </c>
      <c r="D1635" s="3">
        <v>-1.75</v>
      </c>
      <c r="E1635" t="s">
        <v>244</v>
      </c>
      <c r="F1635" t="s">
        <v>241</v>
      </c>
      <c r="G1635" s="5">
        <f>IF(Table1[[#This Row],[Amount]]&lt;0,-Table1[[#This Row],[Amount]],"")</f>
        <v>1.75</v>
      </c>
      <c r="H1635" t="str">
        <f>IF(Table1[[#This Row],[Account Type]]="Credit Card",Table1[[#This Row],[Amount]],"")</f>
        <v/>
      </c>
      <c r="I1635" s="2" t="str">
        <f>IF(Table1[[#This Row],[Category]]="Loan Repayment",Table1[[#This Row],[Amount]]*-1,"")</f>
        <v/>
      </c>
      <c r="J1635" s="20" t="s">
        <v>376</v>
      </c>
      <c r="K1635" s="17">
        <v>45108</v>
      </c>
    </row>
    <row r="1636" spans="1:11" x14ac:dyDescent="0.25">
      <c r="A1636" s="16">
        <v>45117.041655092595</v>
      </c>
      <c r="B1636" t="s">
        <v>14</v>
      </c>
      <c r="C1636" t="str">
        <f t="shared" si="25"/>
        <v>Public Transport</v>
      </c>
      <c r="D1636" s="3">
        <v>-1.75</v>
      </c>
      <c r="E1636" t="s">
        <v>244</v>
      </c>
      <c r="F1636" t="s">
        <v>241</v>
      </c>
      <c r="G1636" s="5">
        <f>IF(Table1[[#This Row],[Amount]]&lt;0,-Table1[[#This Row],[Amount]],"")</f>
        <v>1.75</v>
      </c>
      <c r="H1636" t="str">
        <f>IF(Table1[[#This Row],[Account Type]]="Credit Card",Table1[[#This Row],[Amount]],"")</f>
        <v/>
      </c>
      <c r="I1636" s="2" t="str">
        <f>IF(Table1[[#This Row],[Category]]="Loan Repayment",Table1[[#This Row],[Amount]]*-1,"")</f>
        <v/>
      </c>
      <c r="J1636" s="20" t="s">
        <v>376</v>
      </c>
      <c r="K1636" s="17">
        <v>45108</v>
      </c>
    </row>
    <row r="1637" spans="1:11" x14ac:dyDescent="0.25">
      <c r="A1637" s="16">
        <v>45117.350266203706</v>
      </c>
      <c r="B1637" t="s">
        <v>2</v>
      </c>
      <c r="C1637" t="str">
        <f t="shared" si="25"/>
        <v>Savings</v>
      </c>
      <c r="D1637" s="3">
        <v>5</v>
      </c>
      <c r="E1637" t="s">
        <v>244</v>
      </c>
      <c r="F1637" t="s">
        <v>241</v>
      </c>
      <c r="G1637" s="5" t="str">
        <f>IF(Table1[[#This Row],[Amount]]&lt;0,-Table1[[#This Row],[Amount]],"")</f>
        <v/>
      </c>
      <c r="H1637" t="str">
        <f>IF(Table1[[#This Row],[Account Type]]="Credit Card",Table1[[#This Row],[Amount]],"")</f>
        <v/>
      </c>
      <c r="I1637" s="2" t="str">
        <f>IF(Table1[[#This Row],[Category]]="Loan Repayment",Table1[[#This Row],[Amount]]*-1,"")</f>
        <v/>
      </c>
      <c r="J1637" s="20" t="s">
        <v>376</v>
      </c>
      <c r="K1637" s="17">
        <v>45108</v>
      </c>
    </row>
    <row r="1638" spans="1:11" x14ac:dyDescent="0.25">
      <c r="A1638" s="16">
        <v>45117.350266203706</v>
      </c>
      <c r="B1638" t="s">
        <v>2</v>
      </c>
      <c r="C1638" t="str">
        <f t="shared" si="25"/>
        <v>Savings</v>
      </c>
      <c r="D1638" s="3">
        <v>-5</v>
      </c>
      <c r="E1638" t="s">
        <v>244</v>
      </c>
      <c r="F1638" t="s">
        <v>241</v>
      </c>
      <c r="G1638" s="5">
        <f>IF(Table1[[#This Row],[Amount]]&lt;0,-Table1[[#This Row],[Amount]],"")</f>
        <v>5</v>
      </c>
      <c r="H1638" t="str">
        <f>IF(Table1[[#This Row],[Account Type]]="Credit Card",Table1[[#This Row],[Amount]],"")</f>
        <v/>
      </c>
      <c r="I1638" s="2" t="str">
        <f>IF(Table1[[#This Row],[Category]]="Loan Repayment",Table1[[#This Row],[Amount]]*-1,"")</f>
        <v/>
      </c>
      <c r="J1638" s="20" t="s">
        <v>376</v>
      </c>
      <c r="K1638" s="17">
        <v>45108</v>
      </c>
    </row>
    <row r="1639" spans="1:11" x14ac:dyDescent="0.25">
      <c r="A1639" s="16">
        <v>45117.779432870368</v>
      </c>
      <c r="B1639" t="s">
        <v>12</v>
      </c>
      <c r="C1639" t="str">
        <f t="shared" si="25"/>
        <v>Groceries</v>
      </c>
      <c r="D1639" s="3">
        <v>-7.57</v>
      </c>
      <c r="E1639" t="s">
        <v>244</v>
      </c>
      <c r="F1639" t="s">
        <v>241</v>
      </c>
      <c r="G1639" s="5">
        <f>IF(Table1[[#This Row],[Amount]]&lt;0,-Table1[[#This Row],[Amount]],"")</f>
        <v>7.57</v>
      </c>
      <c r="H1639" t="str">
        <f>IF(Table1[[#This Row],[Account Type]]="Credit Card",Table1[[#This Row],[Amount]],"")</f>
        <v/>
      </c>
      <c r="I1639" s="2" t="str">
        <f>IF(Table1[[#This Row],[Category]]="Loan Repayment",Table1[[#This Row],[Amount]]*-1,"")</f>
        <v/>
      </c>
      <c r="J1639" s="20" t="s">
        <v>376</v>
      </c>
      <c r="K1639" s="17">
        <v>45108</v>
      </c>
    </row>
    <row r="1640" spans="1:11" x14ac:dyDescent="0.25">
      <c r="A1640" s="16">
        <v>45117.901678240742</v>
      </c>
      <c r="B1640" t="s">
        <v>123</v>
      </c>
      <c r="C1640" t="str">
        <f t="shared" si="25"/>
        <v>Others</v>
      </c>
      <c r="D1640" s="3">
        <v>-22</v>
      </c>
      <c r="E1640" t="s">
        <v>244</v>
      </c>
      <c r="F1640" t="s">
        <v>241</v>
      </c>
      <c r="G1640" s="5">
        <f>IF(Table1[[#This Row],[Amount]]&lt;0,-Table1[[#This Row],[Amount]],"")</f>
        <v>22</v>
      </c>
      <c r="H1640" t="str">
        <f>IF(Table1[[#This Row],[Account Type]]="Credit Card",Table1[[#This Row],[Amount]],"")</f>
        <v/>
      </c>
      <c r="I1640" s="2" t="str">
        <f>IF(Table1[[#This Row],[Category]]="Loan Repayment",Table1[[#This Row],[Amount]]*-1,"")</f>
        <v/>
      </c>
      <c r="J1640" s="20" t="s">
        <v>376</v>
      </c>
      <c r="K1640" s="17">
        <v>45108</v>
      </c>
    </row>
    <row r="1641" spans="1:11" x14ac:dyDescent="0.25">
      <c r="A1641" s="16">
        <v>45118.041655092595</v>
      </c>
      <c r="B1641" t="s">
        <v>14</v>
      </c>
      <c r="C1641" t="str">
        <f t="shared" si="25"/>
        <v>Public Transport</v>
      </c>
      <c r="D1641" s="3">
        <v>-1.75</v>
      </c>
      <c r="E1641" t="s">
        <v>244</v>
      </c>
      <c r="F1641" t="s">
        <v>241</v>
      </c>
      <c r="G1641" s="5">
        <f>IF(Table1[[#This Row],[Amount]]&lt;0,-Table1[[#This Row],[Amount]],"")</f>
        <v>1.75</v>
      </c>
      <c r="H1641" t="str">
        <f>IF(Table1[[#This Row],[Account Type]]="Credit Card",Table1[[#This Row],[Amount]],"")</f>
        <v/>
      </c>
      <c r="I1641" s="2" t="str">
        <f>IF(Table1[[#This Row],[Category]]="Loan Repayment",Table1[[#This Row],[Amount]]*-1,"")</f>
        <v/>
      </c>
      <c r="J1641" s="20" t="s">
        <v>376</v>
      </c>
      <c r="K1641" s="17">
        <v>45108</v>
      </c>
    </row>
    <row r="1642" spans="1:11" x14ac:dyDescent="0.25">
      <c r="A1642" s="16">
        <v>45118.046701388892</v>
      </c>
      <c r="B1642" t="s">
        <v>14</v>
      </c>
      <c r="C1642" t="str">
        <f t="shared" si="25"/>
        <v>Public Transport</v>
      </c>
      <c r="D1642" s="3">
        <v>-3.5</v>
      </c>
      <c r="E1642" t="s">
        <v>244</v>
      </c>
      <c r="F1642" t="s">
        <v>241</v>
      </c>
      <c r="G1642" s="5">
        <f>IF(Table1[[#This Row],[Amount]]&lt;0,-Table1[[#This Row],[Amount]],"")</f>
        <v>3.5</v>
      </c>
      <c r="H1642" t="str">
        <f>IF(Table1[[#This Row],[Account Type]]="Credit Card",Table1[[#This Row],[Amount]],"")</f>
        <v/>
      </c>
      <c r="I1642" s="2" t="str">
        <f>IF(Table1[[#This Row],[Category]]="Loan Repayment",Table1[[#This Row],[Amount]]*-1,"")</f>
        <v/>
      </c>
      <c r="J1642" s="20" t="s">
        <v>376</v>
      </c>
      <c r="K1642" s="17">
        <v>45108</v>
      </c>
    </row>
    <row r="1643" spans="1:11" x14ac:dyDescent="0.25">
      <c r="A1643" s="16">
        <v>45118.472314814811</v>
      </c>
      <c r="B1643" t="s">
        <v>25</v>
      </c>
      <c r="C1643" t="str">
        <f t="shared" si="25"/>
        <v>Clothing</v>
      </c>
      <c r="D1643" s="3">
        <v>-17</v>
      </c>
      <c r="E1643" t="s">
        <v>244</v>
      </c>
      <c r="F1643" t="s">
        <v>241</v>
      </c>
      <c r="G1643" s="5">
        <f>IF(Table1[[#This Row],[Amount]]&lt;0,-Table1[[#This Row],[Amount]],"")</f>
        <v>17</v>
      </c>
      <c r="H1643" t="str">
        <f>IF(Table1[[#This Row],[Account Type]]="Credit Card",Table1[[#This Row],[Amount]],"")</f>
        <v/>
      </c>
      <c r="I1643" s="2" t="str">
        <f>IF(Table1[[#This Row],[Category]]="Loan Repayment",Table1[[#This Row],[Amount]]*-1,"")</f>
        <v/>
      </c>
      <c r="J1643" s="20" t="s">
        <v>376</v>
      </c>
      <c r="K1643" s="17">
        <v>45108</v>
      </c>
    </row>
    <row r="1644" spans="1:11" x14ac:dyDescent="0.25">
      <c r="A1644" s="16">
        <v>45118.479548611111</v>
      </c>
      <c r="B1644" t="s">
        <v>138</v>
      </c>
      <c r="C1644" t="str">
        <f t="shared" si="25"/>
        <v>Others</v>
      </c>
      <c r="D1644" s="3">
        <v>-3.39</v>
      </c>
      <c r="E1644" t="s">
        <v>244</v>
      </c>
      <c r="F1644" t="s">
        <v>241</v>
      </c>
      <c r="G1644" s="5">
        <f>IF(Table1[[#This Row],[Amount]]&lt;0,-Table1[[#This Row],[Amount]],"")</f>
        <v>3.39</v>
      </c>
      <c r="H1644" t="str">
        <f>IF(Table1[[#This Row],[Account Type]]="Credit Card",Table1[[#This Row],[Amount]],"")</f>
        <v/>
      </c>
      <c r="I1644" s="2" t="str">
        <f>IF(Table1[[#This Row],[Category]]="Loan Repayment",Table1[[#This Row],[Amount]]*-1,"")</f>
        <v/>
      </c>
      <c r="J1644" s="20" t="s">
        <v>376</v>
      </c>
      <c r="K1644" s="17">
        <v>45108</v>
      </c>
    </row>
    <row r="1645" spans="1:11" x14ac:dyDescent="0.25">
      <c r="A1645" s="16">
        <v>45118.4846412037</v>
      </c>
      <c r="B1645" t="s">
        <v>138</v>
      </c>
      <c r="C1645" t="str">
        <f t="shared" si="25"/>
        <v>Others</v>
      </c>
      <c r="D1645" s="3">
        <v>-6.09</v>
      </c>
      <c r="E1645" t="s">
        <v>244</v>
      </c>
      <c r="F1645" t="s">
        <v>241</v>
      </c>
      <c r="G1645" s="5">
        <f>IF(Table1[[#This Row],[Amount]]&lt;0,-Table1[[#This Row],[Amount]],"")</f>
        <v>6.09</v>
      </c>
      <c r="H1645" t="str">
        <f>IF(Table1[[#This Row],[Account Type]]="Credit Card",Table1[[#This Row],[Amount]],"")</f>
        <v/>
      </c>
      <c r="I1645" s="2" t="str">
        <f>IF(Table1[[#This Row],[Category]]="Loan Repayment",Table1[[#This Row],[Amount]]*-1,"")</f>
        <v/>
      </c>
      <c r="J1645" s="20" t="s">
        <v>376</v>
      </c>
      <c r="K1645" s="17">
        <v>45108</v>
      </c>
    </row>
    <row r="1646" spans="1:11" x14ac:dyDescent="0.25">
      <c r="A1646" s="16">
        <v>45118.735613425924</v>
      </c>
      <c r="B1646" t="s">
        <v>15</v>
      </c>
      <c r="C1646" t="str">
        <f t="shared" si="25"/>
        <v>Groceries</v>
      </c>
      <c r="D1646" s="3">
        <v>-19.23</v>
      </c>
      <c r="E1646" t="s">
        <v>244</v>
      </c>
      <c r="F1646" t="s">
        <v>241</v>
      </c>
      <c r="G1646" s="5">
        <f>IF(Table1[[#This Row],[Amount]]&lt;0,-Table1[[#This Row],[Amount]],"")</f>
        <v>19.23</v>
      </c>
      <c r="H1646" t="str">
        <f>IF(Table1[[#This Row],[Account Type]]="Credit Card",Table1[[#This Row],[Amount]],"")</f>
        <v/>
      </c>
      <c r="I1646" s="2" t="str">
        <f>IF(Table1[[#This Row],[Category]]="Loan Repayment",Table1[[#This Row],[Amount]]*-1,"")</f>
        <v/>
      </c>
      <c r="J1646" s="20" t="s">
        <v>376</v>
      </c>
      <c r="K1646" s="17">
        <v>45108</v>
      </c>
    </row>
    <row r="1647" spans="1:11" x14ac:dyDescent="0.25">
      <c r="A1647" s="16">
        <v>45119.041655092595</v>
      </c>
      <c r="B1647" t="s">
        <v>14</v>
      </c>
      <c r="C1647" t="str">
        <f t="shared" si="25"/>
        <v>Public Transport</v>
      </c>
      <c r="D1647" s="3">
        <v>-3.5</v>
      </c>
      <c r="E1647" t="s">
        <v>244</v>
      </c>
      <c r="F1647" t="s">
        <v>241</v>
      </c>
      <c r="G1647" s="5">
        <f>IF(Table1[[#This Row],[Amount]]&lt;0,-Table1[[#This Row],[Amount]],"")</f>
        <v>3.5</v>
      </c>
      <c r="H1647" t="str">
        <f>IF(Table1[[#This Row],[Account Type]]="Credit Card",Table1[[#This Row],[Amount]],"")</f>
        <v/>
      </c>
      <c r="I1647" s="2" t="str">
        <f>IF(Table1[[#This Row],[Category]]="Loan Repayment",Table1[[#This Row],[Amount]]*-1,"")</f>
        <v/>
      </c>
      <c r="J1647" s="20" t="s">
        <v>376</v>
      </c>
      <c r="K1647" s="17">
        <v>45108</v>
      </c>
    </row>
    <row r="1648" spans="1:11" x14ac:dyDescent="0.25">
      <c r="A1648" s="16">
        <v>45119.041655092595</v>
      </c>
      <c r="B1648" t="s">
        <v>14</v>
      </c>
      <c r="C1648" t="str">
        <f t="shared" si="25"/>
        <v>Public Transport</v>
      </c>
      <c r="D1648" s="3">
        <v>-1.75</v>
      </c>
      <c r="E1648" t="s">
        <v>244</v>
      </c>
      <c r="F1648" t="s">
        <v>241</v>
      </c>
      <c r="G1648" s="5">
        <f>IF(Table1[[#This Row],[Amount]]&lt;0,-Table1[[#This Row],[Amount]],"")</f>
        <v>1.75</v>
      </c>
      <c r="H1648" t="str">
        <f>IF(Table1[[#This Row],[Account Type]]="Credit Card",Table1[[#This Row],[Amount]],"")</f>
        <v/>
      </c>
      <c r="I1648" s="2" t="str">
        <f>IF(Table1[[#This Row],[Category]]="Loan Repayment",Table1[[#This Row],[Amount]]*-1,"")</f>
        <v/>
      </c>
      <c r="J1648" s="20" t="s">
        <v>376</v>
      </c>
      <c r="K1648" s="17">
        <v>45108</v>
      </c>
    </row>
    <row r="1649" spans="1:11" x14ac:dyDescent="0.25">
      <c r="A1649" s="16">
        <v>45120.041655092595</v>
      </c>
      <c r="B1649" t="s">
        <v>14</v>
      </c>
      <c r="C1649" t="str">
        <f t="shared" si="25"/>
        <v>Public Transport</v>
      </c>
      <c r="D1649" s="3">
        <v>-1.75</v>
      </c>
      <c r="E1649" t="s">
        <v>244</v>
      </c>
      <c r="F1649" t="s">
        <v>241</v>
      </c>
      <c r="G1649" s="5">
        <f>IF(Table1[[#This Row],[Amount]]&lt;0,-Table1[[#This Row],[Amount]],"")</f>
        <v>1.75</v>
      </c>
      <c r="H1649" t="str">
        <f>IF(Table1[[#This Row],[Account Type]]="Credit Card",Table1[[#This Row],[Amount]],"")</f>
        <v/>
      </c>
      <c r="I1649" s="2" t="str">
        <f>IF(Table1[[#This Row],[Category]]="Loan Repayment",Table1[[#This Row],[Amount]]*-1,"")</f>
        <v/>
      </c>
      <c r="J1649" s="20" t="s">
        <v>376</v>
      </c>
      <c r="K1649" s="17">
        <v>45108</v>
      </c>
    </row>
    <row r="1650" spans="1:11" x14ac:dyDescent="0.25">
      <c r="A1650" s="16">
        <v>45120.052361111113</v>
      </c>
      <c r="B1650" t="s">
        <v>14</v>
      </c>
      <c r="C1650" t="str">
        <f t="shared" si="25"/>
        <v>Public Transport</v>
      </c>
      <c r="D1650" s="3">
        <v>-1.75</v>
      </c>
      <c r="E1650" t="s">
        <v>244</v>
      </c>
      <c r="F1650" t="s">
        <v>241</v>
      </c>
      <c r="G1650" s="5">
        <f>IF(Table1[[#This Row],[Amount]]&lt;0,-Table1[[#This Row],[Amount]],"")</f>
        <v>1.75</v>
      </c>
      <c r="H1650" t="str">
        <f>IF(Table1[[#This Row],[Account Type]]="Credit Card",Table1[[#This Row],[Amount]],"")</f>
        <v/>
      </c>
      <c r="I1650" s="2" t="str">
        <f>IF(Table1[[#This Row],[Category]]="Loan Repayment",Table1[[#This Row],[Amount]]*-1,"")</f>
        <v/>
      </c>
      <c r="J1650" s="20" t="s">
        <v>376</v>
      </c>
      <c r="K1650" s="17">
        <v>45108</v>
      </c>
    </row>
    <row r="1651" spans="1:11" x14ac:dyDescent="0.25">
      <c r="A1651" s="16">
        <v>45120.477268518516</v>
      </c>
      <c r="B1651" t="s">
        <v>119</v>
      </c>
      <c r="C1651" t="str">
        <f t="shared" si="25"/>
        <v>Others</v>
      </c>
      <c r="D1651" s="3">
        <v>-5</v>
      </c>
      <c r="E1651" t="s">
        <v>244</v>
      </c>
      <c r="F1651" t="s">
        <v>241</v>
      </c>
      <c r="G1651" s="5">
        <f>IF(Table1[[#This Row],[Amount]]&lt;0,-Table1[[#This Row],[Amount]],"")</f>
        <v>5</v>
      </c>
      <c r="H1651" t="str">
        <f>IF(Table1[[#This Row],[Account Type]]="Credit Card",Table1[[#This Row],[Amount]],"")</f>
        <v/>
      </c>
      <c r="I1651" s="2" t="str">
        <f>IF(Table1[[#This Row],[Category]]="Loan Repayment",Table1[[#This Row],[Amount]]*-1,"")</f>
        <v/>
      </c>
      <c r="J1651" s="20" t="s">
        <v>376</v>
      </c>
      <c r="K1651" s="17">
        <v>45108</v>
      </c>
    </row>
    <row r="1652" spans="1:11" x14ac:dyDescent="0.25">
      <c r="A1652" s="16">
        <v>45121.041655092595</v>
      </c>
      <c r="B1652" t="s">
        <v>14</v>
      </c>
      <c r="C1652" t="str">
        <f t="shared" si="25"/>
        <v>Public Transport</v>
      </c>
      <c r="D1652" s="3">
        <v>-3.5</v>
      </c>
      <c r="E1652" t="s">
        <v>244</v>
      </c>
      <c r="F1652" t="s">
        <v>241</v>
      </c>
      <c r="G1652" s="5">
        <f>IF(Table1[[#This Row],[Amount]]&lt;0,-Table1[[#This Row],[Amount]],"")</f>
        <v>3.5</v>
      </c>
      <c r="H1652" t="str">
        <f>IF(Table1[[#This Row],[Account Type]]="Credit Card",Table1[[#This Row],[Amount]],"")</f>
        <v/>
      </c>
      <c r="I1652" s="2" t="str">
        <f>IF(Table1[[#This Row],[Category]]="Loan Repayment",Table1[[#This Row],[Amount]]*-1,"")</f>
        <v/>
      </c>
      <c r="J1652" s="20" t="s">
        <v>376</v>
      </c>
      <c r="K1652" s="17">
        <v>45108</v>
      </c>
    </row>
    <row r="1653" spans="1:11" x14ac:dyDescent="0.25">
      <c r="A1653" s="16">
        <v>45121.566111111111</v>
      </c>
      <c r="B1653" t="s">
        <v>14</v>
      </c>
      <c r="C1653" t="str">
        <f t="shared" si="25"/>
        <v>Public Transport</v>
      </c>
      <c r="D1653" s="3">
        <v>-10</v>
      </c>
      <c r="E1653" t="s">
        <v>244</v>
      </c>
      <c r="F1653" t="s">
        <v>241</v>
      </c>
      <c r="G1653" s="5">
        <f>IF(Table1[[#This Row],[Amount]]&lt;0,-Table1[[#This Row],[Amount]],"")</f>
        <v>10</v>
      </c>
      <c r="H1653" t="str">
        <f>IF(Table1[[#This Row],[Account Type]]="Credit Card",Table1[[#This Row],[Amount]],"")</f>
        <v/>
      </c>
      <c r="I1653" s="2" t="str">
        <f>IF(Table1[[#This Row],[Category]]="Loan Repayment",Table1[[#This Row],[Amount]]*-1,"")</f>
        <v/>
      </c>
      <c r="J1653" s="20" t="s">
        <v>376</v>
      </c>
      <c r="K1653" s="17">
        <v>45108</v>
      </c>
    </row>
    <row r="1654" spans="1:11" x14ac:dyDescent="0.25">
      <c r="A1654" s="16">
        <v>45121.685856481483</v>
      </c>
      <c r="B1654" t="s">
        <v>139</v>
      </c>
      <c r="C1654" t="str">
        <f t="shared" si="25"/>
        <v>Cab</v>
      </c>
      <c r="D1654" s="3">
        <v>-65.3</v>
      </c>
      <c r="E1654" t="s">
        <v>244</v>
      </c>
      <c r="F1654" t="s">
        <v>241</v>
      </c>
      <c r="G1654" s="5">
        <f>IF(Table1[[#This Row],[Amount]]&lt;0,-Table1[[#This Row],[Amount]],"")</f>
        <v>65.3</v>
      </c>
      <c r="H1654" t="str">
        <f>IF(Table1[[#This Row],[Account Type]]="Credit Card",Table1[[#This Row],[Amount]],"")</f>
        <v/>
      </c>
      <c r="I1654" s="2" t="str">
        <f>IF(Table1[[#This Row],[Category]]="Loan Repayment",Table1[[#This Row],[Amount]]*-1,"")</f>
        <v/>
      </c>
      <c r="J1654" s="20" t="s">
        <v>376</v>
      </c>
      <c r="K1654" s="17">
        <v>45108</v>
      </c>
    </row>
    <row r="1655" spans="1:11" x14ac:dyDescent="0.25">
      <c r="A1655" s="16">
        <v>45122.041655092595</v>
      </c>
      <c r="B1655" t="s">
        <v>14</v>
      </c>
      <c r="C1655" t="str">
        <f t="shared" si="25"/>
        <v>Public Transport</v>
      </c>
      <c r="D1655" s="3">
        <v>-3.5</v>
      </c>
      <c r="E1655" t="s">
        <v>244</v>
      </c>
      <c r="F1655" t="s">
        <v>241</v>
      </c>
      <c r="G1655" s="5">
        <f>IF(Table1[[#This Row],[Amount]]&lt;0,-Table1[[#This Row],[Amount]],"")</f>
        <v>3.5</v>
      </c>
      <c r="H1655" t="str">
        <f>IF(Table1[[#This Row],[Account Type]]="Credit Card",Table1[[#This Row],[Amount]],"")</f>
        <v/>
      </c>
      <c r="I1655" s="2" t="str">
        <f>IF(Table1[[#This Row],[Category]]="Loan Repayment",Table1[[#This Row],[Amount]]*-1,"")</f>
        <v/>
      </c>
      <c r="J1655" s="20" t="s">
        <v>376</v>
      </c>
      <c r="K1655" s="17">
        <v>45108</v>
      </c>
    </row>
    <row r="1656" spans="1:11" x14ac:dyDescent="0.25">
      <c r="A1656" s="16">
        <v>45122.404351851852</v>
      </c>
      <c r="B1656" t="s">
        <v>20</v>
      </c>
      <c r="C1656" t="str">
        <f t="shared" si="25"/>
        <v>Others</v>
      </c>
      <c r="D1656" s="3">
        <v>-50</v>
      </c>
      <c r="E1656" t="s">
        <v>244</v>
      </c>
      <c r="F1656" t="s">
        <v>241</v>
      </c>
      <c r="G1656" s="5">
        <f>IF(Table1[[#This Row],[Amount]]&lt;0,-Table1[[#This Row],[Amount]],"")</f>
        <v>50</v>
      </c>
      <c r="H1656" t="str">
        <f>IF(Table1[[#This Row],[Account Type]]="Credit Card",Table1[[#This Row],[Amount]],"")</f>
        <v/>
      </c>
      <c r="I1656" s="2" t="str">
        <f>IF(Table1[[#This Row],[Category]]="Loan Repayment",Table1[[#This Row],[Amount]]*-1,"")</f>
        <v/>
      </c>
      <c r="J1656" s="20" t="s">
        <v>376</v>
      </c>
      <c r="K1656" s="17">
        <v>45108</v>
      </c>
    </row>
    <row r="1657" spans="1:11" x14ac:dyDescent="0.25">
      <c r="A1657" s="16">
        <v>45123.041655092595</v>
      </c>
      <c r="B1657" t="s">
        <v>14</v>
      </c>
      <c r="C1657" t="str">
        <f t="shared" si="25"/>
        <v>Public Transport</v>
      </c>
      <c r="D1657" s="3">
        <v>-1.75</v>
      </c>
      <c r="E1657" t="s">
        <v>244</v>
      </c>
      <c r="F1657" t="s">
        <v>241</v>
      </c>
      <c r="G1657" s="5">
        <f>IF(Table1[[#This Row],[Amount]]&lt;0,-Table1[[#This Row],[Amount]],"")</f>
        <v>1.75</v>
      </c>
      <c r="H1657" t="str">
        <f>IF(Table1[[#This Row],[Account Type]]="Credit Card",Table1[[#This Row],[Amount]],"")</f>
        <v/>
      </c>
      <c r="I1657" s="2" t="str">
        <f>IF(Table1[[#This Row],[Category]]="Loan Repayment",Table1[[#This Row],[Amount]]*-1,"")</f>
        <v/>
      </c>
      <c r="J1657" s="20" t="s">
        <v>376</v>
      </c>
      <c r="K1657" s="17">
        <v>45108</v>
      </c>
    </row>
    <row r="1658" spans="1:11" x14ac:dyDescent="0.25">
      <c r="A1658" s="16">
        <v>45123.500648148147</v>
      </c>
      <c r="B1658" t="s">
        <v>3</v>
      </c>
      <c r="C1658" t="str">
        <f t="shared" si="25"/>
        <v>Others</v>
      </c>
      <c r="D1658" s="3">
        <v>-10</v>
      </c>
      <c r="E1658" t="s">
        <v>244</v>
      </c>
      <c r="F1658" t="s">
        <v>241</v>
      </c>
      <c r="G1658" s="5">
        <f>IF(Table1[[#This Row],[Amount]]&lt;0,-Table1[[#This Row],[Amount]],"")</f>
        <v>10</v>
      </c>
      <c r="H1658" t="str">
        <f>IF(Table1[[#This Row],[Account Type]]="Credit Card",Table1[[#This Row],[Amount]],"")</f>
        <v/>
      </c>
      <c r="I1658" s="2" t="str">
        <f>IF(Table1[[#This Row],[Category]]="Loan Repayment",Table1[[#This Row],[Amount]]*-1,"")</f>
        <v/>
      </c>
      <c r="J1658" s="20" t="s">
        <v>376</v>
      </c>
      <c r="K1658" s="17">
        <v>45108</v>
      </c>
    </row>
    <row r="1659" spans="1:11" x14ac:dyDescent="0.25">
      <c r="A1659" s="16">
        <v>45123.500648148147</v>
      </c>
      <c r="B1659" t="s">
        <v>3</v>
      </c>
      <c r="C1659" t="str">
        <f t="shared" si="25"/>
        <v>Others</v>
      </c>
      <c r="D1659" s="3">
        <v>10</v>
      </c>
      <c r="E1659" t="s">
        <v>244</v>
      </c>
      <c r="F1659" t="s">
        <v>241</v>
      </c>
      <c r="G1659" s="5" t="str">
        <f>IF(Table1[[#This Row],[Amount]]&lt;0,-Table1[[#This Row],[Amount]],"")</f>
        <v/>
      </c>
      <c r="H1659" t="str">
        <f>IF(Table1[[#This Row],[Account Type]]="Credit Card",Table1[[#This Row],[Amount]],"")</f>
        <v/>
      </c>
      <c r="I1659" s="2" t="str">
        <f>IF(Table1[[#This Row],[Category]]="Loan Repayment",Table1[[#This Row],[Amount]]*-1,"")</f>
        <v/>
      </c>
      <c r="J1659" s="20" t="s">
        <v>376</v>
      </c>
      <c r="K1659" s="17">
        <v>45108</v>
      </c>
    </row>
    <row r="1660" spans="1:11" x14ac:dyDescent="0.25">
      <c r="A1660" s="16">
        <v>45123.503298611111</v>
      </c>
      <c r="B1660" t="s">
        <v>39</v>
      </c>
      <c r="C1660" t="str">
        <f t="shared" si="25"/>
        <v>Church</v>
      </c>
      <c r="D1660" s="3">
        <v>-5</v>
      </c>
      <c r="E1660" t="s">
        <v>244</v>
      </c>
      <c r="F1660" t="s">
        <v>241</v>
      </c>
      <c r="G1660" s="5">
        <f>IF(Table1[[#This Row],[Amount]]&lt;0,-Table1[[#This Row],[Amount]],"")</f>
        <v>5</v>
      </c>
      <c r="H1660" t="str">
        <f>IF(Table1[[#This Row],[Account Type]]="Credit Card",Table1[[#This Row],[Amount]],"")</f>
        <v/>
      </c>
      <c r="I1660" s="2" t="str">
        <f>IF(Table1[[#This Row],[Category]]="Loan Repayment",Table1[[#This Row],[Amount]]*-1,"")</f>
        <v/>
      </c>
      <c r="J1660" s="20" t="s">
        <v>376</v>
      </c>
      <c r="K1660" s="17">
        <v>45108</v>
      </c>
    </row>
    <row r="1661" spans="1:11" x14ac:dyDescent="0.25">
      <c r="A1661" s="16">
        <v>45123.549560185187</v>
      </c>
      <c r="B1661" t="s">
        <v>46</v>
      </c>
      <c r="C1661" t="str">
        <f t="shared" si="25"/>
        <v>Others</v>
      </c>
      <c r="D1661" s="3">
        <v>50</v>
      </c>
      <c r="E1661" t="s">
        <v>244</v>
      </c>
      <c r="F1661" t="s">
        <v>241</v>
      </c>
      <c r="G1661" s="5" t="str">
        <f>IF(Table1[[#This Row],[Amount]]&lt;0,-Table1[[#This Row],[Amount]],"")</f>
        <v/>
      </c>
      <c r="H1661" t="str">
        <f>IF(Table1[[#This Row],[Account Type]]="Credit Card",Table1[[#This Row],[Amount]],"")</f>
        <v/>
      </c>
      <c r="I1661" s="2" t="str">
        <f>IF(Table1[[#This Row],[Category]]="Loan Repayment",Table1[[#This Row],[Amount]]*-1,"")</f>
        <v/>
      </c>
      <c r="J1661" s="20" t="s">
        <v>376</v>
      </c>
      <c r="K1661" s="17">
        <v>45108</v>
      </c>
    </row>
    <row r="1662" spans="1:11" x14ac:dyDescent="0.25">
      <c r="A1662" s="16">
        <v>45123.551724537036</v>
      </c>
      <c r="B1662" t="s">
        <v>136</v>
      </c>
      <c r="C1662" t="str">
        <f t="shared" si="25"/>
        <v>Others</v>
      </c>
      <c r="D1662" s="3">
        <v>-20</v>
      </c>
      <c r="E1662" t="s">
        <v>244</v>
      </c>
      <c r="F1662" t="s">
        <v>241</v>
      </c>
      <c r="G1662" s="5">
        <f>IF(Table1[[#This Row],[Amount]]&lt;0,-Table1[[#This Row],[Amount]],"")</f>
        <v>20</v>
      </c>
      <c r="H1662" t="str">
        <f>IF(Table1[[#This Row],[Account Type]]="Credit Card",Table1[[#This Row],[Amount]],"")</f>
        <v/>
      </c>
      <c r="I1662" s="2" t="str">
        <f>IF(Table1[[#This Row],[Category]]="Loan Repayment",Table1[[#This Row],[Amount]]*-1,"")</f>
        <v/>
      </c>
      <c r="J1662" s="20" t="s">
        <v>376</v>
      </c>
      <c r="K1662" s="17">
        <v>45108</v>
      </c>
    </row>
    <row r="1663" spans="1:11" x14ac:dyDescent="0.25">
      <c r="A1663" s="16">
        <v>45124.041655092595</v>
      </c>
      <c r="B1663" t="s">
        <v>14</v>
      </c>
      <c r="C1663" t="str">
        <f t="shared" si="25"/>
        <v>Public Transport</v>
      </c>
      <c r="D1663" s="3">
        <v>-3.5</v>
      </c>
      <c r="E1663" t="s">
        <v>244</v>
      </c>
      <c r="F1663" t="s">
        <v>241</v>
      </c>
      <c r="G1663" s="5">
        <f>IF(Table1[[#This Row],[Amount]]&lt;0,-Table1[[#This Row],[Amount]],"")</f>
        <v>3.5</v>
      </c>
      <c r="H1663" t="str">
        <f>IF(Table1[[#This Row],[Account Type]]="Credit Card",Table1[[#This Row],[Amount]],"")</f>
        <v/>
      </c>
      <c r="I1663" s="2" t="str">
        <f>IF(Table1[[#This Row],[Category]]="Loan Repayment",Table1[[#This Row],[Amount]]*-1,"")</f>
        <v/>
      </c>
      <c r="J1663" s="20" t="s">
        <v>376</v>
      </c>
      <c r="K1663" s="17">
        <v>45108</v>
      </c>
    </row>
    <row r="1664" spans="1:11" x14ac:dyDescent="0.25">
      <c r="A1664" s="16">
        <v>45124.348368055558</v>
      </c>
      <c r="B1664" t="s">
        <v>2</v>
      </c>
      <c r="C1664" t="str">
        <f t="shared" si="25"/>
        <v>Savings</v>
      </c>
      <c r="D1664" s="3">
        <v>5</v>
      </c>
      <c r="E1664" t="s">
        <v>244</v>
      </c>
      <c r="F1664" t="s">
        <v>241</v>
      </c>
      <c r="G1664" s="5" t="str">
        <f>IF(Table1[[#This Row],[Amount]]&lt;0,-Table1[[#This Row],[Amount]],"")</f>
        <v/>
      </c>
      <c r="H1664" t="str">
        <f>IF(Table1[[#This Row],[Account Type]]="Credit Card",Table1[[#This Row],[Amount]],"")</f>
        <v/>
      </c>
      <c r="I1664" s="2" t="str">
        <f>IF(Table1[[#This Row],[Category]]="Loan Repayment",Table1[[#This Row],[Amount]]*-1,"")</f>
        <v/>
      </c>
      <c r="J1664" s="20" t="s">
        <v>376</v>
      </c>
      <c r="K1664" s="17">
        <v>45108</v>
      </c>
    </row>
    <row r="1665" spans="1:11" x14ac:dyDescent="0.25">
      <c r="A1665" s="16">
        <v>45124.348368055558</v>
      </c>
      <c r="B1665" t="s">
        <v>2</v>
      </c>
      <c r="C1665" t="str">
        <f t="shared" si="25"/>
        <v>Savings</v>
      </c>
      <c r="D1665" s="3">
        <v>-5</v>
      </c>
      <c r="E1665" t="s">
        <v>244</v>
      </c>
      <c r="F1665" t="s">
        <v>241</v>
      </c>
      <c r="G1665" s="5">
        <f>IF(Table1[[#This Row],[Amount]]&lt;0,-Table1[[#This Row],[Amount]],"")</f>
        <v>5</v>
      </c>
      <c r="H1665" t="str">
        <f>IF(Table1[[#This Row],[Account Type]]="Credit Card",Table1[[#This Row],[Amount]],"")</f>
        <v/>
      </c>
      <c r="I1665" s="2" t="str">
        <f>IF(Table1[[#This Row],[Category]]="Loan Repayment",Table1[[#This Row],[Amount]]*-1,"")</f>
        <v/>
      </c>
      <c r="J1665" s="20" t="s">
        <v>376</v>
      </c>
      <c r="K1665" s="17">
        <v>45108</v>
      </c>
    </row>
    <row r="1666" spans="1:11" x14ac:dyDescent="0.25">
      <c r="A1666" s="16">
        <v>45124.729027777779</v>
      </c>
      <c r="B1666" t="s">
        <v>46</v>
      </c>
      <c r="C1666" t="str">
        <f t="shared" ref="C1666:C1729" si="26">IF(OR(B1666="Lidl",B1666="Asda",B1666="Best Asia Supermarket",B1666="Wallington Food Centre",B1666="Sainsbury's",B1666="Tesco"),"Groceries",IF(OR(B1666="Boots",B1666="Manor Pharmacy",B1666="Specsavers",B1666="Noahs Health Food Stor"),"Health",IF(OR(B1666="Amazon",B1666="Ebay"),"Online Shopping",IF(OR(B1666="Transport For London",B1666="South Western Railway"),"Public Transport",IF(OR(B1666="Primark",B1666="TK Maxx",B1666="Marks &amp; Spencer"),"Clothing",IF(OR(B1666="Udemy",B1666="Wise",B1666="Telusko",B1666="Oasis Christian Centre"),"Self Development",IF(OR(B1666="Price Busters",B1666="Argos",B1666="Poundland",B1666="Kings Corner"),"Household Items",IF(OR(B1666="To RCCG GLORIOUS HIGH THRONE",B1666="To Eagle City Church"),"Church",IF(OR(B1666="Skillz UK",B1666="Tynker",B1666="To Gocardless",B1666="We Make Footballers Cc",B1666="GLL BETTER",B1666="VIS WWW.BETTER.ORG.UK/",B1666="IXL Learning"),"Kids Extracurricular",IF(OR(B1666="To GBP Savings",B1666="Trading 212"),"Savings",IF(B1666="To Aqua","Loan Repayment",IF(B1666="To Kaneh Amin","Haircut",IF(B1666="Wall/Rent/63canon","Rent",IF(OR(B1666="Bolt","Uber"),"Cab",IF(B1666="Dulwich College","Salary","Others")))))))))))))))</f>
        <v>Others</v>
      </c>
      <c r="D1666" s="3">
        <v>24</v>
      </c>
      <c r="E1666" t="s">
        <v>244</v>
      </c>
      <c r="F1666" t="s">
        <v>241</v>
      </c>
      <c r="G1666" s="5" t="str">
        <f>IF(Table1[[#This Row],[Amount]]&lt;0,-Table1[[#This Row],[Amount]],"")</f>
        <v/>
      </c>
      <c r="H1666" t="str">
        <f>IF(Table1[[#This Row],[Account Type]]="Credit Card",Table1[[#This Row],[Amount]],"")</f>
        <v/>
      </c>
      <c r="I1666" s="2" t="str">
        <f>IF(Table1[[#This Row],[Category]]="Loan Repayment",Table1[[#This Row],[Amount]]*-1,"")</f>
        <v/>
      </c>
      <c r="J1666" s="20" t="s">
        <v>376</v>
      </c>
      <c r="K1666" s="17">
        <v>45108</v>
      </c>
    </row>
    <row r="1667" spans="1:11" x14ac:dyDescent="0.25">
      <c r="A1667" s="16">
        <v>45124.734085648146</v>
      </c>
      <c r="B1667" t="s">
        <v>123</v>
      </c>
      <c r="C1667" t="str">
        <f t="shared" si="26"/>
        <v>Others</v>
      </c>
      <c r="D1667" s="3">
        <v>-35</v>
      </c>
      <c r="E1667" t="s">
        <v>244</v>
      </c>
      <c r="F1667" t="s">
        <v>241</v>
      </c>
      <c r="G1667" s="5">
        <f>IF(Table1[[#This Row],[Amount]]&lt;0,-Table1[[#This Row],[Amount]],"")</f>
        <v>35</v>
      </c>
      <c r="H1667" t="str">
        <f>IF(Table1[[#This Row],[Account Type]]="Credit Card",Table1[[#This Row],[Amount]],"")</f>
        <v/>
      </c>
      <c r="I1667" s="2" t="str">
        <f>IF(Table1[[#This Row],[Category]]="Loan Repayment",Table1[[#This Row],[Amount]]*-1,"")</f>
        <v/>
      </c>
      <c r="J1667" s="20" t="s">
        <v>376</v>
      </c>
      <c r="K1667" s="17">
        <v>45108</v>
      </c>
    </row>
    <row r="1668" spans="1:11" x14ac:dyDescent="0.25">
      <c r="A1668" s="16">
        <v>45125.041655092595</v>
      </c>
      <c r="B1668" t="s">
        <v>14</v>
      </c>
      <c r="C1668" t="str">
        <f t="shared" si="26"/>
        <v>Public Transport</v>
      </c>
      <c r="D1668" s="3">
        <v>-1.75</v>
      </c>
      <c r="E1668" t="s">
        <v>244</v>
      </c>
      <c r="F1668" t="s">
        <v>241</v>
      </c>
      <c r="G1668" s="5">
        <f>IF(Table1[[#This Row],[Amount]]&lt;0,-Table1[[#This Row],[Amount]],"")</f>
        <v>1.75</v>
      </c>
      <c r="H1668" t="str">
        <f>IF(Table1[[#This Row],[Account Type]]="Credit Card",Table1[[#This Row],[Amount]],"")</f>
        <v/>
      </c>
      <c r="I1668" s="2" t="str">
        <f>IF(Table1[[#This Row],[Category]]="Loan Repayment",Table1[[#This Row],[Amount]]*-1,"")</f>
        <v/>
      </c>
      <c r="J1668" s="20" t="s">
        <v>376</v>
      </c>
      <c r="K1668" s="17">
        <v>45108</v>
      </c>
    </row>
    <row r="1669" spans="1:11" x14ac:dyDescent="0.25">
      <c r="A1669" s="16">
        <v>45125.520682870374</v>
      </c>
      <c r="B1669" t="s">
        <v>41</v>
      </c>
      <c r="C1669" t="str">
        <f t="shared" si="26"/>
        <v>Others</v>
      </c>
      <c r="D1669" s="3">
        <v>150</v>
      </c>
      <c r="E1669" t="s">
        <v>244</v>
      </c>
      <c r="F1669" t="s">
        <v>241</v>
      </c>
      <c r="G1669" s="5" t="str">
        <f>IF(Table1[[#This Row],[Amount]]&lt;0,-Table1[[#This Row],[Amount]],"")</f>
        <v/>
      </c>
      <c r="H1669" t="str">
        <f>IF(Table1[[#This Row],[Account Type]]="Credit Card",Table1[[#This Row],[Amount]],"")</f>
        <v/>
      </c>
      <c r="I1669" s="2" t="str">
        <f>IF(Table1[[#This Row],[Category]]="Loan Repayment",Table1[[#This Row],[Amount]]*-1,"")</f>
        <v/>
      </c>
      <c r="J1669" s="20" t="s">
        <v>376</v>
      </c>
      <c r="K1669" s="17">
        <v>45108</v>
      </c>
    </row>
    <row r="1670" spans="1:11" x14ac:dyDescent="0.25">
      <c r="A1670" s="16">
        <v>45125.66846064815</v>
      </c>
      <c r="B1670" t="s">
        <v>10</v>
      </c>
      <c r="C1670" t="str">
        <f t="shared" si="26"/>
        <v>Groceries</v>
      </c>
      <c r="D1670" s="3">
        <v>-3.85</v>
      </c>
      <c r="E1670" t="s">
        <v>244</v>
      </c>
      <c r="F1670" t="s">
        <v>241</v>
      </c>
      <c r="G1670" s="5">
        <f>IF(Table1[[#This Row],[Amount]]&lt;0,-Table1[[#This Row],[Amount]],"")</f>
        <v>3.85</v>
      </c>
      <c r="H1670" t="str">
        <f>IF(Table1[[#This Row],[Account Type]]="Credit Card",Table1[[#This Row],[Amount]],"")</f>
        <v/>
      </c>
      <c r="I1670" s="2" t="str">
        <f>IF(Table1[[#This Row],[Category]]="Loan Repayment",Table1[[#This Row],[Amount]]*-1,"")</f>
        <v/>
      </c>
      <c r="J1670" s="20" t="s">
        <v>376</v>
      </c>
      <c r="K1670" s="17">
        <v>45108</v>
      </c>
    </row>
    <row r="1671" spans="1:11" x14ac:dyDescent="0.25">
      <c r="A1671" s="16">
        <v>45125.726041666669</v>
      </c>
      <c r="B1671" t="s">
        <v>123</v>
      </c>
      <c r="C1671" t="str">
        <f t="shared" si="26"/>
        <v>Others</v>
      </c>
      <c r="D1671" s="3">
        <v>-150</v>
      </c>
      <c r="E1671" t="s">
        <v>244</v>
      </c>
      <c r="F1671" t="s">
        <v>241</v>
      </c>
      <c r="G1671" s="5">
        <f>IF(Table1[[#This Row],[Amount]]&lt;0,-Table1[[#This Row],[Amount]],"")</f>
        <v>150</v>
      </c>
      <c r="H1671" t="str">
        <f>IF(Table1[[#This Row],[Account Type]]="Credit Card",Table1[[#This Row],[Amount]],"")</f>
        <v/>
      </c>
      <c r="I1671" s="2" t="str">
        <f>IF(Table1[[#This Row],[Category]]="Loan Repayment",Table1[[#This Row],[Amount]]*-1,"")</f>
        <v/>
      </c>
      <c r="J1671" s="20" t="s">
        <v>376</v>
      </c>
      <c r="K1671" s="17">
        <v>45108</v>
      </c>
    </row>
    <row r="1672" spans="1:11" x14ac:dyDescent="0.25">
      <c r="A1672" s="16">
        <v>45126.041655092595</v>
      </c>
      <c r="B1672" t="s">
        <v>14</v>
      </c>
      <c r="C1672" t="str">
        <f t="shared" si="26"/>
        <v>Public Transport</v>
      </c>
      <c r="D1672" s="3">
        <v>-3.5</v>
      </c>
      <c r="E1672" t="s">
        <v>244</v>
      </c>
      <c r="F1672" t="s">
        <v>241</v>
      </c>
      <c r="G1672" s="5">
        <f>IF(Table1[[#This Row],[Amount]]&lt;0,-Table1[[#This Row],[Amount]],"")</f>
        <v>3.5</v>
      </c>
      <c r="H1672" t="str">
        <f>IF(Table1[[#This Row],[Account Type]]="Credit Card",Table1[[#This Row],[Amount]],"")</f>
        <v/>
      </c>
      <c r="I1672" s="2" t="str">
        <f>IF(Table1[[#This Row],[Category]]="Loan Repayment",Table1[[#This Row],[Amount]]*-1,"")</f>
        <v/>
      </c>
      <c r="J1672" s="20" t="s">
        <v>376</v>
      </c>
      <c r="K1672" s="17">
        <v>45108</v>
      </c>
    </row>
    <row r="1673" spans="1:11" x14ac:dyDescent="0.25">
      <c r="A1673" s="16">
        <v>45126.355798611112</v>
      </c>
      <c r="B1673" t="s">
        <v>10</v>
      </c>
      <c r="C1673" t="str">
        <f t="shared" si="26"/>
        <v>Groceries</v>
      </c>
      <c r="D1673" s="3">
        <v>-1.3</v>
      </c>
      <c r="E1673" t="s">
        <v>244</v>
      </c>
      <c r="F1673" t="s">
        <v>241</v>
      </c>
      <c r="G1673" s="5">
        <f>IF(Table1[[#This Row],[Amount]]&lt;0,-Table1[[#This Row],[Amount]],"")</f>
        <v>1.3</v>
      </c>
      <c r="H1673" t="str">
        <f>IF(Table1[[#This Row],[Account Type]]="Credit Card",Table1[[#This Row],[Amount]],"")</f>
        <v/>
      </c>
      <c r="I1673" s="2" t="str">
        <f>IF(Table1[[#This Row],[Category]]="Loan Repayment",Table1[[#This Row],[Amount]]*-1,"")</f>
        <v/>
      </c>
      <c r="J1673" s="20" t="s">
        <v>376</v>
      </c>
      <c r="K1673" s="17">
        <v>45108</v>
      </c>
    </row>
    <row r="1674" spans="1:11" x14ac:dyDescent="0.25">
      <c r="A1674" s="16">
        <v>45126.674722222226</v>
      </c>
      <c r="B1674" t="s">
        <v>10</v>
      </c>
      <c r="C1674" t="str">
        <f t="shared" si="26"/>
        <v>Groceries</v>
      </c>
      <c r="D1674" s="3">
        <v>-1.4</v>
      </c>
      <c r="E1674" t="s">
        <v>244</v>
      </c>
      <c r="F1674" t="s">
        <v>241</v>
      </c>
      <c r="G1674" s="5">
        <f>IF(Table1[[#This Row],[Amount]]&lt;0,-Table1[[#This Row],[Amount]],"")</f>
        <v>1.4</v>
      </c>
      <c r="H1674" t="str">
        <f>IF(Table1[[#This Row],[Account Type]]="Credit Card",Table1[[#This Row],[Amount]],"")</f>
        <v/>
      </c>
      <c r="I1674" s="2" t="str">
        <f>IF(Table1[[#This Row],[Category]]="Loan Repayment",Table1[[#This Row],[Amount]]*-1,"")</f>
        <v/>
      </c>
      <c r="J1674" s="20" t="s">
        <v>376</v>
      </c>
      <c r="K1674" s="17">
        <v>45108</v>
      </c>
    </row>
    <row r="1675" spans="1:11" x14ac:dyDescent="0.25">
      <c r="A1675" s="16">
        <v>45127.041655092595</v>
      </c>
      <c r="B1675" t="s">
        <v>14</v>
      </c>
      <c r="C1675" t="str">
        <f t="shared" si="26"/>
        <v>Public Transport</v>
      </c>
      <c r="D1675" s="3">
        <v>-1.75</v>
      </c>
      <c r="E1675" t="s">
        <v>244</v>
      </c>
      <c r="F1675" t="s">
        <v>241</v>
      </c>
      <c r="G1675" s="5">
        <f>IF(Table1[[#This Row],[Amount]]&lt;0,-Table1[[#This Row],[Amount]],"")</f>
        <v>1.75</v>
      </c>
      <c r="H1675" t="str">
        <f>IF(Table1[[#This Row],[Account Type]]="Credit Card",Table1[[#This Row],[Amount]],"")</f>
        <v/>
      </c>
      <c r="I1675" s="2" t="str">
        <f>IF(Table1[[#This Row],[Category]]="Loan Repayment",Table1[[#This Row],[Amount]]*-1,"")</f>
        <v/>
      </c>
      <c r="J1675" s="20" t="s">
        <v>376</v>
      </c>
      <c r="K1675" s="17">
        <v>45108</v>
      </c>
    </row>
    <row r="1676" spans="1:11" x14ac:dyDescent="0.25">
      <c r="A1676" s="16">
        <v>45127.350694444445</v>
      </c>
      <c r="B1676" t="s">
        <v>41</v>
      </c>
      <c r="C1676" t="str">
        <f t="shared" si="26"/>
        <v>Others</v>
      </c>
      <c r="D1676" s="3">
        <v>100</v>
      </c>
      <c r="E1676" t="s">
        <v>244</v>
      </c>
      <c r="F1676" t="s">
        <v>241</v>
      </c>
      <c r="G1676" s="5" t="str">
        <f>IF(Table1[[#This Row],[Amount]]&lt;0,-Table1[[#This Row],[Amount]],"")</f>
        <v/>
      </c>
      <c r="H1676" t="str">
        <f>IF(Table1[[#This Row],[Account Type]]="Credit Card",Table1[[#This Row],[Amount]],"")</f>
        <v/>
      </c>
      <c r="I1676" s="2" t="str">
        <f>IF(Table1[[#This Row],[Category]]="Loan Repayment",Table1[[#This Row],[Amount]]*-1,"")</f>
        <v/>
      </c>
      <c r="J1676" s="20" t="s">
        <v>376</v>
      </c>
      <c r="K1676" s="17">
        <v>45108</v>
      </c>
    </row>
    <row r="1677" spans="1:11" x14ac:dyDescent="0.25">
      <c r="A1677" s="16">
        <v>45127.855879629627</v>
      </c>
      <c r="B1677" t="s">
        <v>136</v>
      </c>
      <c r="C1677" t="str">
        <f t="shared" si="26"/>
        <v>Others</v>
      </c>
      <c r="D1677" s="3">
        <v>-20</v>
      </c>
      <c r="E1677" t="s">
        <v>244</v>
      </c>
      <c r="F1677" t="s">
        <v>241</v>
      </c>
      <c r="G1677" s="5">
        <f>IF(Table1[[#This Row],[Amount]]&lt;0,-Table1[[#This Row],[Amount]],"")</f>
        <v>20</v>
      </c>
      <c r="H1677" t="str">
        <f>IF(Table1[[#This Row],[Account Type]]="Credit Card",Table1[[#This Row],[Amount]],"")</f>
        <v/>
      </c>
      <c r="I1677" s="2" t="str">
        <f>IF(Table1[[#This Row],[Category]]="Loan Repayment",Table1[[#This Row],[Amount]]*-1,"")</f>
        <v/>
      </c>
      <c r="J1677" s="20" t="s">
        <v>376</v>
      </c>
      <c r="K1677" s="17">
        <v>45108</v>
      </c>
    </row>
    <row r="1678" spans="1:11" x14ac:dyDescent="0.25">
      <c r="A1678" s="16">
        <v>45128.048194444447</v>
      </c>
      <c r="B1678" t="s">
        <v>14</v>
      </c>
      <c r="C1678" t="str">
        <f t="shared" si="26"/>
        <v>Public Transport</v>
      </c>
      <c r="D1678" s="3">
        <v>-3.5</v>
      </c>
      <c r="E1678" t="s">
        <v>244</v>
      </c>
      <c r="F1678" t="s">
        <v>241</v>
      </c>
      <c r="G1678" s="5">
        <f>IF(Table1[[#This Row],[Amount]]&lt;0,-Table1[[#This Row],[Amount]],"")</f>
        <v>3.5</v>
      </c>
      <c r="H1678" t="str">
        <f>IF(Table1[[#This Row],[Account Type]]="Credit Card",Table1[[#This Row],[Amount]],"")</f>
        <v/>
      </c>
      <c r="I1678" s="2" t="str">
        <f>IF(Table1[[#This Row],[Category]]="Loan Repayment",Table1[[#This Row],[Amount]]*-1,"")</f>
        <v/>
      </c>
      <c r="J1678" s="20" t="s">
        <v>376</v>
      </c>
      <c r="K1678" s="17">
        <v>45108</v>
      </c>
    </row>
    <row r="1679" spans="1:11" x14ac:dyDescent="0.25">
      <c r="A1679" s="16">
        <v>45129.041655092595</v>
      </c>
      <c r="B1679" t="s">
        <v>14</v>
      </c>
      <c r="C1679" t="str">
        <f t="shared" si="26"/>
        <v>Public Transport</v>
      </c>
      <c r="D1679" s="3">
        <v>-1.75</v>
      </c>
      <c r="E1679" t="s">
        <v>244</v>
      </c>
      <c r="F1679" t="s">
        <v>241</v>
      </c>
      <c r="G1679" s="5">
        <f>IF(Table1[[#This Row],[Amount]]&lt;0,-Table1[[#This Row],[Amount]],"")</f>
        <v>1.75</v>
      </c>
      <c r="H1679" t="str">
        <f>IF(Table1[[#This Row],[Account Type]]="Credit Card",Table1[[#This Row],[Amount]],"")</f>
        <v/>
      </c>
      <c r="I1679" s="2" t="str">
        <f>IF(Table1[[#This Row],[Category]]="Loan Repayment",Table1[[#This Row],[Amount]]*-1,"")</f>
        <v/>
      </c>
      <c r="J1679" s="20" t="s">
        <v>376</v>
      </c>
      <c r="K1679" s="17">
        <v>45108</v>
      </c>
    </row>
    <row r="1680" spans="1:11" x14ac:dyDescent="0.25">
      <c r="A1680" s="16">
        <v>45129.041655092595</v>
      </c>
      <c r="B1680" t="s">
        <v>14</v>
      </c>
      <c r="C1680" t="str">
        <f t="shared" si="26"/>
        <v>Public Transport</v>
      </c>
      <c r="D1680" s="3">
        <v>-1.75</v>
      </c>
      <c r="E1680" t="s">
        <v>244</v>
      </c>
      <c r="F1680" t="s">
        <v>241</v>
      </c>
      <c r="G1680" s="5">
        <f>IF(Table1[[#This Row],[Amount]]&lt;0,-Table1[[#This Row],[Amount]],"")</f>
        <v>1.75</v>
      </c>
      <c r="H1680" t="str">
        <f>IF(Table1[[#This Row],[Account Type]]="Credit Card",Table1[[#This Row],[Amount]],"")</f>
        <v/>
      </c>
      <c r="I1680" s="2" t="str">
        <f>IF(Table1[[#This Row],[Category]]="Loan Repayment",Table1[[#This Row],[Amount]]*-1,"")</f>
        <v/>
      </c>
      <c r="J1680" s="20" t="s">
        <v>376</v>
      </c>
      <c r="K1680" s="17">
        <v>45108</v>
      </c>
    </row>
    <row r="1681" spans="1:11" x14ac:dyDescent="0.25">
      <c r="A1681" s="16">
        <v>45129.704259259262</v>
      </c>
      <c r="B1681" t="s">
        <v>101</v>
      </c>
      <c r="C1681" t="str">
        <f t="shared" si="26"/>
        <v>Others</v>
      </c>
      <c r="D1681" s="3">
        <v>800</v>
      </c>
      <c r="E1681" t="s">
        <v>244</v>
      </c>
      <c r="F1681" t="s">
        <v>241</v>
      </c>
      <c r="G1681" s="5" t="str">
        <f>IF(Table1[[#This Row],[Amount]]&lt;0,-Table1[[#This Row],[Amount]],"")</f>
        <v/>
      </c>
      <c r="H1681" t="str">
        <f>IF(Table1[[#This Row],[Account Type]]="Credit Card",Table1[[#This Row],[Amount]],"")</f>
        <v/>
      </c>
      <c r="I1681" s="2" t="str">
        <f>IF(Table1[[#This Row],[Category]]="Loan Repayment",Table1[[#This Row],[Amount]]*-1,"")</f>
        <v/>
      </c>
      <c r="J1681" s="20" t="s">
        <v>376</v>
      </c>
      <c r="K1681" s="17">
        <v>45108</v>
      </c>
    </row>
    <row r="1682" spans="1:11" x14ac:dyDescent="0.25">
      <c r="A1682" s="16">
        <v>45129.705925925926</v>
      </c>
      <c r="B1682" t="s">
        <v>124</v>
      </c>
      <c r="C1682" t="str">
        <f t="shared" si="26"/>
        <v>Others</v>
      </c>
      <c r="D1682" s="3">
        <v>-800</v>
      </c>
      <c r="E1682" t="s">
        <v>244</v>
      </c>
      <c r="F1682" t="s">
        <v>241</v>
      </c>
      <c r="G1682" s="5">
        <f>IF(Table1[[#This Row],[Amount]]&lt;0,-Table1[[#This Row],[Amount]],"")</f>
        <v>800</v>
      </c>
      <c r="H1682" t="str">
        <f>IF(Table1[[#This Row],[Account Type]]="Credit Card",Table1[[#This Row],[Amount]],"")</f>
        <v/>
      </c>
      <c r="I1682" s="2" t="str">
        <f>IF(Table1[[#This Row],[Category]]="Loan Repayment",Table1[[#This Row],[Amount]]*-1,"")</f>
        <v/>
      </c>
      <c r="J1682" s="20" t="s">
        <v>376</v>
      </c>
      <c r="K1682" s="17">
        <v>45108</v>
      </c>
    </row>
    <row r="1683" spans="1:11" x14ac:dyDescent="0.25">
      <c r="A1683" s="16">
        <v>45129.729247685187</v>
      </c>
      <c r="B1683" t="s">
        <v>140</v>
      </c>
      <c r="C1683" t="str">
        <f t="shared" si="26"/>
        <v>Others</v>
      </c>
      <c r="D1683" s="3">
        <v>100</v>
      </c>
      <c r="E1683" t="s">
        <v>244</v>
      </c>
      <c r="F1683" t="s">
        <v>241</v>
      </c>
      <c r="G1683" s="5" t="str">
        <f>IF(Table1[[#This Row],[Amount]]&lt;0,-Table1[[#This Row],[Amount]],"")</f>
        <v/>
      </c>
      <c r="H1683" t="str">
        <f>IF(Table1[[#This Row],[Account Type]]="Credit Card",Table1[[#This Row],[Amount]],"")</f>
        <v/>
      </c>
      <c r="I1683" s="2" t="str">
        <f>IF(Table1[[#This Row],[Category]]="Loan Repayment",Table1[[#This Row],[Amount]]*-1,"")</f>
        <v/>
      </c>
      <c r="J1683" s="20" t="s">
        <v>376</v>
      </c>
      <c r="K1683" s="17">
        <v>45108</v>
      </c>
    </row>
    <row r="1684" spans="1:11" x14ac:dyDescent="0.25">
      <c r="A1684" s="16">
        <v>45129.735254629632</v>
      </c>
      <c r="B1684" t="s">
        <v>141</v>
      </c>
      <c r="C1684" t="str">
        <f t="shared" si="26"/>
        <v>Others</v>
      </c>
      <c r="D1684" s="3">
        <v>-11.12</v>
      </c>
      <c r="E1684" t="s">
        <v>244</v>
      </c>
      <c r="F1684" t="s">
        <v>241</v>
      </c>
      <c r="G1684" s="5">
        <f>IF(Table1[[#This Row],[Amount]]&lt;0,-Table1[[#This Row],[Amount]],"")</f>
        <v>11.12</v>
      </c>
      <c r="H1684" t="str">
        <f>IF(Table1[[#This Row],[Account Type]]="Credit Card",Table1[[#This Row],[Amount]],"")</f>
        <v/>
      </c>
      <c r="I1684" s="2" t="str">
        <f>IF(Table1[[#This Row],[Category]]="Loan Repayment",Table1[[#This Row],[Amount]]*-1,"")</f>
        <v/>
      </c>
      <c r="J1684" s="20" t="s">
        <v>376</v>
      </c>
      <c r="K1684" s="17">
        <v>45108</v>
      </c>
    </row>
    <row r="1685" spans="1:11" x14ac:dyDescent="0.25">
      <c r="A1685" s="16">
        <v>45129.736851851849</v>
      </c>
      <c r="B1685" t="s">
        <v>124</v>
      </c>
      <c r="C1685" t="str">
        <f t="shared" si="26"/>
        <v>Others</v>
      </c>
      <c r="D1685" s="3">
        <v>-88.88</v>
      </c>
      <c r="E1685" t="s">
        <v>244</v>
      </c>
      <c r="F1685" t="s">
        <v>241</v>
      </c>
      <c r="G1685" s="5">
        <f>IF(Table1[[#This Row],[Amount]]&lt;0,-Table1[[#This Row],[Amount]],"")</f>
        <v>88.88</v>
      </c>
      <c r="H1685" t="str">
        <f>IF(Table1[[#This Row],[Account Type]]="Credit Card",Table1[[#This Row],[Amount]],"")</f>
        <v/>
      </c>
      <c r="I1685" s="2" t="str">
        <f>IF(Table1[[#This Row],[Category]]="Loan Repayment",Table1[[#This Row],[Amount]]*-1,"")</f>
        <v/>
      </c>
      <c r="J1685" s="20" t="s">
        <v>376</v>
      </c>
      <c r="K1685" s="17">
        <v>45108</v>
      </c>
    </row>
    <row r="1686" spans="1:11" x14ac:dyDescent="0.25">
      <c r="A1686" s="16">
        <v>45129.909432870372</v>
      </c>
      <c r="B1686" t="s">
        <v>142</v>
      </c>
      <c r="C1686" t="str">
        <f t="shared" si="26"/>
        <v>Others</v>
      </c>
      <c r="D1686" s="3">
        <v>70</v>
      </c>
      <c r="E1686" t="s">
        <v>244</v>
      </c>
      <c r="F1686" t="s">
        <v>241</v>
      </c>
      <c r="G1686" s="5" t="str">
        <f>IF(Table1[[#This Row],[Amount]]&lt;0,-Table1[[#This Row],[Amount]],"")</f>
        <v/>
      </c>
      <c r="H1686" t="str">
        <f>IF(Table1[[#This Row],[Account Type]]="Credit Card",Table1[[#This Row],[Amount]],"")</f>
        <v/>
      </c>
      <c r="I1686" s="2" t="str">
        <f>IF(Table1[[#This Row],[Category]]="Loan Repayment",Table1[[#This Row],[Amount]]*-1,"")</f>
        <v/>
      </c>
      <c r="J1686" s="20" t="s">
        <v>376</v>
      </c>
      <c r="K1686" s="17">
        <v>45108</v>
      </c>
    </row>
    <row r="1687" spans="1:11" x14ac:dyDescent="0.25">
      <c r="A1687" s="16">
        <v>45129.915671296294</v>
      </c>
      <c r="B1687" t="s">
        <v>143</v>
      </c>
      <c r="C1687" t="str">
        <f t="shared" si="26"/>
        <v>Others</v>
      </c>
      <c r="D1687" s="3">
        <v>-70</v>
      </c>
      <c r="E1687" t="s">
        <v>244</v>
      </c>
      <c r="F1687" t="s">
        <v>241</v>
      </c>
      <c r="G1687" s="5">
        <f>IF(Table1[[#This Row],[Amount]]&lt;0,-Table1[[#This Row],[Amount]],"")</f>
        <v>70</v>
      </c>
      <c r="H1687" t="str">
        <f>IF(Table1[[#This Row],[Account Type]]="Credit Card",Table1[[#This Row],[Amount]],"")</f>
        <v/>
      </c>
      <c r="I1687" s="2" t="str">
        <f>IF(Table1[[#This Row],[Category]]="Loan Repayment",Table1[[#This Row],[Amount]]*-1,"")</f>
        <v/>
      </c>
      <c r="J1687" s="20" t="s">
        <v>376</v>
      </c>
      <c r="K1687" s="17">
        <v>45108</v>
      </c>
    </row>
    <row r="1688" spans="1:11" x14ac:dyDescent="0.25">
      <c r="A1688" s="16">
        <v>45130.041655092595</v>
      </c>
      <c r="B1688" t="s">
        <v>14</v>
      </c>
      <c r="C1688" t="str">
        <f t="shared" si="26"/>
        <v>Public Transport</v>
      </c>
      <c r="D1688" s="3">
        <v>-1.75</v>
      </c>
      <c r="E1688" t="s">
        <v>244</v>
      </c>
      <c r="F1688" t="s">
        <v>241</v>
      </c>
      <c r="G1688" s="5">
        <f>IF(Table1[[#This Row],[Amount]]&lt;0,-Table1[[#This Row],[Amount]],"")</f>
        <v>1.75</v>
      </c>
      <c r="H1688" t="str">
        <f>IF(Table1[[#This Row],[Account Type]]="Credit Card",Table1[[#This Row],[Amount]],"")</f>
        <v/>
      </c>
      <c r="I1688" s="2" t="str">
        <f>IF(Table1[[#This Row],[Category]]="Loan Repayment",Table1[[#This Row],[Amount]]*-1,"")</f>
        <v/>
      </c>
      <c r="J1688" s="20" t="s">
        <v>376</v>
      </c>
      <c r="K1688" s="17">
        <v>45108</v>
      </c>
    </row>
    <row r="1689" spans="1:11" x14ac:dyDescent="0.25">
      <c r="A1689" s="16">
        <v>45130.871608796297</v>
      </c>
      <c r="B1689" t="s">
        <v>84</v>
      </c>
      <c r="C1689" t="str">
        <f t="shared" si="26"/>
        <v>Others</v>
      </c>
      <c r="D1689" s="3">
        <v>-1.38</v>
      </c>
      <c r="E1689" t="s">
        <v>244</v>
      </c>
      <c r="F1689" t="s">
        <v>241</v>
      </c>
      <c r="G1689" s="5">
        <f>IF(Table1[[#This Row],[Amount]]&lt;0,-Table1[[#This Row],[Amount]],"")</f>
        <v>1.38</v>
      </c>
      <c r="H1689" t="str">
        <f>IF(Table1[[#This Row],[Account Type]]="Credit Card",Table1[[#This Row],[Amount]],"")</f>
        <v/>
      </c>
      <c r="I1689" s="2" t="str">
        <f>IF(Table1[[#This Row],[Category]]="Loan Repayment",Table1[[#This Row],[Amount]]*-1,"")</f>
        <v/>
      </c>
      <c r="J1689" s="20" t="s">
        <v>376</v>
      </c>
      <c r="K1689" s="17">
        <v>45108</v>
      </c>
    </row>
    <row r="1690" spans="1:11" x14ac:dyDescent="0.25">
      <c r="A1690" s="16">
        <v>45131.041655092595</v>
      </c>
      <c r="B1690" t="s">
        <v>14</v>
      </c>
      <c r="C1690" t="str">
        <f t="shared" si="26"/>
        <v>Public Transport</v>
      </c>
      <c r="D1690" s="3">
        <v>-3.5</v>
      </c>
      <c r="E1690" t="s">
        <v>244</v>
      </c>
      <c r="F1690" t="s">
        <v>241</v>
      </c>
      <c r="G1690" s="5">
        <f>IF(Table1[[#This Row],[Amount]]&lt;0,-Table1[[#This Row],[Amount]],"")</f>
        <v>3.5</v>
      </c>
      <c r="H1690" t="str">
        <f>IF(Table1[[#This Row],[Account Type]]="Credit Card",Table1[[#This Row],[Amount]],"")</f>
        <v/>
      </c>
      <c r="I1690" s="2" t="str">
        <f>IF(Table1[[#This Row],[Category]]="Loan Repayment",Table1[[#This Row],[Amount]]*-1,"")</f>
        <v/>
      </c>
      <c r="J1690" s="20" t="s">
        <v>376</v>
      </c>
      <c r="K1690" s="17">
        <v>45108</v>
      </c>
    </row>
    <row r="1691" spans="1:11" x14ac:dyDescent="0.25">
      <c r="A1691" s="16">
        <v>45131.348194444443</v>
      </c>
      <c r="B1691" t="s">
        <v>2</v>
      </c>
      <c r="C1691" t="str">
        <f t="shared" si="26"/>
        <v>Savings</v>
      </c>
      <c r="D1691" s="3">
        <v>5</v>
      </c>
      <c r="E1691" t="s">
        <v>244</v>
      </c>
      <c r="F1691" t="s">
        <v>241</v>
      </c>
      <c r="G1691" s="5" t="str">
        <f>IF(Table1[[#This Row],[Amount]]&lt;0,-Table1[[#This Row],[Amount]],"")</f>
        <v/>
      </c>
      <c r="H1691" t="str">
        <f>IF(Table1[[#This Row],[Account Type]]="Credit Card",Table1[[#This Row],[Amount]],"")</f>
        <v/>
      </c>
      <c r="I1691" s="2" t="str">
        <f>IF(Table1[[#This Row],[Category]]="Loan Repayment",Table1[[#This Row],[Amount]]*-1,"")</f>
        <v/>
      </c>
      <c r="J1691" s="20" t="s">
        <v>376</v>
      </c>
      <c r="K1691" s="17">
        <v>45108</v>
      </c>
    </row>
    <row r="1692" spans="1:11" x14ac:dyDescent="0.25">
      <c r="A1692" s="16">
        <v>45131.348194444443</v>
      </c>
      <c r="B1692" t="s">
        <v>2</v>
      </c>
      <c r="C1692" t="str">
        <f t="shared" si="26"/>
        <v>Savings</v>
      </c>
      <c r="D1692" s="3">
        <v>-5</v>
      </c>
      <c r="E1692" t="s">
        <v>244</v>
      </c>
      <c r="F1692" t="s">
        <v>241</v>
      </c>
      <c r="G1692" s="5">
        <f>IF(Table1[[#This Row],[Amount]]&lt;0,-Table1[[#This Row],[Amount]],"")</f>
        <v>5</v>
      </c>
      <c r="H1692" t="str">
        <f>IF(Table1[[#This Row],[Account Type]]="Credit Card",Table1[[#This Row],[Amount]],"")</f>
        <v/>
      </c>
      <c r="I1692" s="2" t="str">
        <f>IF(Table1[[#This Row],[Category]]="Loan Repayment",Table1[[#This Row],[Amount]]*-1,"")</f>
        <v/>
      </c>
      <c r="J1692" s="20" t="s">
        <v>376</v>
      </c>
      <c r="K1692" s="17">
        <v>45108</v>
      </c>
    </row>
    <row r="1693" spans="1:11" x14ac:dyDescent="0.25">
      <c r="A1693" s="16">
        <v>45131.486168981479</v>
      </c>
      <c r="B1693" t="s">
        <v>14</v>
      </c>
      <c r="C1693" t="str">
        <f t="shared" si="26"/>
        <v>Public Transport</v>
      </c>
      <c r="D1693" s="3">
        <v>-1.5</v>
      </c>
      <c r="E1693" t="s">
        <v>244</v>
      </c>
      <c r="F1693" t="s">
        <v>241</v>
      </c>
      <c r="G1693" s="5">
        <f>IF(Table1[[#This Row],[Amount]]&lt;0,-Table1[[#This Row],[Amount]],"")</f>
        <v>1.5</v>
      </c>
      <c r="H1693" t="str">
        <f>IF(Table1[[#This Row],[Account Type]]="Credit Card",Table1[[#This Row],[Amount]],"")</f>
        <v/>
      </c>
      <c r="I1693" s="2" t="str">
        <f>IF(Table1[[#This Row],[Category]]="Loan Repayment",Table1[[#This Row],[Amount]]*-1,"")</f>
        <v/>
      </c>
      <c r="J1693" s="20" t="s">
        <v>376</v>
      </c>
      <c r="K1693" s="17">
        <v>45108</v>
      </c>
    </row>
    <row r="1694" spans="1:11" x14ac:dyDescent="0.25">
      <c r="A1694" s="16">
        <v>45131.592939814815</v>
      </c>
      <c r="B1694" t="s">
        <v>144</v>
      </c>
      <c r="C1694" t="str">
        <f t="shared" si="26"/>
        <v>Others</v>
      </c>
      <c r="D1694" s="3">
        <v>-3.7</v>
      </c>
      <c r="E1694" t="s">
        <v>244</v>
      </c>
      <c r="F1694" t="s">
        <v>241</v>
      </c>
      <c r="G1694" s="5">
        <f>IF(Table1[[#This Row],[Amount]]&lt;0,-Table1[[#This Row],[Amount]],"")</f>
        <v>3.7</v>
      </c>
      <c r="H1694" t="str">
        <f>IF(Table1[[#This Row],[Account Type]]="Credit Card",Table1[[#This Row],[Amount]],"")</f>
        <v/>
      </c>
      <c r="I1694" s="2" t="str">
        <f>IF(Table1[[#This Row],[Category]]="Loan Repayment",Table1[[#This Row],[Amount]]*-1,"")</f>
        <v/>
      </c>
      <c r="J1694" s="20" t="s">
        <v>376</v>
      </c>
      <c r="K1694" s="17">
        <v>45108</v>
      </c>
    </row>
    <row r="1695" spans="1:11" x14ac:dyDescent="0.25">
      <c r="A1695" s="16">
        <v>45131.714953703704</v>
      </c>
      <c r="B1695" t="s">
        <v>10</v>
      </c>
      <c r="C1695" t="str">
        <f t="shared" si="26"/>
        <v>Groceries</v>
      </c>
      <c r="D1695" s="3">
        <v>-3.55</v>
      </c>
      <c r="E1695" t="s">
        <v>244</v>
      </c>
      <c r="F1695" t="s">
        <v>241</v>
      </c>
      <c r="G1695" s="5">
        <f>IF(Table1[[#This Row],[Amount]]&lt;0,-Table1[[#This Row],[Amount]],"")</f>
        <v>3.55</v>
      </c>
      <c r="H1695" t="str">
        <f>IF(Table1[[#This Row],[Account Type]]="Credit Card",Table1[[#This Row],[Amount]],"")</f>
        <v/>
      </c>
      <c r="I1695" s="2" t="str">
        <f>IF(Table1[[#This Row],[Category]]="Loan Repayment",Table1[[#This Row],[Amount]]*-1,"")</f>
        <v/>
      </c>
      <c r="J1695" s="20" t="s">
        <v>376</v>
      </c>
      <c r="K1695" s="17">
        <v>45108</v>
      </c>
    </row>
    <row r="1696" spans="1:11" x14ac:dyDescent="0.25">
      <c r="A1696" s="16">
        <v>45131.741365740738</v>
      </c>
      <c r="B1696" t="s">
        <v>142</v>
      </c>
      <c r="C1696" t="str">
        <f t="shared" si="26"/>
        <v>Others</v>
      </c>
      <c r="D1696" s="3">
        <v>100</v>
      </c>
      <c r="E1696" t="s">
        <v>244</v>
      </c>
      <c r="F1696" t="s">
        <v>241</v>
      </c>
      <c r="G1696" s="5" t="str">
        <f>IF(Table1[[#This Row],[Amount]]&lt;0,-Table1[[#This Row],[Amount]],"")</f>
        <v/>
      </c>
      <c r="H1696" t="str">
        <f>IF(Table1[[#This Row],[Account Type]]="Credit Card",Table1[[#This Row],[Amount]],"")</f>
        <v/>
      </c>
      <c r="I1696" s="2" t="str">
        <f>IF(Table1[[#This Row],[Category]]="Loan Repayment",Table1[[#This Row],[Amount]]*-1,"")</f>
        <v/>
      </c>
      <c r="J1696" s="20" t="s">
        <v>376</v>
      </c>
      <c r="K1696" s="17">
        <v>45108</v>
      </c>
    </row>
    <row r="1697" spans="1:11" x14ac:dyDescent="0.25">
      <c r="A1697" s="16">
        <v>45131.748738425929</v>
      </c>
      <c r="B1697" t="s">
        <v>124</v>
      </c>
      <c r="C1697" t="str">
        <f t="shared" si="26"/>
        <v>Others</v>
      </c>
      <c r="D1697" s="3">
        <v>-100</v>
      </c>
      <c r="E1697" t="s">
        <v>244</v>
      </c>
      <c r="F1697" t="s">
        <v>241</v>
      </c>
      <c r="G1697" s="5">
        <f>IF(Table1[[#This Row],[Amount]]&lt;0,-Table1[[#This Row],[Amount]],"")</f>
        <v>100</v>
      </c>
      <c r="H1697" t="str">
        <f>IF(Table1[[#This Row],[Account Type]]="Credit Card",Table1[[#This Row],[Amount]],"")</f>
        <v/>
      </c>
      <c r="I1697" s="2" t="str">
        <f>IF(Table1[[#This Row],[Category]]="Loan Repayment",Table1[[#This Row],[Amount]]*-1,"")</f>
        <v/>
      </c>
      <c r="J1697" s="20" t="s">
        <v>376</v>
      </c>
      <c r="K1697" s="17">
        <v>45108</v>
      </c>
    </row>
    <row r="1698" spans="1:11" x14ac:dyDescent="0.25">
      <c r="A1698" s="16">
        <v>45132.041655092595</v>
      </c>
      <c r="B1698" t="s">
        <v>14</v>
      </c>
      <c r="C1698" t="str">
        <f t="shared" si="26"/>
        <v>Public Transport</v>
      </c>
      <c r="D1698" s="3">
        <v>-3.5</v>
      </c>
      <c r="E1698" t="s">
        <v>244</v>
      </c>
      <c r="F1698" t="s">
        <v>241</v>
      </c>
      <c r="G1698" s="5">
        <f>IF(Table1[[#This Row],[Amount]]&lt;0,-Table1[[#This Row],[Amount]],"")</f>
        <v>3.5</v>
      </c>
      <c r="H1698" t="str">
        <f>IF(Table1[[#This Row],[Account Type]]="Credit Card",Table1[[#This Row],[Amount]],"")</f>
        <v/>
      </c>
      <c r="I1698" s="2" t="str">
        <f>IF(Table1[[#This Row],[Category]]="Loan Repayment",Table1[[#This Row],[Amount]]*-1,"")</f>
        <v/>
      </c>
      <c r="J1698" s="20" t="s">
        <v>376</v>
      </c>
      <c r="K1698" s="17">
        <v>45108</v>
      </c>
    </row>
    <row r="1699" spans="1:11" x14ac:dyDescent="0.25">
      <c r="A1699" s="16">
        <v>45132.042615740742</v>
      </c>
      <c r="B1699" t="s">
        <v>14</v>
      </c>
      <c r="C1699" t="str">
        <f t="shared" si="26"/>
        <v>Public Transport</v>
      </c>
      <c r="D1699" s="3">
        <v>-15.7</v>
      </c>
      <c r="E1699" t="s">
        <v>244</v>
      </c>
      <c r="F1699" t="s">
        <v>241</v>
      </c>
      <c r="G1699" s="5">
        <f>IF(Table1[[#This Row],[Amount]]&lt;0,-Table1[[#This Row],[Amount]],"")</f>
        <v>15.7</v>
      </c>
      <c r="H1699" t="str">
        <f>IF(Table1[[#This Row],[Account Type]]="Credit Card",Table1[[#This Row],[Amount]],"")</f>
        <v/>
      </c>
      <c r="I1699" s="2" t="str">
        <f>IF(Table1[[#This Row],[Category]]="Loan Repayment",Table1[[#This Row],[Amount]]*-1,"")</f>
        <v/>
      </c>
      <c r="J1699" s="20" t="s">
        <v>376</v>
      </c>
      <c r="K1699" s="17">
        <v>45108</v>
      </c>
    </row>
    <row r="1700" spans="1:11" x14ac:dyDescent="0.25">
      <c r="A1700" s="16">
        <v>45132.393923611111</v>
      </c>
      <c r="B1700" t="s">
        <v>10</v>
      </c>
      <c r="C1700" t="str">
        <f t="shared" si="26"/>
        <v>Groceries</v>
      </c>
      <c r="D1700" s="3">
        <v>-8</v>
      </c>
      <c r="E1700" t="s">
        <v>244</v>
      </c>
      <c r="F1700" t="s">
        <v>241</v>
      </c>
      <c r="G1700" s="5">
        <f>IF(Table1[[#This Row],[Amount]]&lt;0,-Table1[[#This Row],[Amount]],"")</f>
        <v>8</v>
      </c>
      <c r="H1700" t="str">
        <f>IF(Table1[[#This Row],[Account Type]]="Credit Card",Table1[[#This Row],[Amount]],"")</f>
        <v/>
      </c>
      <c r="I1700" s="2" t="str">
        <f>IF(Table1[[#This Row],[Category]]="Loan Repayment",Table1[[#This Row],[Amount]]*-1,"")</f>
        <v/>
      </c>
      <c r="J1700" s="20" t="s">
        <v>376</v>
      </c>
      <c r="K1700" s="17">
        <v>45108</v>
      </c>
    </row>
    <row r="1701" spans="1:11" x14ac:dyDescent="0.25">
      <c r="A1701" s="16">
        <v>45132.796539351853</v>
      </c>
      <c r="B1701" t="s">
        <v>145</v>
      </c>
      <c r="C1701" t="str">
        <f t="shared" si="26"/>
        <v>Others</v>
      </c>
      <c r="D1701" s="3">
        <v>-10.25</v>
      </c>
      <c r="E1701" t="s">
        <v>244</v>
      </c>
      <c r="F1701" t="s">
        <v>241</v>
      </c>
      <c r="G1701" s="5">
        <f>IF(Table1[[#This Row],[Amount]]&lt;0,-Table1[[#This Row],[Amount]],"")</f>
        <v>10.25</v>
      </c>
      <c r="H1701" t="str">
        <f>IF(Table1[[#This Row],[Account Type]]="Credit Card",Table1[[#This Row],[Amount]],"")</f>
        <v/>
      </c>
      <c r="I1701" s="2" t="str">
        <f>IF(Table1[[#This Row],[Category]]="Loan Repayment",Table1[[#This Row],[Amount]]*-1,"")</f>
        <v/>
      </c>
      <c r="J1701" s="20" t="s">
        <v>376</v>
      </c>
      <c r="K1701" s="17">
        <v>45108</v>
      </c>
    </row>
    <row r="1702" spans="1:11" x14ac:dyDescent="0.25">
      <c r="A1702" s="16">
        <v>45133.041655092595</v>
      </c>
      <c r="B1702" t="s">
        <v>14</v>
      </c>
      <c r="C1702" t="str">
        <f t="shared" si="26"/>
        <v>Public Transport</v>
      </c>
      <c r="D1702" s="3">
        <v>-3.5</v>
      </c>
      <c r="E1702" t="s">
        <v>244</v>
      </c>
      <c r="F1702" t="s">
        <v>241</v>
      </c>
      <c r="G1702" s="5">
        <f>IF(Table1[[#This Row],[Amount]]&lt;0,-Table1[[#This Row],[Amount]],"")</f>
        <v>3.5</v>
      </c>
      <c r="H1702" t="str">
        <f>IF(Table1[[#This Row],[Account Type]]="Credit Card",Table1[[#This Row],[Amount]],"")</f>
        <v/>
      </c>
      <c r="I1702" s="2" t="str">
        <f>IF(Table1[[#This Row],[Category]]="Loan Repayment",Table1[[#This Row],[Amount]]*-1,"")</f>
        <v/>
      </c>
      <c r="J1702" s="20" t="s">
        <v>376</v>
      </c>
      <c r="K1702" s="17">
        <v>45108</v>
      </c>
    </row>
    <row r="1703" spans="1:11" x14ac:dyDescent="0.25">
      <c r="A1703" s="16">
        <v>45133.041655092595</v>
      </c>
      <c r="B1703" t="s">
        <v>14</v>
      </c>
      <c r="C1703" t="str">
        <f t="shared" si="26"/>
        <v>Public Transport</v>
      </c>
      <c r="D1703" s="3">
        <v>-3.5</v>
      </c>
      <c r="E1703" t="s">
        <v>244</v>
      </c>
      <c r="F1703" t="s">
        <v>241</v>
      </c>
      <c r="G1703" s="5">
        <f>IF(Table1[[#This Row],[Amount]]&lt;0,-Table1[[#This Row],[Amount]],"")</f>
        <v>3.5</v>
      </c>
      <c r="H1703" t="str">
        <f>IF(Table1[[#This Row],[Account Type]]="Credit Card",Table1[[#This Row],[Amount]],"")</f>
        <v/>
      </c>
      <c r="I1703" s="2" t="str">
        <f>IF(Table1[[#This Row],[Category]]="Loan Repayment",Table1[[#This Row],[Amount]]*-1,"")</f>
        <v/>
      </c>
      <c r="J1703" s="20" t="s">
        <v>376</v>
      </c>
      <c r="K1703" s="17">
        <v>45108</v>
      </c>
    </row>
    <row r="1704" spans="1:11" x14ac:dyDescent="0.25">
      <c r="A1704" s="16">
        <v>45133.041666666664</v>
      </c>
      <c r="B1704" t="s">
        <v>21</v>
      </c>
      <c r="C1704" t="str">
        <f t="shared" si="26"/>
        <v>Groceries</v>
      </c>
      <c r="D1704" s="3">
        <v>25</v>
      </c>
      <c r="E1704" t="s">
        <v>244</v>
      </c>
      <c r="F1704" t="s">
        <v>241</v>
      </c>
      <c r="G1704" s="5" t="str">
        <f>IF(Table1[[#This Row],[Amount]]&lt;0,-Table1[[#This Row],[Amount]],"")</f>
        <v/>
      </c>
      <c r="H1704" t="str">
        <f>IF(Table1[[#This Row],[Account Type]]="Credit Card",Table1[[#This Row],[Amount]],"")</f>
        <v/>
      </c>
      <c r="I1704" s="2" t="str">
        <f>IF(Table1[[#This Row],[Category]]="Loan Repayment",Table1[[#This Row],[Amount]]*-1,"")</f>
        <v/>
      </c>
      <c r="J1704" s="20" t="s">
        <v>376</v>
      </c>
      <c r="K1704" s="17">
        <v>45108</v>
      </c>
    </row>
    <row r="1705" spans="1:11" x14ac:dyDescent="0.25">
      <c r="A1705" s="16">
        <v>45133.335740740738</v>
      </c>
      <c r="B1705" t="s">
        <v>3</v>
      </c>
      <c r="C1705" t="str">
        <f t="shared" si="26"/>
        <v>Others</v>
      </c>
      <c r="D1705" s="3">
        <v>-10</v>
      </c>
      <c r="E1705" t="s">
        <v>244</v>
      </c>
      <c r="F1705" t="s">
        <v>241</v>
      </c>
      <c r="G1705" s="5">
        <f>IF(Table1[[#This Row],[Amount]]&lt;0,-Table1[[#This Row],[Amount]],"")</f>
        <v>10</v>
      </c>
      <c r="H1705" t="str">
        <f>IF(Table1[[#This Row],[Account Type]]="Credit Card",Table1[[#This Row],[Amount]],"")</f>
        <v/>
      </c>
      <c r="I1705" s="2" t="str">
        <f>IF(Table1[[#This Row],[Category]]="Loan Repayment",Table1[[#This Row],[Amount]]*-1,"")</f>
        <v/>
      </c>
      <c r="J1705" s="20" t="s">
        <v>376</v>
      </c>
      <c r="K1705" s="17">
        <v>45108</v>
      </c>
    </row>
    <row r="1706" spans="1:11" x14ac:dyDescent="0.25">
      <c r="A1706" s="16">
        <v>45133.335740740738</v>
      </c>
      <c r="B1706" t="s">
        <v>3</v>
      </c>
      <c r="C1706" t="str">
        <f t="shared" si="26"/>
        <v>Others</v>
      </c>
      <c r="D1706" s="3">
        <v>10</v>
      </c>
      <c r="E1706" t="s">
        <v>244</v>
      </c>
      <c r="F1706" t="s">
        <v>241</v>
      </c>
      <c r="G1706" s="5" t="str">
        <f>IF(Table1[[#This Row],[Amount]]&lt;0,-Table1[[#This Row],[Amount]],"")</f>
        <v/>
      </c>
      <c r="H1706" t="str">
        <f>IF(Table1[[#This Row],[Account Type]]="Credit Card",Table1[[#This Row],[Amount]],"")</f>
        <v/>
      </c>
      <c r="I1706" s="2" t="str">
        <f>IF(Table1[[#This Row],[Category]]="Loan Repayment",Table1[[#This Row],[Amount]]*-1,"")</f>
        <v/>
      </c>
      <c r="J1706" s="20" t="s">
        <v>376</v>
      </c>
      <c r="K1706" s="17">
        <v>45108</v>
      </c>
    </row>
    <row r="1707" spans="1:11" x14ac:dyDescent="0.25">
      <c r="A1707" s="16">
        <v>45133.371481481481</v>
      </c>
      <c r="B1707" t="s">
        <v>10</v>
      </c>
      <c r="C1707" t="str">
        <f t="shared" si="26"/>
        <v>Groceries</v>
      </c>
      <c r="D1707" s="3">
        <v>-5.05</v>
      </c>
      <c r="E1707" t="s">
        <v>244</v>
      </c>
      <c r="F1707" t="s">
        <v>241</v>
      </c>
      <c r="G1707" s="5">
        <f>IF(Table1[[#This Row],[Amount]]&lt;0,-Table1[[#This Row],[Amount]],"")</f>
        <v>5.05</v>
      </c>
      <c r="H1707" t="str">
        <f>IF(Table1[[#This Row],[Account Type]]="Credit Card",Table1[[#This Row],[Amount]],"")</f>
        <v/>
      </c>
      <c r="I1707" s="2" t="str">
        <f>IF(Table1[[#This Row],[Category]]="Loan Repayment",Table1[[#This Row],[Amount]]*-1,"")</f>
        <v/>
      </c>
      <c r="J1707" s="20" t="s">
        <v>376</v>
      </c>
      <c r="K1707" s="17">
        <v>45108</v>
      </c>
    </row>
    <row r="1708" spans="1:11" x14ac:dyDescent="0.25">
      <c r="A1708" s="16">
        <v>45133.501145833332</v>
      </c>
      <c r="B1708" t="s">
        <v>14</v>
      </c>
      <c r="C1708" t="str">
        <f t="shared" si="26"/>
        <v>Public Transport</v>
      </c>
      <c r="D1708" s="3">
        <v>-10</v>
      </c>
      <c r="E1708" t="s">
        <v>244</v>
      </c>
      <c r="F1708" t="s">
        <v>241</v>
      </c>
      <c r="G1708" s="5">
        <f>IF(Table1[[#This Row],[Amount]]&lt;0,-Table1[[#This Row],[Amount]],"")</f>
        <v>10</v>
      </c>
      <c r="H1708" t="str">
        <f>IF(Table1[[#This Row],[Account Type]]="Credit Card",Table1[[#This Row],[Amount]],"")</f>
        <v/>
      </c>
      <c r="I1708" s="2" t="str">
        <f>IF(Table1[[#This Row],[Category]]="Loan Repayment",Table1[[#This Row],[Amount]]*-1,"")</f>
        <v/>
      </c>
      <c r="J1708" s="20" t="s">
        <v>376</v>
      </c>
      <c r="K1708" s="17">
        <v>45108</v>
      </c>
    </row>
    <row r="1709" spans="1:11" x14ac:dyDescent="0.25">
      <c r="A1709" s="16">
        <v>45134.05028935185</v>
      </c>
      <c r="B1709" t="s">
        <v>14</v>
      </c>
      <c r="C1709" t="str">
        <f t="shared" si="26"/>
        <v>Public Transport</v>
      </c>
      <c r="D1709" s="3">
        <v>-1.75</v>
      </c>
      <c r="E1709" t="s">
        <v>244</v>
      </c>
      <c r="F1709" t="s">
        <v>241</v>
      </c>
      <c r="G1709" s="5">
        <f>IF(Table1[[#This Row],[Amount]]&lt;0,-Table1[[#This Row],[Amount]],"")</f>
        <v>1.75</v>
      </c>
      <c r="H1709" t="str">
        <f>IF(Table1[[#This Row],[Account Type]]="Credit Card",Table1[[#This Row],[Amount]],"")</f>
        <v/>
      </c>
      <c r="I1709" s="2" t="str">
        <f>IF(Table1[[#This Row],[Category]]="Loan Repayment",Table1[[#This Row],[Amount]]*-1,"")</f>
        <v/>
      </c>
      <c r="J1709" s="20" t="s">
        <v>376</v>
      </c>
      <c r="K1709" s="17">
        <v>45108</v>
      </c>
    </row>
    <row r="1710" spans="1:11" x14ac:dyDescent="0.25">
      <c r="A1710" s="16">
        <v>45134.714525462965</v>
      </c>
      <c r="B1710" t="s">
        <v>146</v>
      </c>
      <c r="C1710" t="str">
        <f t="shared" si="26"/>
        <v>Others</v>
      </c>
      <c r="D1710" s="3">
        <v>-1</v>
      </c>
      <c r="E1710" t="s">
        <v>244</v>
      </c>
      <c r="F1710" t="s">
        <v>241</v>
      </c>
      <c r="G1710" s="5">
        <f>IF(Table1[[#This Row],[Amount]]&lt;0,-Table1[[#This Row],[Amount]],"")</f>
        <v>1</v>
      </c>
      <c r="H1710" t="str">
        <f>IF(Table1[[#This Row],[Account Type]]="Credit Card",Table1[[#This Row],[Amount]],"")</f>
        <v/>
      </c>
      <c r="I1710" s="2" t="str">
        <f>IF(Table1[[#This Row],[Category]]="Loan Repayment",Table1[[#This Row],[Amount]]*-1,"")</f>
        <v/>
      </c>
      <c r="J1710" s="20" t="s">
        <v>376</v>
      </c>
      <c r="K1710" s="17">
        <v>45108</v>
      </c>
    </row>
    <row r="1711" spans="1:11" x14ac:dyDescent="0.25">
      <c r="A1711" s="16">
        <v>45135.041655092595</v>
      </c>
      <c r="B1711" t="s">
        <v>14</v>
      </c>
      <c r="C1711" t="str">
        <f t="shared" si="26"/>
        <v>Public Transport</v>
      </c>
      <c r="D1711" s="3">
        <v>-1.75</v>
      </c>
      <c r="E1711" t="s">
        <v>244</v>
      </c>
      <c r="F1711" t="s">
        <v>241</v>
      </c>
      <c r="G1711" s="5">
        <f>IF(Table1[[#This Row],[Amount]]&lt;0,-Table1[[#This Row],[Amount]],"")</f>
        <v>1.75</v>
      </c>
      <c r="H1711" t="str">
        <f>IF(Table1[[#This Row],[Account Type]]="Credit Card",Table1[[#This Row],[Amount]],"")</f>
        <v/>
      </c>
      <c r="I1711" s="2" t="str">
        <f>IF(Table1[[#This Row],[Category]]="Loan Repayment",Table1[[#This Row],[Amount]]*-1,"")</f>
        <v/>
      </c>
      <c r="J1711" s="20" t="s">
        <v>376</v>
      </c>
      <c r="K1711" s="17">
        <v>45108</v>
      </c>
    </row>
    <row r="1712" spans="1:11" x14ac:dyDescent="0.25">
      <c r="A1712" s="16">
        <v>45135.138298611113</v>
      </c>
      <c r="B1712" t="s">
        <v>146</v>
      </c>
      <c r="C1712" t="str">
        <f t="shared" si="26"/>
        <v>Others</v>
      </c>
      <c r="D1712" s="3">
        <v>-23.39</v>
      </c>
      <c r="E1712" t="s">
        <v>244</v>
      </c>
      <c r="F1712" t="s">
        <v>241</v>
      </c>
      <c r="G1712" s="5">
        <f>IF(Table1[[#This Row],[Amount]]&lt;0,-Table1[[#This Row],[Amount]],"")</f>
        <v>23.39</v>
      </c>
      <c r="H1712" t="str">
        <f>IF(Table1[[#This Row],[Account Type]]="Credit Card",Table1[[#This Row],[Amount]],"")</f>
        <v/>
      </c>
      <c r="I1712" s="2" t="str">
        <f>IF(Table1[[#This Row],[Category]]="Loan Repayment",Table1[[#This Row],[Amount]]*-1,"")</f>
        <v/>
      </c>
      <c r="J1712" s="20" t="s">
        <v>376</v>
      </c>
      <c r="K1712" s="17">
        <v>45108</v>
      </c>
    </row>
    <row r="1713" spans="1:11" x14ac:dyDescent="0.25">
      <c r="A1713" s="16">
        <v>45135.669212962966</v>
      </c>
      <c r="B1713" t="s">
        <v>147</v>
      </c>
      <c r="C1713" t="str">
        <f t="shared" si="26"/>
        <v>Others</v>
      </c>
      <c r="D1713" s="3">
        <v>177.8</v>
      </c>
      <c r="E1713" t="s">
        <v>244</v>
      </c>
      <c r="F1713" t="s">
        <v>241</v>
      </c>
      <c r="G1713" s="5" t="str">
        <f>IF(Table1[[#This Row],[Amount]]&lt;0,-Table1[[#This Row],[Amount]],"")</f>
        <v/>
      </c>
      <c r="H1713" t="str">
        <f>IF(Table1[[#This Row],[Account Type]]="Credit Card",Table1[[#This Row],[Amount]],"")</f>
        <v/>
      </c>
      <c r="I1713" s="2" t="str">
        <f>IF(Table1[[#This Row],[Category]]="Loan Repayment",Table1[[#This Row],[Amount]]*-1,"")</f>
        <v/>
      </c>
      <c r="J1713" s="20" t="s">
        <v>376</v>
      </c>
      <c r="K1713" s="17">
        <v>45108</v>
      </c>
    </row>
    <row r="1714" spans="1:11" x14ac:dyDescent="0.25">
      <c r="A1714" s="16">
        <v>45135.672361111108</v>
      </c>
      <c r="B1714" t="s">
        <v>124</v>
      </c>
      <c r="C1714" t="str">
        <f t="shared" si="26"/>
        <v>Others</v>
      </c>
      <c r="D1714" s="3">
        <v>-177.7</v>
      </c>
      <c r="E1714" t="s">
        <v>244</v>
      </c>
      <c r="F1714" t="s">
        <v>241</v>
      </c>
      <c r="G1714" s="5">
        <f>IF(Table1[[#This Row],[Amount]]&lt;0,-Table1[[#This Row],[Amount]],"")</f>
        <v>177.7</v>
      </c>
      <c r="H1714" t="str">
        <f>IF(Table1[[#This Row],[Account Type]]="Credit Card",Table1[[#This Row],[Amount]],"")</f>
        <v/>
      </c>
      <c r="I1714" s="2" t="str">
        <f>IF(Table1[[#This Row],[Category]]="Loan Repayment",Table1[[#This Row],[Amount]]*-1,"")</f>
        <v/>
      </c>
      <c r="J1714" s="20" t="s">
        <v>376</v>
      </c>
      <c r="K1714" s="17">
        <v>45108</v>
      </c>
    </row>
    <row r="1715" spans="1:11" x14ac:dyDescent="0.25">
      <c r="A1715" s="16">
        <v>45136.041655092595</v>
      </c>
      <c r="B1715" t="s">
        <v>14</v>
      </c>
      <c r="C1715" t="str">
        <f t="shared" si="26"/>
        <v>Public Transport</v>
      </c>
      <c r="D1715" s="3">
        <v>-5.25</v>
      </c>
      <c r="E1715" t="s">
        <v>244</v>
      </c>
      <c r="F1715" t="s">
        <v>241</v>
      </c>
      <c r="G1715" s="5">
        <f>IF(Table1[[#This Row],[Amount]]&lt;0,-Table1[[#This Row],[Amount]],"")</f>
        <v>5.25</v>
      </c>
      <c r="H1715" t="str">
        <f>IF(Table1[[#This Row],[Account Type]]="Credit Card",Table1[[#This Row],[Amount]],"")</f>
        <v/>
      </c>
      <c r="I1715" s="2" t="str">
        <f>IF(Table1[[#This Row],[Category]]="Loan Repayment",Table1[[#This Row],[Amount]]*-1,"")</f>
        <v/>
      </c>
      <c r="J1715" s="20" t="s">
        <v>376</v>
      </c>
      <c r="K1715" s="17">
        <v>45108</v>
      </c>
    </row>
    <row r="1716" spans="1:11" x14ac:dyDescent="0.25">
      <c r="A1716" s="16">
        <v>45136.041666666664</v>
      </c>
      <c r="B1716" t="s">
        <v>146</v>
      </c>
      <c r="C1716" t="str">
        <f t="shared" si="26"/>
        <v>Others</v>
      </c>
      <c r="D1716" s="3">
        <v>23.39</v>
      </c>
      <c r="E1716" t="s">
        <v>244</v>
      </c>
      <c r="F1716" t="s">
        <v>241</v>
      </c>
      <c r="G1716" s="5" t="str">
        <f>IF(Table1[[#This Row],[Amount]]&lt;0,-Table1[[#This Row],[Amount]],"")</f>
        <v/>
      </c>
      <c r="H1716" t="str">
        <f>IF(Table1[[#This Row],[Account Type]]="Credit Card",Table1[[#This Row],[Amount]],"")</f>
        <v/>
      </c>
      <c r="I1716" s="2" t="str">
        <f>IF(Table1[[#This Row],[Category]]="Loan Repayment",Table1[[#This Row],[Amount]]*-1,"")</f>
        <v/>
      </c>
      <c r="J1716" s="20" t="s">
        <v>376</v>
      </c>
      <c r="K1716" s="17">
        <v>45108</v>
      </c>
    </row>
    <row r="1717" spans="1:11" x14ac:dyDescent="0.25">
      <c r="A1717" s="16">
        <v>45136.857858796298</v>
      </c>
      <c r="B1717" t="s">
        <v>46</v>
      </c>
      <c r="C1717" t="str">
        <f t="shared" si="26"/>
        <v>Others</v>
      </c>
      <c r="D1717" s="3">
        <v>180</v>
      </c>
      <c r="E1717" t="s">
        <v>244</v>
      </c>
      <c r="F1717" t="s">
        <v>241</v>
      </c>
      <c r="G1717" s="5" t="str">
        <f>IF(Table1[[#This Row],[Amount]]&lt;0,-Table1[[#This Row],[Amount]],"")</f>
        <v/>
      </c>
      <c r="H1717" t="str">
        <f>IF(Table1[[#This Row],[Account Type]]="Credit Card",Table1[[#This Row],[Amount]],"")</f>
        <v/>
      </c>
      <c r="I1717" s="2" t="str">
        <f>IF(Table1[[#This Row],[Category]]="Loan Repayment",Table1[[#This Row],[Amount]]*-1,"")</f>
        <v/>
      </c>
      <c r="J1717" s="20" t="s">
        <v>376</v>
      </c>
      <c r="K1717" s="17">
        <v>45108</v>
      </c>
    </row>
    <row r="1718" spans="1:11" x14ac:dyDescent="0.25">
      <c r="A1718" s="16">
        <v>45136.860138888886</v>
      </c>
      <c r="B1718" t="s">
        <v>123</v>
      </c>
      <c r="C1718" t="str">
        <f t="shared" si="26"/>
        <v>Others</v>
      </c>
      <c r="D1718" s="3">
        <v>-130</v>
      </c>
      <c r="E1718" t="s">
        <v>244</v>
      </c>
      <c r="F1718" t="s">
        <v>241</v>
      </c>
      <c r="G1718" s="5">
        <f>IF(Table1[[#This Row],[Amount]]&lt;0,-Table1[[#This Row],[Amount]],"")</f>
        <v>130</v>
      </c>
      <c r="H1718" t="str">
        <f>IF(Table1[[#This Row],[Account Type]]="Credit Card",Table1[[#This Row],[Amount]],"")</f>
        <v/>
      </c>
      <c r="I1718" s="2" t="str">
        <f>IF(Table1[[#This Row],[Category]]="Loan Repayment",Table1[[#This Row],[Amount]]*-1,"")</f>
        <v/>
      </c>
      <c r="J1718" s="20" t="s">
        <v>376</v>
      </c>
      <c r="K1718" s="17">
        <v>45108</v>
      </c>
    </row>
    <row r="1719" spans="1:11" x14ac:dyDescent="0.25">
      <c r="A1719" s="16">
        <v>45137.041655092595</v>
      </c>
      <c r="B1719" t="s">
        <v>14</v>
      </c>
      <c r="C1719" t="str">
        <f t="shared" si="26"/>
        <v>Public Transport</v>
      </c>
      <c r="D1719" s="3">
        <v>-1.75</v>
      </c>
      <c r="E1719" t="s">
        <v>244</v>
      </c>
      <c r="F1719" t="s">
        <v>241</v>
      </c>
      <c r="G1719" s="5">
        <f>IF(Table1[[#This Row],[Amount]]&lt;0,-Table1[[#This Row],[Amount]],"")</f>
        <v>1.75</v>
      </c>
      <c r="H1719" t="str">
        <f>IF(Table1[[#This Row],[Account Type]]="Credit Card",Table1[[#This Row],[Amount]],"")</f>
        <v/>
      </c>
      <c r="I1719" s="2" t="str">
        <f>IF(Table1[[#This Row],[Category]]="Loan Repayment",Table1[[#This Row],[Amount]]*-1,"")</f>
        <v/>
      </c>
      <c r="J1719" s="20" t="s">
        <v>376</v>
      </c>
      <c r="K1719" s="17">
        <v>45108</v>
      </c>
    </row>
    <row r="1720" spans="1:11" x14ac:dyDescent="0.25">
      <c r="A1720" s="16">
        <v>45137.041655092595</v>
      </c>
      <c r="B1720" t="s">
        <v>14</v>
      </c>
      <c r="C1720" t="str">
        <f t="shared" si="26"/>
        <v>Public Transport</v>
      </c>
      <c r="D1720" s="3">
        <v>-1.75</v>
      </c>
      <c r="E1720" t="s">
        <v>244</v>
      </c>
      <c r="F1720" t="s">
        <v>241</v>
      </c>
      <c r="G1720" s="5">
        <f>IF(Table1[[#This Row],[Amount]]&lt;0,-Table1[[#This Row],[Amount]],"")</f>
        <v>1.75</v>
      </c>
      <c r="H1720" t="str">
        <f>IF(Table1[[#This Row],[Account Type]]="Credit Card",Table1[[#This Row],[Amount]],"")</f>
        <v/>
      </c>
      <c r="I1720" s="2" t="str">
        <f>IF(Table1[[#This Row],[Category]]="Loan Repayment",Table1[[#This Row],[Amount]]*-1,"")</f>
        <v/>
      </c>
      <c r="J1720" s="20" t="s">
        <v>376</v>
      </c>
      <c r="K1720" s="17">
        <v>45108</v>
      </c>
    </row>
    <row r="1721" spans="1:11" x14ac:dyDescent="0.25">
      <c r="A1721" s="16">
        <v>45137.509467592594</v>
      </c>
      <c r="B1721" t="s">
        <v>46</v>
      </c>
      <c r="C1721" t="str">
        <f t="shared" si="26"/>
        <v>Others</v>
      </c>
      <c r="D1721" s="3">
        <v>168</v>
      </c>
      <c r="E1721" t="s">
        <v>244</v>
      </c>
      <c r="F1721" t="s">
        <v>241</v>
      </c>
      <c r="G1721" s="5" t="str">
        <f>IF(Table1[[#This Row],[Amount]]&lt;0,-Table1[[#This Row],[Amount]],"")</f>
        <v/>
      </c>
      <c r="H1721" t="str">
        <f>IF(Table1[[#This Row],[Account Type]]="Credit Card",Table1[[#This Row],[Amount]],"")</f>
        <v/>
      </c>
      <c r="I1721" s="2" t="str">
        <f>IF(Table1[[#This Row],[Category]]="Loan Repayment",Table1[[#This Row],[Amount]]*-1,"")</f>
        <v/>
      </c>
      <c r="J1721" s="20" t="s">
        <v>376</v>
      </c>
      <c r="K1721" s="17">
        <v>45108</v>
      </c>
    </row>
    <row r="1722" spans="1:11" x14ac:dyDescent="0.25">
      <c r="A1722" s="16">
        <v>45137.51021990741</v>
      </c>
      <c r="B1722" t="s">
        <v>39</v>
      </c>
      <c r="C1722" t="str">
        <f t="shared" si="26"/>
        <v>Church</v>
      </c>
      <c r="D1722" s="3">
        <v>-168</v>
      </c>
      <c r="E1722" t="s">
        <v>244</v>
      </c>
      <c r="F1722" t="s">
        <v>241</v>
      </c>
      <c r="G1722" s="5">
        <f>IF(Table1[[#This Row],[Amount]]&lt;0,-Table1[[#This Row],[Amount]],"")</f>
        <v>168</v>
      </c>
      <c r="H1722" t="str">
        <f>IF(Table1[[#This Row],[Account Type]]="Credit Card",Table1[[#This Row],[Amount]],"")</f>
        <v/>
      </c>
      <c r="I1722" s="2" t="str">
        <f>IF(Table1[[#This Row],[Category]]="Loan Repayment",Table1[[#This Row],[Amount]]*-1,"")</f>
        <v/>
      </c>
      <c r="J1722" s="20" t="s">
        <v>376</v>
      </c>
      <c r="K1722" s="17">
        <v>45108</v>
      </c>
    </row>
    <row r="1723" spans="1:11" x14ac:dyDescent="0.25">
      <c r="A1723" s="16">
        <v>45137.510949074072</v>
      </c>
      <c r="B1723" t="s">
        <v>136</v>
      </c>
      <c r="C1723" t="str">
        <f t="shared" si="26"/>
        <v>Others</v>
      </c>
      <c r="D1723" s="3">
        <v>-20</v>
      </c>
      <c r="E1723" t="s">
        <v>244</v>
      </c>
      <c r="F1723" t="s">
        <v>241</v>
      </c>
      <c r="G1723" s="5">
        <f>IF(Table1[[#This Row],[Amount]]&lt;0,-Table1[[#This Row],[Amount]],"")</f>
        <v>20</v>
      </c>
      <c r="H1723" t="str">
        <f>IF(Table1[[#This Row],[Account Type]]="Credit Card",Table1[[#This Row],[Amount]],"")</f>
        <v/>
      </c>
      <c r="I1723" s="2" t="str">
        <f>IF(Table1[[#This Row],[Category]]="Loan Repayment",Table1[[#This Row],[Amount]]*-1,"")</f>
        <v/>
      </c>
      <c r="J1723" s="20" t="s">
        <v>376</v>
      </c>
      <c r="K1723" s="17">
        <v>45108</v>
      </c>
    </row>
    <row r="1724" spans="1:11" x14ac:dyDescent="0.25">
      <c r="A1724" s="16">
        <v>45138.041655092595</v>
      </c>
      <c r="B1724" t="s">
        <v>14</v>
      </c>
      <c r="C1724" t="str">
        <f t="shared" si="26"/>
        <v>Public Transport</v>
      </c>
      <c r="D1724" s="3">
        <v>-3.5</v>
      </c>
      <c r="E1724" t="s">
        <v>244</v>
      </c>
      <c r="F1724" t="s">
        <v>241</v>
      </c>
      <c r="G1724" s="5">
        <f>IF(Table1[[#This Row],[Amount]]&lt;0,-Table1[[#This Row],[Amount]],"")</f>
        <v>3.5</v>
      </c>
      <c r="H1724" t="str">
        <f>IF(Table1[[#This Row],[Account Type]]="Credit Card",Table1[[#This Row],[Amount]],"")</f>
        <v/>
      </c>
      <c r="I1724" s="2" t="str">
        <f>IF(Table1[[#This Row],[Category]]="Loan Repayment",Table1[[#This Row],[Amount]]*-1,"")</f>
        <v/>
      </c>
      <c r="J1724" s="20" t="s">
        <v>376</v>
      </c>
      <c r="K1724" s="17">
        <v>45108</v>
      </c>
    </row>
    <row r="1725" spans="1:11" x14ac:dyDescent="0.25">
      <c r="A1725" s="16">
        <v>45138.156342592592</v>
      </c>
      <c r="B1725" t="s">
        <v>14</v>
      </c>
      <c r="C1725" t="str">
        <f t="shared" si="26"/>
        <v>Public Transport</v>
      </c>
      <c r="D1725" s="3">
        <v>-15</v>
      </c>
      <c r="E1725" t="s">
        <v>244</v>
      </c>
      <c r="F1725" t="s">
        <v>241</v>
      </c>
      <c r="G1725" s="5">
        <f>IF(Table1[[#This Row],[Amount]]&lt;0,-Table1[[#This Row],[Amount]],"")</f>
        <v>15</v>
      </c>
      <c r="H1725" t="str">
        <f>IF(Table1[[#This Row],[Account Type]]="Credit Card",Table1[[#This Row],[Amount]],"")</f>
        <v/>
      </c>
      <c r="I1725" s="2" t="str">
        <f>IF(Table1[[#This Row],[Category]]="Loan Repayment",Table1[[#This Row],[Amount]]*-1,"")</f>
        <v/>
      </c>
      <c r="J1725" s="20" t="s">
        <v>376</v>
      </c>
      <c r="K1725" s="17">
        <v>45108</v>
      </c>
    </row>
    <row r="1726" spans="1:11" x14ac:dyDescent="0.25">
      <c r="A1726" s="16">
        <v>45138.349988425929</v>
      </c>
      <c r="B1726" t="s">
        <v>2</v>
      </c>
      <c r="C1726" t="str">
        <f t="shared" si="26"/>
        <v>Savings</v>
      </c>
      <c r="D1726" s="3">
        <v>5</v>
      </c>
      <c r="E1726" t="s">
        <v>244</v>
      </c>
      <c r="F1726" t="s">
        <v>241</v>
      </c>
      <c r="G1726" s="5" t="str">
        <f>IF(Table1[[#This Row],[Amount]]&lt;0,-Table1[[#This Row],[Amount]],"")</f>
        <v/>
      </c>
      <c r="H1726" t="str">
        <f>IF(Table1[[#This Row],[Account Type]]="Credit Card",Table1[[#This Row],[Amount]],"")</f>
        <v/>
      </c>
      <c r="I1726" s="2" t="str">
        <f>IF(Table1[[#This Row],[Category]]="Loan Repayment",Table1[[#This Row],[Amount]]*-1,"")</f>
        <v/>
      </c>
      <c r="J1726" s="20" t="s">
        <v>376</v>
      </c>
      <c r="K1726" s="17">
        <v>45108</v>
      </c>
    </row>
    <row r="1727" spans="1:11" x14ac:dyDescent="0.25">
      <c r="A1727" s="16">
        <v>45138.349988425929</v>
      </c>
      <c r="B1727" t="s">
        <v>2</v>
      </c>
      <c r="C1727" t="str">
        <f t="shared" si="26"/>
        <v>Savings</v>
      </c>
      <c r="D1727" s="3">
        <v>-5</v>
      </c>
      <c r="E1727" t="s">
        <v>244</v>
      </c>
      <c r="F1727" t="s">
        <v>241</v>
      </c>
      <c r="G1727" s="5">
        <f>IF(Table1[[#This Row],[Amount]]&lt;0,-Table1[[#This Row],[Amount]],"")</f>
        <v>5</v>
      </c>
      <c r="H1727" t="str">
        <f>IF(Table1[[#This Row],[Account Type]]="Credit Card",Table1[[#This Row],[Amount]],"")</f>
        <v/>
      </c>
      <c r="I1727" s="2" t="str">
        <f>IF(Table1[[#This Row],[Category]]="Loan Repayment",Table1[[#This Row],[Amount]]*-1,"")</f>
        <v/>
      </c>
      <c r="J1727" s="20" t="s">
        <v>376</v>
      </c>
      <c r="K1727" s="17">
        <v>45108</v>
      </c>
    </row>
    <row r="1728" spans="1:11" x14ac:dyDescent="0.25">
      <c r="A1728" s="16">
        <v>45138.444745370369</v>
      </c>
      <c r="B1728" t="s">
        <v>10</v>
      </c>
      <c r="C1728" t="str">
        <f t="shared" si="26"/>
        <v>Groceries</v>
      </c>
      <c r="D1728" s="3">
        <v>-0.4</v>
      </c>
      <c r="E1728" t="s">
        <v>244</v>
      </c>
      <c r="F1728" t="s">
        <v>241</v>
      </c>
      <c r="G1728" s="5">
        <f>IF(Table1[[#This Row],[Amount]]&lt;0,-Table1[[#This Row],[Amount]],"")</f>
        <v>0.4</v>
      </c>
      <c r="H1728" t="str">
        <f>IF(Table1[[#This Row],[Account Type]]="Credit Card",Table1[[#This Row],[Amount]],"")</f>
        <v/>
      </c>
      <c r="I1728" s="2" t="str">
        <f>IF(Table1[[#This Row],[Category]]="Loan Repayment",Table1[[#This Row],[Amount]]*-1,"")</f>
        <v/>
      </c>
      <c r="J1728" s="20" t="s">
        <v>376</v>
      </c>
      <c r="K1728" s="17">
        <v>45108</v>
      </c>
    </row>
    <row r="1729" spans="1:11" x14ac:dyDescent="0.25">
      <c r="A1729" s="16">
        <v>45138.672476851854</v>
      </c>
      <c r="B1729" t="s">
        <v>15</v>
      </c>
      <c r="C1729" t="str">
        <f t="shared" si="26"/>
        <v>Groceries</v>
      </c>
      <c r="D1729" s="3">
        <v>-15.95</v>
      </c>
      <c r="E1729" t="s">
        <v>244</v>
      </c>
      <c r="F1729" t="s">
        <v>241</v>
      </c>
      <c r="G1729" s="5">
        <f>IF(Table1[[#This Row],[Amount]]&lt;0,-Table1[[#This Row],[Amount]],"")</f>
        <v>15.95</v>
      </c>
      <c r="H1729" t="str">
        <f>IF(Table1[[#This Row],[Account Type]]="Credit Card",Table1[[#This Row],[Amount]],"")</f>
        <v/>
      </c>
      <c r="I1729" s="2" t="str">
        <f>IF(Table1[[#This Row],[Category]]="Loan Repayment",Table1[[#This Row],[Amount]]*-1,"")</f>
        <v/>
      </c>
      <c r="J1729" s="20" t="s">
        <v>376</v>
      </c>
      <c r="K1729" s="17">
        <v>45108</v>
      </c>
    </row>
    <row r="1730" spans="1:11" x14ac:dyDescent="0.25">
      <c r="A1730" s="16">
        <v>45138.675659722219</v>
      </c>
      <c r="B1730" t="s">
        <v>148</v>
      </c>
      <c r="C1730" t="str">
        <f t="shared" ref="C1730:C1793" si="27">IF(OR(B1730="Lidl",B1730="Asda",B1730="Best Asia Supermarket",B1730="Wallington Food Centre",B1730="Sainsbury's",B1730="Tesco"),"Groceries",IF(OR(B1730="Boots",B1730="Manor Pharmacy",B1730="Specsavers",B1730="Noahs Health Food Stor"),"Health",IF(OR(B1730="Amazon",B1730="Ebay"),"Online Shopping",IF(OR(B1730="Transport For London",B1730="South Western Railway"),"Public Transport",IF(OR(B1730="Primark",B1730="TK Maxx",B1730="Marks &amp; Spencer"),"Clothing",IF(OR(B1730="Udemy",B1730="Wise",B1730="Telusko",B1730="Oasis Christian Centre"),"Self Development",IF(OR(B1730="Price Busters",B1730="Argos",B1730="Poundland",B1730="Kings Corner"),"Household Items",IF(OR(B1730="To RCCG GLORIOUS HIGH THRONE",B1730="To Eagle City Church"),"Church",IF(OR(B1730="Skillz UK",B1730="Tynker",B1730="To Gocardless",B1730="We Make Footballers Cc",B1730="GLL BETTER",B1730="VIS WWW.BETTER.ORG.UK/",B1730="IXL Learning"),"Kids Extracurricular",IF(OR(B1730="To GBP Savings",B1730="Trading 212"),"Savings",IF(B1730="To Aqua","Loan Repayment",IF(B1730="To Kaneh Amin","Haircut",IF(B1730="Wall/Rent/63canon","Rent",IF(OR(B1730="Bolt","Uber"),"Cab",IF(B1730="Dulwich College","Salary","Others")))))))))))))))</f>
        <v>Household Items</v>
      </c>
      <c r="D1730" s="3">
        <v>-3.99</v>
      </c>
      <c r="E1730" t="s">
        <v>244</v>
      </c>
      <c r="F1730" t="s">
        <v>241</v>
      </c>
      <c r="G1730" s="5">
        <f>IF(Table1[[#This Row],[Amount]]&lt;0,-Table1[[#This Row],[Amount]],"")</f>
        <v>3.99</v>
      </c>
      <c r="H1730" t="str">
        <f>IF(Table1[[#This Row],[Account Type]]="Credit Card",Table1[[#This Row],[Amount]],"")</f>
        <v/>
      </c>
      <c r="I1730" s="2" t="str">
        <f>IF(Table1[[#This Row],[Category]]="Loan Repayment",Table1[[#This Row],[Amount]]*-1,"")</f>
        <v/>
      </c>
      <c r="J1730" s="20" t="s">
        <v>376</v>
      </c>
      <c r="K1730" s="17">
        <v>45108</v>
      </c>
    </row>
    <row r="1731" spans="1:11" x14ac:dyDescent="0.25">
      <c r="A1731" s="16">
        <v>45139.046712962961</v>
      </c>
      <c r="B1731" t="s">
        <v>14</v>
      </c>
      <c r="C1731" t="str">
        <f t="shared" si="27"/>
        <v>Public Transport</v>
      </c>
      <c r="D1731" s="3">
        <v>-5.25</v>
      </c>
      <c r="E1731" t="s">
        <v>244</v>
      </c>
      <c r="F1731" t="s">
        <v>241</v>
      </c>
      <c r="G1731" s="5">
        <f>IF(Table1[[#This Row],[Amount]]&lt;0,-Table1[[#This Row],[Amount]],"")</f>
        <v>5.25</v>
      </c>
      <c r="H1731" t="str">
        <f>IF(Table1[[#This Row],[Account Type]]="Credit Card",Table1[[#This Row],[Amount]],"")</f>
        <v/>
      </c>
      <c r="I1731" s="2" t="str">
        <f>IF(Table1[[#This Row],[Category]]="Loan Repayment",Table1[[#This Row],[Amount]]*-1,"")</f>
        <v/>
      </c>
      <c r="J1731" s="20" t="s">
        <v>377</v>
      </c>
      <c r="K1731" s="17">
        <v>45139</v>
      </c>
    </row>
    <row r="1732" spans="1:11" x14ac:dyDescent="0.25">
      <c r="A1732" s="16">
        <v>45139.396562499998</v>
      </c>
      <c r="B1732" t="s">
        <v>10</v>
      </c>
      <c r="C1732" t="str">
        <f t="shared" si="27"/>
        <v>Groceries</v>
      </c>
      <c r="D1732" s="3">
        <v>-0.4</v>
      </c>
      <c r="E1732" t="s">
        <v>244</v>
      </c>
      <c r="F1732" t="s">
        <v>241</v>
      </c>
      <c r="G1732" s="5">
        <f>IF(Table1[[#This Row],[Amount]]&lt;0,-Table1[[#This Row],[Amount]],"")</f>
        <v>0.4</v>
      </c>
      <c r="H1732" t="str">
        <f>IF(Table1[[#This Row],[Account Type]]="Credit Card",Table1[[#This Row],[Amount]],"")</f>
        <v/>
      </c>
      <c r="I1732" s="2" t="str">
        <f>IF(Table1[[#This Row],[Category]]="Loan Repayment",Table1[[#This Row],[Amount]]*-1,"")</f>
        <v/>
      </c>
      <c r="J1732" s="20" t="s">
        <v>377</v>
      </c>
      <c r="K1732" s="17">
        <v>45139</v>
      </c>
    </row>
    <row r="1733" spans="1:11" x14ac:dyDescent="0.25">
      <c r="A1733" s="16">
        <v>45139.414942129632</v>
      </c>
      <c r="B1733" t="s">
        <v>46</v>
      </c>
      <c r="C1733" t="str">
        <f t="shared" si="27"/>
        <v>Others</v>
      </c>
      <c r="D1733" s="3">
        <v>100</v>
      </c>
      <c r="E1733" t="s">
        <v>244</v>
      </c>
      <c r="F1733" t="s">
        <v>241</v>
      </c>
      <c r="G1733" s="5" t="str">
        <f>IF(Table1[[#This Row],[Amount]]&lt;0,-Table1[[#This Row],[Amount]],"")</f>
        <v/>
      </c>
      <c r="H1733" t="str">
        <f>IF(Table1[[#This Row],[Account Type]]="Credit Card",Table1[[#This Row],[Amount]],"")</f>
        <v/>
      </c>
      <c r="I1733" s="2" t="str">
        <f>IF(Table1[[#This Row],[Category]]="Loan Repayment",Table1[[#This Row],[Amount]]*-1,"")</f>
        <v/>
      </c>
      <c r="J1733" s="20" t="s">
        <v>377</v>
      </c>
      <c r="K1733" s="17">
        <v>45139</v>
      </c>
    </row>
    <row r="1734" spans="1:11" x14ac:dyDescent="0.25">
      <c r="A1734" s="16">
        <v>45139.416203703702</v>
      </c>
      <c r="B1734" t="s">
        <v>123</v>
      </c>
      <c r="C1734" t="str">
        <f t="shared" si="27"/>
        <v>Others</v>
      </c>
      <c r="D1734" s="3">
        <v>-80</v>
      </c>
      <c r="E1734" t="s">
        <v>244</v>
      </c>
      <c r="F1734" t="s">
        <v>241</v>
      </c>
      <c r="G1734" s="5">
        <f>IF(Table1[[#This Row],[Amount]]&lt;0,-Table1[[#This Row],[Amount]],"")</f>
        <v>80</v>
      </c>
      <c r="H1734" t="str">
        <f>IF(Table1[[#This Row],[Account Type]]="Credit Card",Table1[[#This Row],[Amount]],"")</f>
        <v/>
      </c>
      <c r="I1734" s="2" t="str">
        <f>IF(Table1[[#This Row],[Category]]="Loan Repayment",Table1[[#This Row],[Amount]]*-1,"")</f>
        <v/>
      </c>
      <c r="J1734" s="20" t="s">
        <v>377</v>
      </c>
      <c r="K1734" s="17">
        <v>45139</v>
      </c>
    </row>
    <row r="1735" spans="1:11" x14ac:dyDescent="0.25">
      <c r="A1735" s="16">
        <v>45140.041655092595</v>
      </c>
      <c r="B1735" t="s">
        <v>14</v>
      </c>
      <c r="C1735" t="str">
        <f t="shared" si="27"/>
        <v>Public Transport</v>
      </c>
      <c r="D1735" s="3">
        <v>-3.5</v>
      </c>
      <c r="E1735" t="s">
        <v>244</v>
      </c>
      <c r="F1735" t="s">
        <v>241</v>
      </c>
      <c r="G1735" s="5">
        <f>IF(Table1[[#This Row],[Amount]]&lt;0,-Table1[[#This Row],[Amount]],"")</f>
        <v>3.5</v>
      </c>
      <c r="H1735" t="str">
        <f>IF(Table1[[#This Row],[Account Type]]="Credit Card",Table1[[#This Row],[Amount]],"")</f>
        <v/>
      </c>
      <c r="I1735" s="2" t="str">
        <f>IF(Table1[[#This Row],[Category]]="Loan Repayment",Table1[[#This Row],[Amount]]*-1,"")</f>
        <v/>
      </c>
      <c r="J1735" s="20" t="s">
        <v>377</v>
      </c>
      <c r="K1735" s="17">
        <v>45139</v>
      </c>
    </row>
    <row r="1736" spans="1:11" x14ac:dyDescent="0.25">
      <c r="A1736" s="16">
        <v>45141.041655092595</v>
      </c>
      <c r="B1736" t="s">
        <v>14</v>
      </c>
      <c r="C1736" t="str">
        <f t="shared" si="27"/>
        <v>Public Transport</v>
      </c>
      <c r="D1736" s="3">
        <v>-3.5</v>
      </c>
      <c r="E1736" t="s">
        <v>244</v>
      </c>
      <c r="F1736" t="s">
        <v>241</v>
      </c>
      <c r="G1736" s="5">
        <f>IF(Table1[[#This Row],[Amount]]&lt;0,-Table1[[#This Row],[Amount]],"")</f>
        <v>3.5</v>
      </c>
      <c r="H1736" t="str">
        <f>IF(Table1[[#This Row],[Account Type]]="Credit Card",Table1[[#This Row],[Amount]],"")</f>
        <v/>
      </c>
      <c r="I1736" s="2" t="str">
        <f>IF(Table1[[#This Row],[Category]]="Loan Repayment",Table1[[#This Row],[Amount]]*-1,"")</f>
        <v/>
      </c>
      <c r="J1736" s="20" t="s">
        <v>377</v>
      </c>
      <c r="K1736" s="17">
        <v>45139</v>
      </c>
    </row>
    <row r="1737" spans="1:11" x14ac:dyDescent="0.25">
      <c r="A1737" s="16">
        <v>45142.041655092595</v>
      </c>
      <c r="B1737" t="s">
        <v>14</v>
      </c>
      <c r="C1737" t="str">
        <f t="shared" si="27"/>
        <v>Public Transport</v>
      </c>
      <c r="D1737" s="3">
        <v>-3.5</v>
      </c>
      <c r="E1737" t="s">
        <v>244</v>
      </c>
      <c r="F1737" t="s">
        <v>241</v>
      </c>
      <c r="G1737" s="5">
        <f>IF(Table1[[#This Row],[Amount]]&lt;0,-Table1[[#This Row],[Amount]],"")</f>
        <v>3.5</v>
      </c>
      <c r="H1737" t="str">
        <f>IF(Table1[[#This Row],[Account Type]]="Credit Card",Table1[[#This Row],[Amount]],"")</f>
        <v/>
      </c>
      <c r="I1737" s="2" t="str">
        <f>IF(Table1[[#This Row],[Category]]="Loan Repayment",Table1[[#This Row],[Amount]]*-1,"")</f>
        <v/>
      </c>
      <c r="J1737" s="20" t="s">
        <v>377</v>
      </c>
      <c r="K1737" s="17">
        <v>45139</v>
      </c>
    </row>
    <row r="1738" spans="1:11" x14ac:dyDescent="0.25">
      <c r="A1738" s="16">
        <v>45142.397962962961</v>
      </c>
      <c r="B1738" t="s">
        <v>10</v>
      </c>
      <c r="C1738" t="str">
        <f t="shared" si="27"/>
        <v>Groceries</v>
      </c>
      <c r="D1738" s="3">
        <v>-6</v>
      </c>
      <c r="E1738" t="s">
        <v>244</v>
      </c>
      <c r="F1738" t="s">
        <v>241</v>
      </c>
      <c r="G1738" s="5">
        <f>IF(Table1[[#This Row],[Amount]]&lt;0,-Table1[[#This Row],[Amount]],"")</f>
        <v>6</v>
      </c>
      <c r="H1738" t="str">
        <f>IF(Table1[[#This Row],[Account Type]]="Credit Card",Table1[[#This Row],[Amount]],"")</f>
        <v/>
      </c>
      <c r="I1738" s="2" t="str">
        <f>IF(Table1[[#This Row],[Category]]="Loan Repayment",Table1[[#This Row],[Amount]]*-1,"")</f>
        <v/>
      </c>
      <c r="J1738" s="20" t="s">
        <v>377</v>
      </c>
      <c r="K1738" s="17">
        <v>45139</v>
      </c>
    </row>
    <row r="1739" spans="1:11" x14ac:dyDescent="0.25">
      <c r="A1739" s="16">
        <v>45142.654398148145</v>
      </c>
      <c r="B1739" t="s">
        <v>10</v>
      </c>
      <c r="C1739" t="str">
        <f t="shared" si="27"/>
        <v>Groceries</v>
      </c>
      <c r="D1739" s="3">
        <v>-2.4500000000000002</v>
      </c>
      <c r="E1739" t="s">
        <v>244</v>
      </c>
      <c r="F1739" t="s">
        <v>241</v>
      </c>
      <c r="G1739" s="5">
        <f>IF(Table1[[#This Row],[Amount]]&lt;0,-Table1[[#This Row],[Amount]],"")</f>
        <v>2.4500000000000002</v>
      </c>
      <c r="H1739" t="str">
        <f>IF(Table1[[#This Row],[Account Type]]="Credit Card",Table1[[#This Row],[Amount]],"")</f>
        <v/>
      </c>
      <c r="I1739" s="2" t="str">
        <f>IF(Table1[[#This Row],[Category]]="Loan Repayment",Table1[[#This Row],[Amount]]*-1,"")</f>
        <v/>
      </c>
      <c r="J1739" s="20" t="s">
        <v>377</v>
      </c>
      <c r="K1739" s="17">
        <v>45139</v>
      </c>
    </row>
    <row r="1740" spans="1:11" x14ac:dyDescent="0.25">
      <c r="A1740" s="16">
        <v>45143.041655092595</v>
      </c>
      <c r="B1740" t="s">
        <v>14</v>
      </c>
      <c r="C1740" t="str">
        <f t="shared" si="27"/>
        <v>Public Transport</v>
      </c>
      <c r="D1740" s="3">
        <v>-3.5</v>
      </c>
      <c r="E1740" t="s">
        <v>244</v>
      </c>
      <c r="F1740" t="s">
        <v>241</v>
      </c>
      <c r="G1740" s="5">
        <f>IF(Table1[[#This Row],[Amount]]&lt;0,-Table1[[#This Row],[Amount]],"")</f>
        <v>3.5</v>
      </c>
      <c r="H1740" t="str">
        <f>IF(Table1[[#This Row],[Account Type]]="Credit Card",Table1[[#This Row],[Amount]],"")</f>
        <v/>
      </c>
      <c r="I1740" s="2" t="str">
        <f>IF(Table1[[#This Row],[Category]]="Loan Repayment",Table1[[#This Row],[Amount]]*-1,"")</f>
        <v/>
      </c>
      <c r="J1740" s="20" t="s">
        <v>377</v>
      </c>
      <c r="K1740" s="17">
        <v>45139</v>
      </c>
    </row>
    <row r="1741" spans="1:11" x14ac:dyDescent="0.25">
      <c r="A1741" s="16">
        <v>45144.041655092595</v>
      </c>
      <c r="B1741" t="s">
        <v>14</v>
      </c>
      <c r="C1741" t="str">
        <f t="shared" si="27"/>
        <v>Public Transport</v>
      </c>
      <c r="D1741" s="3">
        <v>-3.5</v>
      </c>
      <c r="E1741" t="s">
        <v>244</v>
      </c>
      <c r="F1741" t="s">
        <v>241</v>
      </c>
      <c r="G1741" s="5">
        <f>IF(Table1[[#This Row],[Amount]]&lt;0,-Table1[[#This Row],[Amount]],"")</f>
        <v>3.5</v>
      </c>
      <c r="H1741" t="str">
        <f>IF(Table1[[#This Row],[Account Type]]="Credit Card",Table1[[#This Row],[Amount]],"")</f>
        <v/>
      </c>
      <c r="I1741" s="2" t="str">
        <f>IF(Table1[[#This Row],[Category]]="Loan Repayment",Table1[[#This Row],[Amount]]*-1,"")</f>
        <v/>
      </c>
      <c r="J1741" s="20" t="s">
        <v>377</v>
      </c>
      <c r="K1741" s="17">
        <v>45139</v>
      </c>
    </row>
    <row r="1742" spans="1:11" x14ac:dyDescent="0.25">
      <c r="A1742" s="16">
        <v>45144.657256944447</v>
      </c>
      <c r="B1742" t="s">
        <v>46</v>
      </c>
      <c r="C1742" t="str">
        <f t="shared" si="27"/>
        <v>Others</v>
      </c>
      <c r="D1742" s="3">
        <v>50</v>
      </c>
      <c r="E1742" t="s">
        <v>244</v>
      </c>
      <c r="F1742" t="s">
        <v>241</v>
      </c>
      <c r="G1742" s="5" t="str">
        <f>IF(Table1[[#This Row],[Amount]]&lt;0,-Table1[[#This Row],[Amount]],"")</f>
        <v/>
      </c>
      <c r="H1742" t="str">
        <f>IF(Table1[[#This Row],[Account Type]]="Credit Card",Table1[[#This Row],[Amount]],"")</f>
        <v/>
      </c>
      <c r="I1742" s="2" t="str">
        <f>IF(Table1[[#This Row],[Category]]="Loan Repayment",Table1[[#This Row],[Amount]]*-1,"")</f>
        <v/>
      </c>
      <c r="J1742" s="20" t="s">
        <v>377</v>
      </c>
      <c r="K1742" s="17">
        <v>45139</v>
      </c>
    </row>
    <row r="1743" spans="1:11" x14ac:dyDescent="0.25">
      <c r="A1743" s="16">
        <v>45144.657534722224</v>
      </c>
      <c r="B1743" t="s">
        <v>149</v>
      </c>
      <c r="C1743" t="str">
        <f t="shared" si="27"/>
        <v>Others</v>
      </c>
      <c r="D1743" s="3">
        <v>-2</v>
      </c>
      <c r="E1743" t="s">
        <v>244</v>
      </c>
      <c r="F1743" t="s">
        <v>241</v>
      </c>
      <c r="G1743" s="5">
        <f>IF(Table1[[#This Row],[Amount]]&lt;0,-Table1[[#This Row],[Amount]],"")</f>
        <v>2</v>
      </c>
      <c r="H1743" t="str">
        <f>IF(Table1[[#This Row],[Account Type]]="Credit Card",Table1[[#This Row],[Amount]],"")</f>
        <v/>
      </c>
      <c r="I1743" s="2" t="str">
        <f>IF(Table1[[#This Row],[Category]]="Loan Repayment",Table1[[#This Row],[Amount]]*-1,"")</f>
        <v/>
      </c>
      <c r="J1743" s="20" t="s">
        <v>377</v>
      </c>
      <c r="K1743" s="17">
        <v>45139</v>
      </c>
    </row>
    <row r="1744" spans="1:11" x14ac:dyDescent="0.25">
      <c r="A1744" s="16">
        <v>45145.041655092595</v>
      </c>
      <c r="B1744" t="s">
        <v>14</v>
      </c>
      <c r="C1744" t="str">
        <f t="shared" si="27"/>
        <v>Public Transport</v>
      </c>
      <c r="D1744" s="3">
        <v>-1.75</v>
      </c>
      <c r="E1744" t="s">
        <v>244</v>
      </c>
      <c r="F1744" t="s">
        <v>241</v>
      </c>
      <c r="G1744" s="5">
        <f>IF(Table1[[#This Row],[Amount]]&lt;0,-Table1[[#This Row],[Amount]],"")</f>
        <v>1.75</v>
      </c>
      <c r="H1744" t="str">
        <f>IF(Table1[[#This Row],[Account Type]]="Credit Card",Table1[[#This Row],[Amount]],"")</f>
        <v/>
      </c>
      <c r="I1744" s="2" t="str">
        <f>IF(Table1[[#This Row],[Category]]="Loan Repayment",Table1[[#This Row],[Amount]]*-1,"")</f>
        <v/>
      </c>
      <c r="J1744" s="20" t="s">
        <v>377</v>
      </c>
      <c r="K1744" s="17">
        <v>45139</v>
      </c>
    </row>
    <row r="1745" spans="1:11" x14ac:dyDescent="0.25">
      <c r="A1745" s="16">
        <v>45145.042488425926</v>
      </c>
      <c r="B1745" t="s">
        <v>14</v>
      </c>
      <c r="C1745" t="str">
        <f t="shared" si="27"/>
        <v>Public Transport</v>
      </c>
      <c r="D1745" s="3">
        <v>-1.75</v>
      </c>
      <c r="E1745" t="s">
        <v>244</v>
      </c>
      <c r="F1745" t="s">
        <v>241</v>
      </c>
      <c r="G1745" s="5">
        <f>IF(Table1[[#This Row],[Amount]]&lt;0,-Table1[[#This Row],[Amount]],"")</f>
        <v>1.75</v>
      </c>
      <c r="H1745" t="str">
        <f>IF(Table1[[#This Row],[Account Type]]="Credit Card",Table1[[#This Row],[Amount]],"")</f>
        <v/>
      </c>
      <c r="I1745" s="2" t="str">
        <f>IF(Table1[[#This Row],[Category]]="Loan Repayment",Table1[[#This Row],[Amount]]*-1,"")</f>
        <v/>
      </c>
      <c r="J1745" s="20" t="s">
        <v>377</v>
      </c>
      <c r="K1745" s="17">
        <v>45139</v>
      </c>
    </row>
    <row r="1746" spans="1:11" x14ac:dyDescent="0.25">
      <c r="A1746" s="16">
        <v>45145.348483796297</v>
      </c>
      <c r="B1746" t="s">
        <v>2</v>
      </c>
      <c r="C1746" t="str">
        <f t="shared" si="27"/>
        <v>Savings</v>
      </c>
      <c r="D1746" s="3">
        <v>5</v>
      </c>
      <c r="E1746" t="s">
        <v>244</v>
      </c>
      <c r="F1746" t="s">
        <v>241</v>
      </c>
      <c r="G1746" s="5" t="str">
        <f>IF(Table1[[#This Row],[Amount]]&lt;0,-Table1[[#This Row],[Amount]],"")</f>
        <v/>
      </c>
      <c r="H1746" t="str">
        <f>IF(Table1[[#This Row],[Account Type]]="Credit Card",Table1[[#This Row],[Amount]],"")</f>
        <v/>
      </c>
      <c r="I1746" s="2" t="str">
        <f>IF(Table1[[#This Row],[Category]]="Loan Repayment",Table1[[#This Row],[Amount]]*-1,"")</f>
        <v/>
      </c>
      <c r="J1746" s="20" t="s">
        <v>377</v>
      </c>
      <c r="K1746" s="17">
        <v>45139</v>
      </c>
    </row>
    <row r="1747" spans="1:11" x14ac:dyDescent="0.25">
      <c r="A1747" s="16">
        <v>45145.348483796297</v>
      </c>
      <c r="B1747" t="s">
        <v>2</v>
      </c>
      <c r="C1747" t="str">
        <f t="shared" si="27"/>
        <v>Savings</v>
      </c>
      <c r="D1747" s="3">
        <v>-5</v>
      </c>
      <c r="E1747" t="s">
        <v>244</v>
      </c>
      <c r="F1747" t="s">
        <v>241</v>
      </c>
      <c r="G1747" s="5">
        <f>IF(Table1[[#This Row],[Amount]]&lt;0,-Table1[[#This Row],[Amount]],"")</f>
        <v>5</v>
      </c>
      <c r="H1747" t="str">
        <f>IF(Table1[[#This Row],[Account Type]]="Credit Card",Table1[[#This Row],[Amount]],"")</f>
        <v/>
      </c>
      <c r="I1747" s="2" t="str">
        <f>IF(Table1[[#This Row],[Category]]="Loan Repayment",Table1[[#This Row],[Amount]]*-1,"")</f>
        <v/>
      </c>
      <c r="J1747" s="20" t="s">
        <v>377</v>
      </c>
      <c r="K1747" s="17">
        <v>45139</v>
      </c>
    </row>
    <row r="1748" spans="1:11" x14ac:dyDescent="0.25">
      <c r="A1748" s="16">
        <v>45145.485486111109</v>
      </c>
      <c r="B1748" t="s">
        <v>150</v>
      </c>
      <c r="C1748" t="str">
        <f t="shared" si="27"/>
        <v>Others</v>
      </c>
      <c r="D1748" s="3">
        <v>-6.29</v>
      </c>
      <c r="E1748" t="s">
        <v>244</v>
      </c>
      <c r="F1748" t="s">
        <v>241</v>
      </c>
      <c r="G1748" s="5">
        <f>IF(Table1[[#This Row],[Amount]]&lt;0,-Table1[[#This Row],[Amount]],"")</f>
        <v>6.29</v>
      </c>
      <c r="H1748" t="str">
        <f>IF(Table1[[#This Row],[Account Type]]="Credit Card",Table1[[#This Row],[Amount]],"")</f>
        <v/>
      </c>
      <c r="I1748" s="2" t="str">
        <f>IF(Table1[[#This Row],[Category]]="Loan Repayment",Table1[[#This Row],[Amount]]*-1,"")</f>
        <v/>
      </c>
      <c r="J1748" s="20" t="s">
        <v>377</v>
      </c>
      <c r="K1748" s="17">
        <v>45139</v>
      </c>
    </row>
    <row r="1749" spans="1:11" x14ac:dyDescent="0.25">
      <c r="A1749" s="16">
        <v>45145.566319444442</v>
      </c>
      <c r="B1749" t="s">
        <v>3</v>
      </c>
      <c r="C1749" t="str">
        <f t="shared" si="27"/>
        <v>Others</v>
      </c>
      <c r="D1749" s="3">
        <v>-10</v>
      </c>
      <c r="E1749" t="s">
        <v>244</v>
      </c>
      <c r="F1749" t="s">
        <v>241</v>
      </c>
      <c r="G1749" s="5">
        <f>IF(Table1[[#This Row],[Amount]]&lt;0,-Table1[[#This Row],[Amount]],"")</f>
        <v>10</v>
      </c>
      <c r="H1749" t="str">
        <f>IF(Table1[[#This Row],[Account Type]]="Credit Card",Table1[[#This Row],[Amount]],"")</f>
        <v/>
      </c>
      <c r="I1749" s="2" t="str">
        <f>IF(Table1[[#This Row],[Category]]="Loan Repayment",Table1[[#This Row],[Amount]]*-1,"")</f>
        <v/>
      </c>
      <c r="J1749" s="20" t="s">
        <v>377</v>
      </c>
      <c r="K1749" s="17">
        <v>45139</v>
      </c>
    </row>
    <row r="1750" spans="1:11" x14ac:dyDescent="0.25">
      <c r="A1750" s="16">
        <v>45145.566319444442</v>
      </c>
      <c r="B1750" t="s">
        <v>3</v>
      </c>
      <c r="C1750" t="str">
        <f t="shared" si="27"/>
        <v>Others</v>
      </c>
      <c r="D1750" s="3">
        <v>10</v>
      </c>
      <c r="E1750" t="s">
        <v>244</v>
      </c>
      <c r="F1750" t="s">
        <v>241</v>
      </c>
      <c r="G1750" s="5" t="str">
        <f>IF(Table1[[#This Row],[Amount]]&lt;0,-Table1[[#This Row],[Amount]],"")</f>
        <v/>
      </c>
      <c r="H1750" t="str">
        <f>IF(Table1[[#This Row],[Account Type]]="Credit Card",Table1[[#This Row],[Amount]],"")</f>
        <v/>
      </c>
      <c r="I1750" s="2" t="str">
        <f>IF(Table1[[#This Row],[Category]]="Loan Repayment",Table1[[#This Row],[Amount]]*-1,"")</f>
        <v/>
      </c>
      <c r="J1750" s="20" t="s">
        <v>377</v>
      </c>
      <c r="K1750" s="17">
        <v>45139</v>
      </c>
    </row>
    <row r="1751" spans="1:11" x14ac:dyDescent="0.25">
      <c r="A1751" s="16">
        <v>45145.568240740744</v>
      </c>
      <c r="B1751" t="s">
        <v>25</v>
      </c>
      <c r="C1751" t="str">
        <f t="shared" si="27"/>
        <v>Clothing</v>
      </c>
      <c r="D1751" s="3">
        <v>-32</v>
      </c>
      <c r="E1751" t="s">
        <v>244</v>
      </c>
      <c r="F1751" t="s">
        <v>241</v>
      </c>
      <c r="G1751" s="5">
        <f>IF(Table1[[#This Row],[Amount]]&lt;0,-Table1[[#This Row],[Amount]],"")</f>
        <v>32</v>
      </c>
      <c r="H1751" t="str">
        <f>IF(Table1[[#This Row],[Account Type]]="Credit Card",Table1[[#This Row],[Amount]],"")</f>
        <v/>
      </c>
      <c r="I1751" s="2" t="str">
        <f>IF(Table1[[#This Row],[Category]]="Loan Repayment",Table1[[#This Row],[Amount]]*-1,"")</f>
        <v/>
      </c>
      <c r="J1751" s="20" t="s">
        <v>377</v>
      </c>
      <c r="K1751" s="17">
        <v>45139</v>
      </c>
    </row>
    <row r="1752" spans="1:11" x14ac:dyDescent="0.25">
      <c r="A1752" s="16">
        <v>45145.614872685182</v>
      </c>
      <c r="B1752" t="s">
        <v>10</v>
      </c>
      <c r="C1752" t="str">
        <f t="shared" si="27"/>
        <v>Groceries</v>
      </c>
      <c r="D1752" s="3">
        <v>-0.8</v>
      </c>
      <c r="E1752" t="s">
        <v>244</v>
      </c>
      <c r="F1752" t="s">
        <v>241</v>
      </c>
      <c r="G1752" s="5">
        <f>IF(Table1[[#This Row],[Amount]]&lt;0,-Table1[[#This Row],[Amount]],"")</f>
        <v>0.8</v>
      </c>
      <c r="H1752" t="str">
        <f>IF(Table1[[#This Row],[Account Type]]="Credit Card",Table1[[#This Row],[Amount]],"")</f>
        <v/>
      </c>
      <c r="I1752" s="2" t="str">
        <f>IF(Table1[[#This Row],[Category]]="Loan Repayment",Table1[[#This Row],[Amount]]*-1,"")</f>
        <v/>
      </c>
      <c r="J1752" s="20" t="s">
        <v>377</v>
      </c>
      <c r="K1752" s="17">
        <v>45139</v>
      </c>
    </row>
    <row r="1753" spans="1:11" x14ac:dyDescent="0.25">
      <c r="A1753" s="16">
        <v>45146.041655092595</v>
      </c>
      <c r="B1753" t="s">
        <v>14</v>
      </c>
      <c r="C1753" t="str">
        <f t="shared" si="27"/>
        <v>Public Transport</v>
      </c>
      <c r="D1753" s="3">
        <v>-5.25</v>
      </c>
      <c r="E1753" t="s">
        <v>244</v>
      </c>
      <c r="F1753" t="s">
        <v>241</v>
      </c>
      <c r="G1753" s="5">
        <f>IF(Table1[[#This Row],[Amount]]&lt;0,-Table1[[#This Row],[Amount]],"")</f>
        <v>5.25</v>
      </c>
      <c r="H1753" t="str">
        <f>IF(Table1[[#This Row],[Account Type]]="Credit Card",Table1[[#This Row],[Amount]],"")</f>
        <v/>
      </c>
      <c r="I1753" s="2" t="str">
        <f>IF(Table1[[#This Row],[Category]]="Loan Repayment",Table1[[#This Row],[Amount]]*-1,"")</f>
        <v/>
      </c>
      <c r="J1753" s="20" t="s">
        <v>377</v>
      </c>
      <c r="K1753" s="17">
        <v>45139</v>
      </c>
    </row>
    <row r="1754" spans="1:11" x14ac:dyDescent="0.25">
      <c r="A1754" s="16">
        <v>45146.041666666664</v>
      </c>
      <c r="B1754" t="s">
        <v>14</v>
      </c>
      <c r="C1754" t="str">
        <f t="shared" si="27"/>
        <v>Public Transport</v>
      </c>
      <c r="D1754" s="3">
        <v>15</v>
      </c>
      <c r="E1754" t="s">
        <v>244</v>
      </c>
      <c r="F1754" t="s">
        <v>241</v>
      </c>
      <c r="G1754" s="5" t="str">
        <f>IF(Table1[[#This Row],[Amount]]&lt;0,-Table1[[#This Row],[Amount]],"")</f>
        <v/>
      </c>
      <c r="H1754" t="str">
        <f>IF(Table1[[#This Row],[Account Type]]="Credit Card",Table1[[#This Row],[Amount]],"")</f>
        <v/>
      </c>
      <c r="I1754" s="2" t="str">
        <f>IF(Table1[[#This Row],[Category]]="Loan Repayment",Table1[[#This Row],[Amount]]*-1,"")</f>
        <v/>
      </c>
      <c r="J1754" s="20" t="s">
        <v>377</v>
      </c>
      <c r="K1754" s="17">
        <v>45139</v>
      </c>
    </row>
    <row r="1755" spans="1:11" x14ac:dyDescent="0.25">
      <c r="A1755" s="16">
        <v>45146.490601851852</v>
      </c>
      <c r="B1755" t="s">
        <v>46</v>
      </c>
      <c r="C1755" t="str">
        <f t="shared" si="27"/>
        <v>Others</v>
      </c>
      <c r="D1755" s="3">
        <v>50</v>
      </c>
      <c r="E1755" t="s">
        <v>244</v>
      </c>
      <c r="F1755" t="s">
        <v>241</v>
      </c>
      <c r="G1755" s="5" t="str">
        <f>IF(Table1[[#This Row],[Amount]]&lt;0,-Table1[[#This Row],[Amount]],"")</f>
        <v/>
      </c>
      <c r="H1755" t="str">
        <f>IF(Table1[[#This Row],[Account Type]]="Credit Card",Table1[[#This Row],[Amount]],"")</f>
        <v/>
      </c>
      <c r="I1755" s="2" t="str">
        <f>IF(Table1[[#This Row],[Category]]="Loan Repayment",Table1[[#This Row],[Amount]]*-1,"")</f>
        <v/>
      </c>
      <c r="J1755" s="20" t="s">
        <v>377</v>
      </c>
      <c r="K1755" s="17">
        <v>45139</v>
      </c>
    </row>
    <row r="1756" spans="1:11" x14ac:dyDescent="0.25">
      <c r="A1756" s="16">
        <v>45146.491724537038</v>
      </c>
      <c r="B1756" t="s">
        <v>10</v>
      </c>
      <c r="C1756" t="str">
        <f t="shared" si="27"/>
        <v>Groceries</v>
      </c>
      <c r="D1756" s="3">
        <v>-9.4</v>
      </c>
      <c r="E1756" t="s">
        <v>244</v>
      </c>
      <c r="F1756" t="s">
        <v>241</v>
      </c>
      <c r="G1756" s="5">
        <f>IF(Table1[[#This Row],[Amount]]&lt;0,-Table1[[#This Row],[Amount]],"")</f>
        <v>9.4</v>
      </c>
      <c r="H1756" t="str">
        <f>IF(Table1[[#This Row],[Account Type]]="Credit Card",Table1[[#This Row],[Amount]],"")</f>
        <v/>
      </c>
      <c r="I1756" s="2" t="str">
        <f>IF(Table1[[#This Row],[Category]]="Loan Repayment",Table1[[#This Row],[Amount]]*-1,"")</f>
        <v/>
      </c>
      <c r="J1756" s="20" t="s">
        <v>377</v>
      </c>
      <c r="K1756" s="17">
        <v>45139</v>
      </c>
    </row>
    <row r="1757" spans="1:11" x14ac:dyDescent="0.25">
      <c r="A1757" s="16">
        <v>45146.547997685186</v>
      </c>
      <c r="B1757" t="s">
        <v>39</v>
      </c>
      <c r="C1757" t="str">
        <f t="shared" si="27"/>
        <v>Church</v>
      </c>
      <c r="D1757" s="3">
        <v>-8</v>
      </c>
      <c r="E1757" t="s">
        <v>244</v>
      </c>
      <c r="F1757" t="s">
        <v>241</v>
      </c>
      <c r="G1757" s="5">
        <f>IF(Table1[[#This Row],[Amount]]&lt;0,-Table1[[#This Row],[Amount]],"")</f>
        <v>8</v>
      </c>
      <c r="H1757" t="str">
        <f>IF(Table1[[#This Row],[Account Type]]="Credit Card",Table1[[#This Row],[Amount]],"")</f>
        <v/>
      </c>
      <c r="I1757" s="2" t="str">
        <f>IF(Table1[[#This Row],[Category]]="Loan Repayment",Table1[[#This Row],[Amount]]*-1,"")</f>
        <v/>
      </c>
      <c r="J1757" s="20" t="s">
        <v>377</v>
      </c>
      <c r="K1757" s="17">
        <v>45139</v>
      </c>
    </row>
    <row r="1758" spans="1:11" x14ac:dyDescent="0.25">
      <c r="A1758" s="16">
        <v>45146.606620370374</v>
      </c>
      <c r="B1758" t="s">
        <v>151</v>
      </c>
      <c r="C1758" t="str">
        <f t="shared" si="27"/>
        <v>Others</v>
      </c>
      <c r="D1758" s="3">
        <v>-12.06</v>
      </c>
      <c r="E1758" t="s">
        <v>244</v>
      </c>
      <c r="F1758" t="s">
        <v>241</v>
      </c>
      <c r="G1758" s="5">
        <f>IF(Table1[[#This Row],[Amount]]&lt;0,-Table1[[#This Row],[Amount]],"")</f>
        <v>12.06</v>
      </c>
      <c r="H1758" t="str">
        <f>IF(Table1[[#This Row],[Account Type]]="Credit Card",Table1[[#This Row],[Amount]],"")</f>
        <v/>
      </c>
      <c r="I1758" s="2" t="str">
        <f>IF(Table1[[#This Row],[Category]]="Loan Repayment",Table1[[#This Row],[Amount]]*-1,"")</f>
        <v/>
      </c>
      <c r="J1758" s="20" t="s">
        <v>377</v>
      </c>
      <c r="K1758" s="17">
        <v>45139</v>
      </c>
    </row>
    <row r="1759" spans="1:11" x14ac:dyDescent="0.25">
      <c r="A1759" s="16">
        <v>45146.642592592594</v>
      </c>
      <c r="B1759" t="s">
        <v>113</v>
      </c>
      <c r="C1759" t="str">
        <f t="shared" si="27"/>
        <v>Others</v>
      </c>
      <c r="D1759" s="3">
        <v>100</v>
      </c>
      <c r="E1759" t="s">
        <v>244</v>
      </c>
      <c r="F1759" t="s">
        <v>241</v>
      </c>
      <c r="G1759" s="5" t="str">
        <f>IF(Table1[[#This Row],[Amount]]&lt;0,-Table1[[#This Row],[Amount]],"")</f>
        <v/>
      </c>
      <c r="H1759" t="str">
        <f>IF(Table1[[#This Row],[Account Type]]="Credit Card",Table1[[#This Row],[Amount]],"")</f>
        <v/>
      </c>
      <c r="I1759" s="2" t="str">
        <f>IF(Table1[[#This Row],[Category]]="Loan Repayment",Table1[[#This Row],[Amount]]*-1,"")</f>
        <v/>
      </c>
      <c r="J1759" s="20" t="s">
        <v>377</v>
      </c>
      <c r="K1759" s="17">
        <v>45139</v>
      </c>
    </row>
    <row r="1760" spans="1:11" x14ac:dyDescent="0.25">
      <c r="A1760" s="16">
        <v>45146.643738425926</v>
      </c>
      <c r="B1760" t="s">
        <v>46</v>
      </c>
      <c r="C1760" t="str">
        <f t="shared" si="27"/>
        <v>Others</v>
      </c>
      <c r="D1760" s="3">
        <v>200</v>
      </c>
      <c r="E1760" t="s">
        <v>244</v>
      </c>
      <c r="F1760" t="s">
        <v>241</v>
      </c>
      <c r="G1760" s="5" t="str">
        <f>IF(Table1[[#This Row],[Amount]]&lt;0,-Table1[[#This Row],[Amount]],"")</f>
        <v/>
      </c>
      <c r="H1760" t="str">
        <f>IF(Table1[[#This Row],[Account Type]]="Credit Card",Table1[[#This Row],[Amount]],"")</f>
        <v/>
      </c>
      <c r="I1760" s="2" t="str">
        <f>IF(Table1[[#This Row],[Category]]="Loan Repayment",Table1[[#This Row],[Amount]]*-1,"")</f>
        <v/>
      </c>
      <c r="J1760" s="20" t="s">
        <v>377</v>
      </c>
      <c r="K1760" s="17">
        <v>45139</v>
      </c>
    </row>
    <row r="1761" spans="1:11" x14ac:dyDescent="0.25">
      <c r="A1761" s="16">
        <v>45146.644282407404</v>
      </c>
      <c r="B1761" t="s">
        <v>80</v>
      </c>
      <c r="C1761" t="str">
        <f t="shared" si="27"/>
        <v>Others</v>
      </c>
      <c r="D1761" s="3">
        <v>-300</v>
      </c>
      <c r="E1761" t="s">
        <v>244</v>
      </c>
      <c r="F1761" t="s">
        <v>241</v>
      </c>
      <c r="G1761" s="5">
        <f>IF(Table1[[#This Row],[Amount]]&lt;0,-Table1[[#This Row],[Amount]],"")</f>
        <v>300</v>
      </c>
      <c r="H1761" t="str">
        <f>IF(Table1[[#This Row],[Account Type]]="Credit Card",Table1[[#This Row],[Amount]],"")</f>
        <v/>
      </c>
      <c r="I1761" s="2" t="str">
        <f>IF(Table1[[#This Row],[Category]]="Loan Repayment",Table1[[#This Row],[Amount]]*-1,"")</f>
        <v/>
      </c>
      <c r="J1761" s="20" t="s">
        <v>377</v>
      </c>
      <c r="K1761" s="17">
        <v>45139</v>
      </c>
    </row>
    <row r="1762" spans="1:11" x14ac:dyDescent="0.25">
      <c r="A1762" s="16">
        <v>45147.041655092595</v>
      </c>
      <c r="B1762" t="s">
        <v>14</v>
      </c>
      <c r="C1762" t="str">
        <f t="shared" si="27"/>
        <v>Public Transport</v>
      </c>
      <c r="D1762" s="3">
        <v>-1.75</v>
      </c>
      <c r="E1762" t="s">
        <v>244</v>
      </c>
      <c r="F1762" t="s">
        <v>241</v>
      </c>
      <c r="G1762" s="5">
        <f>IF(Table1[[#This Row],[Amount]]&lt;0,-Table1[[#This Row],[Amount]],"")</f>
        <v>1.75</v>
      </c>
      <c r="H1762" t="str">
        <f>IF(Table1[[#This Row],[Account Type]]="Credit Card",Table1[[#This Row],[Amount]],"")</f>
        <v/>
      </c>
      <c r="I1762" s="2" t="str">
        <f>IF(Table1[[#This Row],[Category]]="Loan Repayment",Table1[[#This Row],[Amount]]*-1,"")</f>
        <v/>
      </c>
      <c r="J1762" s="20" t="s">
        <v>377</v>
      </c>
      <c r="K1762" s="17">
        <v>45139</v>
      </c>
    </row>
    <row r="1763" spans="1:11" x14ac:dyDescent="0.25">
      <c r="A1763" s="16">
        <v>45148.041655092595</v>
      </c>
      <c r="B1763" t="s">
        <v>14</v>
      </c>
      <c r="C1763" t="str">
        <f t="shared" si="27"/>
        <v>Public Transport</v>
      </c>
      <c r="D1763" s="3">
        <v>-3.5</v>
      </c>
      <c r="E1763" t="s">
        <v>244</v>
      </c>
      <c r="F1763" t="s">
        <v>241</v>
      </c>
      <c r="G1763" s="5">
        <f>IF(Table1[[#This Row],[Amount]]&lt;0,-Table1[[#This Row],[Amount]],"")</f>
        <v>3.5</v>
      </c>
      <c r="H1763" t="str">
        <f>IF(Table1[[#This Row],[Account Type]]="Credit Card",Table1[[#This Row],[Amount]],"")</f>
        <v/>
      </c>
      <c r="I1763" s="2" t="str">
        <f>IF(Table1[[#This Row],[Category]]="Loan Repayment",Table1[[#This Row],[Amount]]*-1,"")</f>
        <v/>
      </c>
      <c r="J1763" s="20" t="s">
        <v>377</v>
      </c>
      <c r="K1763" s="17">
        <v>45139</v>
      </c>
    </row>
    <row r="1764" spans="1:11" x14ac:dyDescent="0.25">
      <c r="A1764" s="16">
        <v>45148.344606481478</v>
      </c>
      <c r="B1764" t="s">
        <v>41</v>
      </c>
      <c r="C1764" t="str">
        <f t="shared" si="27"/>
        <v>Others</v>
      </c>
      <c r="D1764" s="3">
        <v>350</v>
      </c>
      <c r="E1764" t="s">
        <v>244</v>
      </c>
      <c r="F1764" t="s">
        <v>241</v>
      </c>
      <c r="G1764" s="5" t="str">
        <f>IF(Table1[[#This Row],[Amount]]&lt;0,-Table1[[#This Row],[Amount]],"")</f>
        <v/>
      </c>
      <c r="H1764" t="str">
        <f>IF(Table1[[#This Row],[Account Type]]="Credit Card",Table1[[#This Row],[Amount]],"")</f>
        <v/>
      </c>
      <c r="I1764" s="2" t="str">
        <f>IF(Table1[[#This Row],[Category]]="Loan Repayment",Table1[[#This Row],[Amount]]*-1,"")</f>
        <v/>
      </c>
      <c r="J1764" s="20" t="s">
        <v>377</v>
      </c>
      <c r="K1764" s="17">
        <v>45139</v>
      </c>
    </row>
    <row r="1765" spans="1:11" x14ac:dyDescent="0.25">
      <c r="A1765" s="16">
        <v>45148.456597222219</v>
      </c>
      <c r="B1765" t="s">
        <v>124</v>
      </c>
      <c r="C1765" t="str">
        <f t="shared" si="27"/>
        <v>Others</v>
      </c>
      <c r="D1765" s="3">
        <v>-100</v>
      </c>
      <c r="E1765" t="s">
        <v>244</v>
      </c>
      <c r="F1765" t="s">
        <v>241</v>
      </c>
      <c r="G1765" s="5">
        <f>IF(Table1[[#This Row],[Amount]]&lt;0,-Table1[[#This Row],[Amount]],"")</f>
        <v>100</v>
      </c>
      <c r="H1765" t="str">
        <f>IF(Table1[[#This Row],[Account Type]]="Credit Card",Table1[[#This Row],[Amount]],"")</f>
        <v/>
      </c>
      <c r="I1765" s="2" t="str">
        <f>IF(Table1[[#This Row],[Category]]="Loan Repayment",Table1[[#This Row],[Amount]]*-1,"")</f>
        <v/>
      </c>
      <c r="J1765" s="20" t="s">
        <v>377</v>
      </c>
      <c r="K1765" s="17">
        <v>45139</v>
      </c>
    </row>
    <row r="1766" spans="1:11" x14ac:dyDescent="0.25">
      <c r="A1766" s="16">
        <v>45148.545034722221</v>
      </c>
      <c r="B1766" t="s">
        <v>292</v>
      </c>
      <c r="C1766" t="str">
        <f t="shared" si="27"/>
        <v>Others</v>
      </c>
      <c r="D1766" s="3">
        <v>-230</v>
      </c>
      <c r="E1766" t="s">
        <v>244</v>
      </c>
      <c r="F1766" t="s">
        <v>241</v>
      </c>
      <c r="G1766" s="5">
        <f>IF(Table1[[#This Row],[Amount]]&lt;0,-Table1[[#This Row],[Amount]],"")</f>
        <v>230</v>
      </c>
      <c r="H1766" t="str">
        <f>IF(Table1[[#This Row],[Account Type]]="Credit Card",Table1[[#This Row],[Amount]],"")</f>
        <v/>
      </c>
      <c r="I1766" s="2" t="str">
        <f>IF(Table1[[#This Row],[Category]]="Loan Repayment",Table1[[#This Row],[Amount]]*-1,"")</f>
        <v/>
      </c>
      <c r="J1766" s="20" t="s">
        <v>377</v>
      </c>
      <c r="K1766" s="17">
        <v>45139</v>
      </c>
    </row>
    <row r="1767" spans="1:11" x14ac:dyDescent="0.25">
      <c r="A1767" s="16">
        <v>45148.645474537036</v>
      </c>
      <c r="B1767" t="s">
        <v>14</v>
      </c>
      <c r="C1767" t="str">
        <f t="shared" si="27"/>
        <v>Public Transport</v>
      </c>
      <c r="D1767" s="3">
        <v>-15</v>
      </c>
      <c r="E1767" t="s">
        <v>244</v>
      </c>
      <c r="F1767" t="s">
        <v>241</v>
      </c>
      <c r="G1767" s="5">
        <f>IF(Table1[[#This Row],[Amount]]&lt;0,-Table1[[#This Row],[Amount]],"")</f>
        <v>15</v>
      </c>
      <c r="H1767" t="str">
        <f>IF(Table1[[#This Row],[Account Type]]="Credit Card",Table1[[#This Row],[Amount]],"")</f>
        <v/>
      </c>
      <c r="I1767" s="2" t="str">
        <f>IF(Table1[[#This Row],[Category]]="Loan Repayment",Table1[[#This Row],[Amount]]*-1,"")</f>
        <v/>
      </c>
      <c r="J1767" s="20" t="s">
        <v>377</v>
      </c>
      <c r="K1767" s="17">
        <v>45139</v>
      </c>
    </row>
    <row r="1768" spans="1:11" x14ac:dyDescent="0.25">
      <c r="A1768" s="16">
        <v>45149.041655092595</v>
      </c>
      <c r="B1768" t="s">
        <v>14</v>
      </c>
      <c r="C1768" t="str">
        <f t="shared" si="27"/>
        <v>Public Transport</v>
      </c>
      <c r="D1768" s="3">
        <v>-3.5</v>
      </c>
      <c r="E1768" t="s">
        <v>244</v>
      </c>
      <c r="F1768" t="s">
        <v>241</v>
      </c>
      <c r="G1768" s="5">
        <f>IF(Table1[[#This Row],[Amount]]&lt;0,-Table1[[#This Row],[Amount]],"")</f>
        <v>3.5</v>
      </c>
      <c r="H1768" t="str">
        <f>IF(Table1[[#This Row],[Account Type]]="Credit Card",Table1[[#This Row],[Amount]],"")</f>
        <v/>
      </c>
      <c r="I1768" s="2" t="str">
        <f>IF(Table1[[#This Row],[Category]]="Loan Repayment",Table1[[#This Row],[Amount]]*-1,"")</f>
        <v/>
      </c>
      <c r="J1768" s="20" t="s">
        <v>377</v>
      </c>
      <c r="K1768" s="17">
        <v>45139</v>
      </c>
    </row>
    <row r="1769" spans="1:11" x14ac:dyDescent="0.25">
      <c r="A1769" s="16">
        <v>45149.259583333333</v>
      </c>
      <c r="B1769" t="s">
        <v>14</v>
      </c>
      <c r="C1769" t="str">
        <f t="shared" si="27"/>
        <v>Public Transport</v>
      </c>
      <c r="D1769" s="3">
        <v>-1.75</v>
      </c>
      <c r="E1769" t="s">
        <v>244</v>
      </c>
      <c r="F1769" t="s">
        <v>241</v>
      </c>
      <c r="G1769" s="5">
        <f>IF(Table1[[#This Row],[Amount]]&lt;0,-Table1[[#This Row],[Amount]],"")</f>
        <v>1.75</v>
      </c>
      <c r="H1769" t="str">
        <f>IF(Table1[[#This Row],[Account Type]]="Credit Card",Table1[[#This Row],[Amount]],"")</f>
        <v/>
      </c>
      <c r="I1769" s="2" t="str">
        <f>IF(Table1[[#This Row],[Category]]="Loan Repayment",Table1[[#This Row],[Amount]]*-1,"")</f>
        <v/>
      </c>
      <c r="J1769" s="20" t="s">
        <v>377</v>
      </c>
      <c r="K1769" s="17">
        <v>45139</v>
      </c>
    </row>
    <row r="1770" spans="1:11" x14ac:dyDescent="0.25">
      <c r="A1770" s="16">
        <v>45149.717407407406</v>
      </c>
      <c r="B1770" t="s">
        <v>123</v>
      </c>
      <c r="C1770" t="str">
        <f t="shared" si="27"/>
        <v>Others</v>
      </c>
      <c r="D1770" s="3">
        <v>-20</v>
      </c>
      <c r="E1770" t="s">
        <v>244</v>
      </c>
      <c r="F1770" t="s">
        <v>241</v>
      </c>
      <c r="G1770" s="5">
        <f>IF(Table1[[#This Row],[Amount]]&lt;0,-Table1[[#This Row],[Amount]],"")</f>
        <v>20</v>
      </c>
      <c r="H1770" t="str">
        <f>IF(Table1[[#This Row],[Account Type]]="Credit Card",Table1[[#This Row],[Amount]],"")</f>
        <v/>
      </c>
      <c r="I1770" s="2" t="str">
        <f>IF(Table1[[#This Row],[Category]]="Loan Repayment",Table1[[#This Row],[Amount]]*-1,"")</f>
        <v/>
      </c>
      <c r="J1770" s="20" t="s">
        <v>377</v>
      </c>
      <c r="K1770" s="17">
        <v>45139</v>
      </c>
    </row>
    <row r="1771" spans="1:11" x14ac:dyDescent="0.25">
      <c r="A1771" s="16">
        <v>45150.045624999999</v>
      </c>
      <c r="B1771" t="s">
        <v>14</v>
      </c>
      <c r="C1771" t="str">
        <f t="shared" si="27"/>
        <v>Public Transport</v>
      </c>
      <c r="D1771" s="3">
        <v>-1.75</v>
      </c>
      <c r="E1771" t="s">
        <v>244</v>
      </c>
      <c r="F1771" t="s">
        <v>241</v>
      </c>
      <c r="G1771" s="5">
        <f>IF(Table1[[#This Row],[Amount]]&lt;0,-Table1[[#This Row],[Amount]],"")</f>
        <v>1.75</v>
      </c>
      <c r="H1771" t="str">
        <f>IF(Table1[[#This Row],[Account Type]]="Credit Card",Table1[[#This Row],[Amount]],"")</f>
        <v/>
      </c>
      <c r="I1771" s="2" t="str">
        <f>IF(Table1[[#This Row],[Category]]="Loan Repayment",Table1[[#This Row],[Amount]]*-1,"")</f>
        <v/>
      </c>
      <c r="J1771" s="20" t="s">
        <v>377</v>
      </c>
      <c r="K1771" s="17">
        <v>45139</v>
      </c>
    </row>
    <row r="1772" spans="1:11" x14ac:dyDescent="0.25">
      <c r="A1772" s="16">
        <v>45150.552465277775</v>
      </c>
      <c r="B1772" t="s">
        <v>10</v>
      </c>
      <c r="C1772" t="str">
        <f t="shared" si="27"/>
        <v>Groceries</v>
      </c>
      <c r="D1772" s="3">
        <v>-0.9</v>
      </c>
      <c r="E1772" t="s">
        <v>244</v>
      </c>
      <c r="F1772" t="s">
        <v>241</v>
      </c>
      <c r="G1772" s="5">
        <f>IF(Table1[[#This Row],[Amount]]&lt;0,-Table1[[#This Row],[Amount]],"")</f>
        <v>0.9</v>
      </c>
      <c r="H1772" t="str">
        <f>IF(Table1[[#This Row],[Account Type]]="Credit Card",Table1[[#This Row],[Amount]],"")</f>
        <v/>
      </c>
      <c r="I1772" s="2" t="str">
        <f>IF(Table1[[#This Row],[Category]]="Loan Repayment",Table1[[#This Row],[Amount]]*-1,"")</f>
        <v/>
      </c>
      <c r="J1772" s="20" t="s">
        <v>377</v>
      </c>
      <c r="K1772" s="17">
        <v>45139</v>
      </c>
    </row>
    <row r="1773" spans="1:11" x14ac:dyDescent="0.25">
      <c r="A1773" s="16">
        <v>45151.041655092595</v>
      </c>
      <c r="B1773" t="s">
        <v>14</v>
      </c>
      <c r="C1773" t="str">
        <f t="shared" si="27"/>
        <v>Public Transport</v>
      </c>
      <c r="D1773" s="3">
        <v>-3.5</v>
      </c>
      <c r="E1773" t="s">
        <v>244</v>
      </c>
      <c r="F1773" t="s">
        <v>241</v>
      </c>
      <c r="G1773" s="5">
        <f>IF(Table1[[#This Row],[Amount]]&lt;0,-Table1[[#This Row],[Amount]],"")</f>
        <v>3.5</v>
      </c>
      <c r="H1773" t="str">
        <f>IF(Table1[[#This Row],[Account Type]]="Credit Card",Table1[[#This Row],[Amount]],"")</f>
        <v/>
      </c>
      <c r="I1773" s="2" t="str">
        <f>IF(Table1[[#This Row],[Category]]="Loan Repayment",Table1[[#This Row],[Amount]]*-1,"")</f>
        <v/>
      </c>
      <c r="J1773" s="20" t="s">
        <v>377</v>
      </c>
      <c r="K1773" s="17">
        <v>45139</v>
      </c>
    </row>
    <row r="1774" spans="1:11" x14ac:dyDescent="0.25">
      <c r="A1774" s="16">
        <v>45151.571273148147</v>
      </c>
      <c r="B1774" t="s">
        <v>46</v>
      </c>
      <c r="C1774" t="str">
        <f t="shared" si="27"/>
        <v>Others</v>
      </c>
      <c r="D1774" s="3">
        <v>50</v>
      </c>
      <c r="E1774" t="s">
        <v>244</v>
      </c>
      <c r="F1774" t="s">
        <v>241</v>
      </c>
      <c r="G1774" s="5" t="str">
        <f>IF(Table1[[#This Row],[Amount]]&lt;0,-Table1[[#This Row],[Amount]],"")</f>
        <v/>
      </c>
      <c r="H1774" t="str">
        <f>IF(Table1[[#This Row],[Account Type]]="Credit Card",Table1[[#This Row],[Amount]],"")</f>
        <v/>
      </c>
      <c r="I1774" s="2" t="str">
        <f>IF(Table1[[#This Row],[Category]]="Loan Repayment",Table1[[#This Row],[Amount]]*-1,"")</f>
        <v/>
      </c>
      <c r="J1774" s="20" t="s">
        <v>377</v>
      </c>
      <c r="K1774" s="17">
        <v>45139</v>
      </c>
    </row>
    <row r="1775" spans="1:11" x14ac:dyDescent="0.25">
      <c r="A1775" s="16">
        <v>45151.581597222219</v>
      </c>
      <c r="B1775" t="s">
        <v>136</v>
      </c>
      <c r="C1775" t="str">
        <f t="shared" si="27"/>
        <v>Others</v>
      </c>
      <c r="D1775" s="3">
        <v>-20</v>
      </c>
      <c r="E1775" t="s">
        <v>244</v>
      </c>
      <c r="F1775" t="s">
        <v>241</v>
      </c>
      <c r="G1775" s="5">
        <f>IF(Table1[[#This Row],[Amount]]&lt;0,-Table1[[#This Row],[Amount]],"")</f>
        <v>20</v>
      </c>
      <c r="H1775" t="str">
        <f>IF(Table1[[#This Row],[Account Type]]="Credit Card",Table1[[#This Row],[Amount]],"")</f>
        <v/>
      </c>
      <c r="I1775" s="2" t="str">
        <f>IF(Table1[[#This Row],[Category]]="Loan Repayment",Table1[[#This Row],[Amount]]*-1,"")</f>
        <v/>
      </c>
      <c r="J1775" s="20" t="s">
        <v>377</v>
      </c>
      <c r="K1775" s="17">
        <v>45139</v>
      </c>
    </row>
    <row r="1776" spans="1:11" x14ac:dyDescent="0.25">
      <c r="A1776" s="16">
        <v>45151.787766203706</v>
      </c>
      <c r="B1776" t="s">
        <v>10</v>
      </c>
      <c r="C1776" t="str">
        <f t="shared" si="27"/>
        <v>Groceries</v>
      </c>
      <c r="D1776" s="3">
        <v>-8.6</v>
      </c>
      <c r="E1776" t="s">
        <v>244</v>
      </c>
      <c r="F1776" t="s">
        <v>241</v>
      </c>
      <c r="G1776" s="5">
        <f>IF(Table1[[#This Row],[Amount]]&lt;0,-Table1[[#This Row],[Amount]],"")</f>
        <v>8.6</v>
      </c>
      <c r="H1776" t="str">
        <f>IF(Table1[[#This Row],[Account Type]]="Credit Card",Table1[[#This Row],[Amount]],"")</f>
        <v/>
      </c>
      <c r="I1776" s="2" t="str">
        <f>IF(Table1[[#This Row],[Category]]="Loan Repayment",Table1[[#This Row],[Amount]]*-1,"")</f>
        <v/>
      </c>
      <c r="J1776" s="20" t="s">
        <v>377</v>
      </c>
      <c r="K1776" s="17">
        <v>45139</v>
      </c>
    </row>
    <row r="1777" spans="1:11" x14ac:dyDescent="0.25">
      <c r="A1777" s="16">
        <v>45152.041655092595</v>
      </c>
      <c r="B1777" t="s">
        <v>14</v>
      </c>
      <c r="C1777" t="str">
        <f t="shared" si="27"/>
        <v>Public Transport</v>
      </c>
      <c r="D1777" s="3">
        <v>-1.75</v>
      </c>
      <c r="E1777" t="s">
        <v>244</v>
      </c>
      <c r="F1777" t="s">
        <v>241</v>
      </c>
      <c r="G1777" s="5">
        <f>IF(Table1[[#This Row],[Amount]]&lt;0,-Table1[[#This Row],[Amount]],"")</f>
        <v>1.75</v>
      </c>
      <c r="H1777" t="str">
        <f>IF(Table1[[#This Row],[Account Type]]="Credit Card",Table1[[#This Row],[Amount]],"")</f>
        <v/>
      </c>
      <c r="I1777" s="2" t="str">
        <f>IF(Table1[[#This Row],[Category]]="Loan Repayment",Table1[[#This Row],[Amount]]*-1,"")</f>
        <v/>
      </c>
      <c r="J1777" s="20" t="s">
        <v>377</v>
      </c>
      <c r="K1777" s="17">
        <v>45139</v>
      </c>
    </row>
    <row r="1778" spans="1:11" x14ac:dyDescent="0.25">
      <c r="A1778" s="16">
        <v>45152.041655092595</v>
      </c>
      <c r="B1778" t="s">
        <v>14</v>
      </c>
      <c r="C1778" t="str">
        <f t="shared" si="27"/>
        <v>Public Transport</v>
      </c>
      <c r="D1778" s="3">
        <v>-3.5</v>
      </c>
      <c r="E1778" t="s">
        <v>244</v>
      </c>
      <c r="F1778" t="s">
        <v>241</v>
      </c>
      <c r="G1778" s="5">
        <f>IF(Table1[[#This Row],[Amount]]&lt;0,-Table1[[#This Row],[Amount]],"")</f>
        <v>3.5</v>
      </c>
      <c r="H1778" t="str">
        <f>IF(Table1[[#This Row],[Account Type]]="Credit Card",Table1[[#This Row],[Amount]],"")</f>
        <v/>
      </c>
      <c r="I1778" s="2" t="str">
        <f>IF(Table1[[#This Row],[Category]]="Loan Repayment",Table1[[#This Row],[Amount]]*-1,"")</f>
        <v/>
      </c>
      <c r="J1778" s="20" t="s">
        <v>377</v>
      </c>
      <c r="K1778" s="17">
        <v>45139</v>
      </c>
    </row>
    <row r="1779" spans="1:11" x14ac:dyDescent="0.25">
      <c r="A1779" s="16">
        <v>45152.347916666666</v>
      </c>
      <c r="B1779" t="s">
        <v>2</v>
      </c>
      <c r="C1779" t="str">
        <f t="shared" si="27"/>
        <v>Savings</v>
      </c>
      <c r="D1779" s="3">
        <v>5</v>
      </c>
      <c r="E1779" t="s">
        <v>244</v>
      </c>
      <c r="F1779" t="s">
        <v>241</v>
      </c>
      <c r="G1779" s="5" t="str">
        <f>IF(Table1[[#This Row],[Amount]]&lt;0,-Table1[[#This Row],[Amount]],"")</f>
        <v/>
      </c>
      <c r="H1779" t="str">
        <f>IF(Table1[[#This Row],[Account Type]]="Credit Card",Table1[[#This Row],[Amount]],"")</f>
        <v/>
      </c>
      <c r="I1779" s="2" t="str">
        <f>IF(Table1[[#This Row],[Category]]="Loan Repayment",Table1[[#This Row],[Amount]]*-1,"")</f>
        <v/>
      </c>
      <c r="J1779" s="20" t="s">
        <v>377</v>
      </c>
      <c r="K1779" s="17">
        <v>45139</v>
      </c>
    </row>
    <row r="1780" spans="1:11" x14ac:dyDescent="0.25">
      <c r="A1780" s="16">
        <v>45152.347916666666</v>
      </c>
      <c r="B1780" t="s">
        <v>2</v>
      </c>
      <c r="C1780" t="str">
        <f t="shared" si="27"/>
        <v>Savings</v>
      </c>
      <c r="D1780" s="3">
        <v>-5</v>
      </c>
      <c r="E1780" t="s">
        <v>244</v>
      </c>
      <c r="F1780" t="s">
        <v>241</v>
      </c>
      <c r="G1780" s="5">
        <f>IF(Table1[[#This Row],[Amount]]&lt;0,-Table1[[#This Row],[Amount]],"")</f>
        <v>5</v>
      </c>
      <c r="H1780" t="str">
        <f>IF(Table1[[#This Row],[Account Type]]="Credit Card",Table1[[#This Row],[Amount]],"")</f>
        <v/>
      </c>
      <c r="I1780" s="2" t="str">
        <f>IF(Table1[[#This Row],[Category]]="Loan Repayment",Table1[[#This Row],[Amount]]*-1,"")</f>
        <v/>
      </c>
      <c r="J1780" s="20" t="s">
        <v>377</v>
      </c>
      <c r="K1780" s="17">
        <v>45139</v>
      </c>
    </row>
    <row r="1781" spans="1:11" x14ac:dyDescent="0.25">
      <c r="A1781" s="16">
        <v>45152.678854166668</v>
      </c>
      <c r="B1781" t="s">
        <v>119</v>
      </c>
      <c r="C1781" t="str">
        <f t="shared" si="27"/>
        <v>Others</v>
      </c>
      <c r="D1781" s="3">
        <v>-10</v>
      </c>
      <c r="E1781" t="s">
        <v>244</v>
      </c>
      <c r="F1781" t="s">
        <v>241</v>
      </c>
      <c r="G1781" s="5">
        <f>IF(Table1[[#This Row],[Amount]]&lt;0,-Table1[[#This Row],[Amount]],"")</f>
        <v>10</v>
      </c>
      <c r="H1781" t="str">
        <f>IF(Table1[[#This Row],[Account Type]]="Credit Card",Table1[[#This Row],[Amount]],"")</f>
        <v/>
      </c>
      <c r="I1781" s="2" t="str">
        <f>IF(Table1[[#This Row],[Category]]="Loan Repayment",Table1[[#This Row],[Amount]]*-1,"")</f>
        <v/>
      </c>
      <c r="J1781" s="20" t="s">
        <v>377</v>
      </c>
      <c r="K1781" s="17">
        <v>45139</v>
      </c>
    </row>
    <row r="1782" spans="1:11" x14ac:dyDescent="0.25">
      <c r="A1782" s="16">
        <v>45152.798020833332</v>
      </c>
      <c r="B1782" t="s">
        <v>205</v>
      </c>
      <c r="C1782" t="str">
        <f t="shared" si="27"/>
        <v>Groceries</v>
      </c>
      <c r="D1782" s="3">
        <v>-2.5</v>
      </c>
      <c r="E1782" t="s">
        <v>244</v>
      </c>
      <c r="F1782" t="s">
        <v>241</v>
      </c>
      <c r="G1782" s="5">
        <f>IF(Table1[[#This Row],[Amount]]&lt;0,-Table1[[#This Row],[Amount]],"")</f>
        <v>2.5</v>
      </c>
      <c r="H1782" t="str">
        <f>IF(Table1[[#This Row],[Account Type]]="Credit Card",Table1[[#This Row],[Amount]],"")</f>
        <v/>
      </c>
      <c r="I1782" s="2" t="str">
        <f>IF(Table1[[#This Row],[Category]]="Loan Repayment",Table1[[#This Row],[Amount]]*-1,"")</f>
        <v/>
      </c>
      <c r="J1782" s="20" t="s">
        <v>377</v>
      </c>
      <c r="K1782" s="17">
        <v>45139</v>
      </c>
    </row>
    <row r="1783" spans="1:11" x14ac:dyDescent="0.25">
      <c r="A1783" s="16">
        <v>45153.041655092595</v>
      </c>
      <c r="B1783" t="s">
        <v>14</v>
      </c>
      <c r="C1783" t="str">
        <f t="shared" si="27"/>
        <v>Public Transport</v>
      </c>
      <c r="D1783" s="3">
        <v>-1.75</v>
      </c>
      <c r="E1783" t="s">
        <v>244</v>
      </c>
      <c r="F1783" t="s">
        <v>241</v>
      </c>
      <c r="G1783" s="5">
        <f>IF(Table1[[#This Row],[Amount]]&lt;0,-Table1[[#This Row],[Amount]],"")</f>
        <v>1.75</v>
      </c>
      <c r="H1783" t="str">
        <f>IF(Table1[[#This Row],[Account Type]]="Credit Card",Table1[[#This Row],[Amount]],"")</f>
        <v/>
      </c>
      <c r="I1783" s="2" t="str">
        <f>IF(Table1[[#This Row],[Category]]="Loan Repayment",Table1[[#This Row],[Amount]]*-1,"")</f>
        <v/>
      </c>
      <c r="J1783" s="20" t="s">
        <v>377</v>
      </c>
      <c r="K1783" s="17">
        <v>45139</v>
      </c>
    </row>
    <row r="1784" spans="1:11" x14ac:dyDescent="0.25">
      <c r="A1784" s="16">
        <v>45153.041655092595</v>
      </c>
      <c r="B1784" t="s">
        <v>14</v>
      </c>
      <c r="C1784" t="str">
        <f t="shared" si="27"/>
        <v>Public Transport</v>
      </c>
      <c r="D1784" s="3">
        <v>-1.75</v>
      </c>
      <c r="E1784" t="s">
        <v>244</v>
      </c>
      <c r="F1784" t="s">
        <v>241</v>
      </c>
      <c r="G1784" s="5">
        <f>IF(Table1[[#This Row],[Amount]]&lt;0,-Table1[[#This Row],[Amount]],"")</f>
        <v>1.75</v>
      </c>
      <c r="H1784" t="str">
        <f>IF(Table1[[#This Row],[Account Type]]="Credit Card",Table1[[#This Row],[Amount]],"")</f>
        <v/>
      </c>
      <c r="I1784" s="2" t="str">
        <f>IF(Table1[[#This Row],[Category]]="Loan Repayment",Table1[[#This Row],[Amount]]*-1,"")</f>
        <v/>
      </c>
      <c r="J1784" s="20" t="s">
        <v>377</v>
      </c>
      <c r="K1784" s="17">
        <v>45139</v>
      </c>
    </row>
    <row r="1785" spans="1:11" x14ac:dyDescent="0.25">
      <c r="A1785" s="16">
        <v>45154.041655092595</v>
      </c>
      <c r="B1785" t="s">
        <v>14</v>
      </c>
      <c r="C1785" t="str">
        <f t="shared" si="27"/>
        <v>Public Transport</v>
      </c>
      <c r="D1785" s="3">
        <v>-1.75</v>
      </c>
      <c r="E1785" t="s">
        <v>244</v>
      </c>
      <c r="F1785" t="s">
        <v>241</v>
      </c>
      <c r="G1785" s="5">
        <f>IF(Table1[[#This Row],[Amount]]&lt;0,-Table1[[#This Row],[Amount]],"")</f>
        <v>1.75</v>
      </c>
      <c r="H1785" t="str">
        <f>IF(Table1[[#This Row],[Account Type]]="Credit Card",Table1[[#This Row],[Amount]],"")</f>
        <v/>
      </c>
      <c r="I1785" s="2" t="str">
        <f>IF(Table1[[#This Row],[Category]]="Loan Repayment",Table1[[#This Row],[Amount]]*-1,"")</f>
        <v/>
      </c>
      <c r="J1785" s="20" t="s">
        <v>377</v>
      </c>
      <c r="K1785" s="17">
        <v>45139</v>
      </c>
    </row>
    <row r="1786" spans="1:11" x14ac:dyDescent="0.25">
      <c r="A1786" s="16">
        <v>45154.346932870372</v>
      </c>
      <c r="B1786" t="s">
        <v>46</v>
      </c>
      <c r="C1786" t="str">
        <f t="shared" si="27"/>
        <v>Others</v>
      </c>
      <c r="D1786" s="3">
        <v>50</v>
      </c>
      <c r="E1786" t="s">
        <v>244</v>
      </c>
      <c r="F1786" t="s">
        <v>241</v>
      </c>
      <c r="G1786" s="5" t="str">
        <f>IF(Table1[[#This Row],[Amount]]&lt;0,-Table1[[#This Row],[Amount]],"")</f>
        <v/>
      </c>
      <c r="H1786" t="str">
        <f>IF(Table1[[#This Row],[Account Type]]="Credit Card",Table1[[#This Row],[Amount]],"")</f>
        <v/>
      </c>
      <c r="I1786" s="2" t="str">
        <f>IF(Table1[[#This Row],[Category]]="Loan Repayment",Table1[[#This Row],[Amount]]*-1,"")</f>
        <v/>
      </c>
      <c r="J1786" s="20" t="s">
        <v>377</v>
      </c>
      <c r="K1786" s="17">
        <v>45139</v>
      </c>
    </row>
    <row r="1787" spans="1:11" x14ac:dyDescent="0.25">
      <c r="A1787" s="16">
        <v>45154.34715277778</v>
      </c>
      <c r="B1787" t="s">
        <v>10</v>
      </c>
      <c r="C1787" t="str">
        <f t="shared" si="27"/>
        <v>Groceries</v>
      </c>
      <c r="D1787" s="3">
        <v>-3</v>
      </c>
      <c r="E1787" t="s">
        <v>244</v>
      </c>
      <c r="F1787" t="s">
        <v>241</v>
      </c>
      <c r="G1787" s="5">
        <f>IF(Table1[[#This Row],[Amount]]&lt;0,-Table1[[#This Row],[Amount]],"")</f>
        <v>3</v>
      </c>
      <c r="H1787" t="str">
        <f>IF(Table1[[#This Row],[Account Type]]="Credit Card",Table1[[#This Row],[Amount]],"")</f>
        <v/>
      </c>
      <c r="I1787" s="2" t="str">
        <f>IF(Table1[[#This Row],[Category]]="Loan Repayment",Table1[[#This Row],[Amount]]*-1,"")</f>
        <v/>
      </c>
      <c r="J1787" s="20" t="s">
        <v>377</v>
      </c>
      <c r="K1787" s="17">
        <v>45139</v>
      </c>
    </row>
    <row r="1788" spans="1:11" x14ac:dyDescent="0.25">
      <c r="A1788" s="16">
        <v>45155.041655092595</v>
      </c>
      <c r="B1788" t="s">
        <v>14</v>
      </c>
      <c r="C1788" t="str">
        <f t="shared" si="27"/>
        <v>Public Transport</v>
      </c>
      <c r="D1788" s="3">
        <v>-3.5</v>
      </c>
      <c r="E1788" t="s">
        <v>244</v>
      </c>
      <c r="F1788" t="s">
        <v>241</v>
      </c>
      <c r="G1788" s="5">
        <f>IF(Table1[[#This Row],[Amount]]&lt;0,-Table1[[#This Row],[Amount]],"")</f>
        <v>3.5</v>
      </c>
      <c r="H1788" t="str">
        <f>IF(Table1[[#This Row],[Account Type]]="Credit Card",Table1[[#This Row],[Amount]],"")</f>
        <v/>
      </c>
      <c r="I1788" s="2" t="str">
        <f>IF(Table1[[#This Row],[Category]]="Loan Repayment",Table1[[#This Row],[Amount]]*-1,"")</f>
        <v/>
      </c>
      <c r="J1788" s="20" t="s">
        <v>377</v>
      </c>
      <c r="K1788" s="17">
        <v>45139</v>
      </c>
    </row>
    <row r="1789" spans="1:11" x14ac:dyDescent="0.25">
      <c r="A1789" s="16">
        <v>45155.619247685187</v>
      </c>
      <c r="B1789" t="s">
        <v>15</v>
      </c>
      <c r="C1789" t="str">
        <f t="shared" si="27"/>
        <v>Groceries</v>
      </c>
      <c r="D1789" s="3">
        <v>-0.28999999999999998</v>
      </c>
      <c r="E1789" t="s">
        <v>244</v>
      </c>
      <c r="F1789" t="s">
        <v>241</v>
      </c>
      <c r="G1789" s="5">
        <f>IF(Table1[[#This Row],[Amount]]&lt;0,-Table1[[#This Row],[Amount]],"")</f>
        <v>0.28999999999999998</v>
      </c>
      <c r="H1789" t="str">
        <f>IF(Table1[[#This Row],[Account Type]]="Credit Card",Table1[[#This Row],[Amount]],"")</f>
        <v/>
      </c>
      <c r="I1789" s="2" t="str">
        <f>IF(Table1[[#This Row],[Category]]="Loan Repayment",Table1[[#This Row],[Amount]]*-1,"")</f>
        <v/>
      </c>
      <c r="J1789" s="20" t="s">
        <v>377</v>
      </c>
      <c r="K1789" s="17">
        <v>45139</v>
      </c>
    </row>
    <row r="1790" spans="1:11" x14ac:dyDescent="0.25">
      <c r="A1790" s="16">
        <v>45155.62090277778</v>
      </c>
      <c r="B1790" t="s">
        <v>20</v>
      </c>
      <c r="C1790" t="str">
        <f t="shared" si="27"/>
        <v>Others</v>
      </c>
      <c r="D1790" s="3">
        <v>-15</v>
      </c>
      <c r="E1790" t="s">
        <v>244</v>
      </c>
      <c r="F1790" t="s">
        <v>241</v>
      </c>
      <c r="G1790" s="5">
        <f>IF(Table1[[#This Row],[Amount]]&lt;0,-Table1[[#This Row],[Amount]],"")</f>
        <v>15</v>
      </c>
      <c r="H1790" t="str">
        <f>IF(Table1[[#This Row],[Account Type]]="Credit Card",Table1[[#This Row],[Amount]],"")</f>
        <v/>
      </c>
      <c r="I1790" s="2" t="str">
        <f>IF(Table1[[#This Row],[Category]]="Loan Repayment",Table1[[#This Row],[Amount]]*-1,"")</f>
        <v/>
      </c>
      <c r="J1790" s="20" t="s">
        <v>377</v>
      </c>
      <c r="K1790" s="17">
        <v>45139</v>
      </c>
    </row>
    <row r="1791" spans="1:11" x14ac:dyDescent="0.25">
      <c r="A1791" s="16">
        <v>45156.041655092595</v>
      </c>
      <c r="B1791" t="s">
        <v>14</v>
      </c>
      <c r="C1791" t="str">
        <f t="shared" si="27"/>
        <v>Public Transport</v>
      </c>
      <c r="D1791" s="3">
        <v>-1.75</v>
      </c>
      <c r="E1791" t="s">
        <v>244</v>
      </c>
      <c r="F1791" t="s">
        <v>241</v>
      </c>
      <c r="G1791" s="5">
        <f>IF(Table1[[#This Row],[Amount]]&lt;0,-Table1[[#This Row],[Amount]],"")</f>
        <v>1.75</v>
      </c>
      <c r="H1791" t="str">
        <f>IF(Table1[[#This Row],[Account Type]]="Credit Card",Table1[[#This Row],[Amount]],"")</f>
        <v/>
      </c>
      <c r="I1791" s="2" t="str">
        <f>IF(Table1[[#This Row],[Category]]="Loan Repayment",Table1[[#This Row],[Amount]]*-1,"")</f>
        <v/>
      </c>
      <c r="J1791" s="20" t="s">
        <v>377</v>
      </c>
      <c r="K1791" s="17">
        <v>45139</v>
      </c>
    </row>
    <row r="1792" spans="1:11" x14ac:dyDescent="0.25">
      <c r="A1792" s="16">
        <v>45156.041655092595</v>
      </c>
      <c r="B1792" t="s">
        <v>14</v>
      </c>
      <c r="C1792" t="str">
        <f t="shared" si="27"/>
        <v>Public Transport</v>
      </c>
      <c r="D1792" s="3">
        <v>-5.25</v>
      </c>
      <c r="E1792" t="s">
        <v>244</v>
      </c>
      <c r="F1792" t="s">
        <v>241</v>
      </c>
      <c r="G1792" s="5">
        <f>IF(Table1[[#This Row],[Amount]]&lt;0,-Table1[[#This Row],[Amount]],"")</f>
        <v>5.25</v>
      </c>
      <c r="H1792" t="str">
        <f>IF(Table1[[#This Row],[Account Type]]="Credit Card",Table1[[#This Row],[Amount]],"")</f>
        <v/>
      </c>
      <c r="I1792" s="2" t="str">
        <f>IF(Table1[[#This Row],[Category]]="Loan Repayment",Table1[[#This Row],[Amount]]*-1,"")</f>
        <v/>
      </c>
      <c r="J1792" s="20" t="s">
        <v>377</v>
      </c>
      <c r="K1792" s="17">
        <v>45139</v>
      </c>
    </row>
    <row r="1793" spans="1:11" x14ac:dyDescent="0.25">
      <c r="A1793" s="16">
        <v>45156.402800925927</v>
      </c>
      <c r="B1793" t="s">
        <v>10</v>
      </c>
      <c r="C1793" t="str">
        <f t="shared" si="27"/>
        <v>Groceries</v>
      </c>
      <c r="D1793" s="3">
        <v>-1.55</v>
      </c>
      <c r="E1793" t="s">
        <v>244</v>
      </c>
      <c r="F1793" t="s">
        <v>241</v>
      </c>
      <c r="G1793" s="5">
        <f>IF(Table1[[#This Row],[Amount]]&lt;0,-Table1[[#This Row],[Amount]],"")</f>
        <v>1.55</v>
      </c>
      <c r="H1793" t="str">
        <f>IF(Table1[[#This Row],[Account Type]]="Credit Card",Table1[[#This Row],[Amount]],"")</f>
        <v/>
      </c>
      <c r="I1793" s="2" t="str">
        <f>IF(Table1[[#This Row],[Category]]="Loan Repayment",Table1[[#This Row],[Amount]]*-1,"")</f>
        <v/>
      </c>
      <c r="J1793" s="20" t="s">
        <v>377</v>
      </c>
      <c r="K1793" s="17">
        <v>45139</v>
      </c>
    </row>
    <row r="1794" spans="1:11" x14ac:dyDescent="0.25">
      <c r="A1794" s="16">
        <v>45156.403310185182</v>
      </c>
      <c r="B1794" t="s">
        <v>10</v>
      </c>
      <c r="C1794" t="str">
        <f t="shared" ref="C1794:C1857" si="28">IF(OR(B1794="Lidl",B1794="Asda",B1794="Best Asia Supermarket",B1794="Wallington Food Centre",B1794="Sainsbury's",B1794="Tesco"),"Groceries",IF(OR(B1794="Boots",B1794="Manor Pharmacy",B1794="Specsavers",B1794="Noahs Health Food Stor"),"Health",IF(OR(B1794="Amazon",B1794="Ebay"),"Online Shopping",IF(OR(B1794="Transport For London",B1794="South Western Railway"),"Public Transport",IF(OR(B1794="Primark",B1794="TK Maxx",B1794="Marks &amp; Spencer"),"Clothing",IF(OR(B1794="Udemy",B1794="Wise",B1794="Telusko",B1794="Oasis Christian Centre"),"Self Development",IF(OR(B1794="Price Busters",B1794="Argos",B1794="Poundland",B1794="Kings Corner"),"Household Items",IF(OR(B1794="To RCCG GLORIOUS HIGH THRONE",B1794="To Eagle City Church"),"Church",IF(OR(B1794="Skillz UK",B1794="Tynker",B1794="To Gocardless",B1794="We Make Footballers Cc",B1794="GLL BETTER",B1794="VIS WWW.BETTER.ORG.UK/",B1794="IXL Learning"),"Kids Extracurricular",IF(OR(B1794="To GBP Savings",B1794="Trading 212"),"Savings",IF(B1794="To Aqua","Loan Repayment",IF(B1794="To Kaneh Amin","Haircut",IF(B1794="Wall/Rent/63canon","Rent",IF(OR(B1794="Bolt","Uber"),"Cab",IF(B1794="Dulwich College","Salary","Others")))))))))))))))</f>
        <v>Groceries</v>
      </c>
      <c r="D1794" s="3">
        <v>-2.15</v>
      </c>
      <c r="E1794" t="s">
        <v>244</v>
      </c>
      <c r="F1794" t="s">
        <v>241</v>
      </c>
      <c r="G1794" s="5">
        <f>IF(Table1[[#This Row],[Amount]]&lt;0,-Table1[[#This Row],[Amount]],"")</f>
        <v>2.15</v>
      </c>
      <c r="H1794" t="str">
        <f>IF(Table1[[#This Row],[Account Type]]="Credit Card",Table1[[#This Row],[Amount]],"")</f>
        <v/>
      </c>
      <c r="I1794" s="2" t="str">
        <f>IF(Table1[[#This Row],[Category]]="Loan Repayment",Table1[[#This Row],[Amount]]*-1,"")</f>
        <v/>
      </c>
      <c r="J1794" s="20" t="s">
        <v>377</v>
      </c>
      <c r="K1794" s="17">
        <v>45139</v>
      </c>
    </row>
    <row r="1795" spans="1:11" x14ac:dyDescent="0.25">
      <c r="A1795" s="16">
        <v>45157.045486111114</v>
      </c>
      <c r="B1795" t="s">
        <v>14</v>
      </c>
      <c r="C1795" t="str">
        <f t="shared" si="28"/>
        <v>Public Transport</v>
      </c>
      <c r="D1795" s="3">
        <v>-3.5</v>
      </c>
      <c r="E1795" t="s">
        <v>244</v>
      </c>
      <c r="F1795" t="s">
        <v>241</v>
      </c>
      <c r="G1795" s="5">
        <f>IF(Table1[[#This Row],[Amount]]&lt;0,-Table1[[#This Row],[Amount]],"")</f>
        <v>3.5</v>
      </c>
      <c r="H1795" t="str">
        <f>IF(Table1[[#This Row],[Account Type]]="Credit Card",Table1[[#This Row],[Amount]],"")</f>
        <v/>
      </c>
      <c r="I1795" s="2" t="str">
        <f>IF(Table1[[#This Row],[Category]]="Loan Repayment",Table1[[#This Row],[Amount]]*-1,"")</f>
        <v/>
      </c>
      <c r="J1795" s="20" t="s">
        <v>377</v>
      </c>
      <c r="K1795" s="17">
        <v>45139</v>
      </c>
    </row>
    <row r="1796" spans="1:11" x14ac:dyDescent="0.25">
      <c r="A1796" s="16">
        <v>45157.334074074075</v>
      </c>
      <c r="B1796" t="s">
        <v>8</v>
      </c>
      <c r="C1796" t="str">
        <f t="shared" si="28"/>
        <v>Others</v>
      </c>
      <c r="D1796" s="3">
        <v>160</v>
      </c>
      <c r="E1796" t="s">
        <v>244</v>
      </c>
      <c r="F1796" t="s">
        <v>241</v>
      </c>
      <c r="G1796" s="5" t="str">
        <f>IF(Table1[[#This Row],[Amount]]&lt;0,-Table1[[#This Row],[Amount]],"")</f>
        <v/>
      </c>
      <c r="H1796" t="str">
        <f>IF(Table1[[#This Row],[Account Type]]="Credit Card",Table1[[#This Row],[Amount]],"")</f>
        <v/>
      </c>
      <c r="I1796" s="2" t="str">
        <f>IF(Table1[[#This Row],[Category]]="Loan Repayment",Table1[[#This Row],[Amount]]*-1,"")</f>
        <v/>
      </c>
      <c r="J1796" s="20" t="s">
        <v>377</v>
      </c>
      <c r="K1796" s="17">
        <v>45139</v>
      </c>
    </row>
    <row r="1797" spans="1:11" x14ac:dyDescent="0.25">
      <c r="A1797" s="16">
        <v>45157.338252314818</v>
      </c>
      <c r="B1797" t="s">
        <v>13</v>
      </c>
      <c r="C1797" t="str">
        <f t="shared" si="28"/>
        <v>Others</v>
      </c>
      <c r="D1797" s="3">
        <v>-100</v>
      </c>
      <c r="E1797" t="s">
        <v>244</v>
      </c>
      <c r="F1797" t="s">
        <v>241</v>
      </c>
      <c r="G1797" s="5">
        <f>IF(Table1[[#This Row],[Amount]]&lt;0,-Table1[[#This Row],[Amount]],"")</f>
        <v>100</v>
      </c>
      <c r="H1797" t="str">
        <f>IF(Table1[[#This Row],[Account Type]]="Credit Card",Table1[[#This Row],[Amount]],"")</f>
        <v/>
      </c>
      <c r="I1797" s="2" t="str">
        <f>IF(Table1[[#This Row],[Category]]="Loan Repayment",Table1[[#This Row],[Amount]]*-1,"")</f>
        <v/>
      </c>
      <c r="J1797" s="20" t="s">
        <v>377</v>
      </c>
      <c r="K1797" s="17">
        <v>45139</v>
      </c>
    </row>
    <row r="1798" spans="1:11" x14ac:dyDescent="0.25">
      <c r="A1798" s="16">
        <v>45158.041655092595</v>
      </c>
      <c r="B1798" t="s">
        <v>14</v>
      </c>
      <c r="C1798" t="str">
        <f t="shared" si="28"/>
        <v>Public Transport</v>
      </c>
      <c r="D1798" s="3">
        <v>-3.5</v>
      </c>
      <c r="E1798" t="s">
        <v>244</v>
      </c>
      <c r="F1798" t="s">
        <v>241</v>
      </c>
      <c r="G1798" s="5">
        <f>IF(Table1[[#This Row],[Amount]]&lt;0,-Table1[[#This Row],[Amount]],"")</f>
        <v>3.5</v>
      </c>
      <c r="H1798" t="str">
        <f>IF(Table1[[#This Row],[Account Type]]="Credit Card",Table1[[#This Row],[Amount]],"")</f>
        <v/>
      </c>
      <c r="I1798" s="2" t="str">
        <f>IF(Table1[[#This Row],[Category]]="Loan Repayment",Table1[[#This Row],[Amount]]*-1,"")</f>
        <v/>
      </c>
      <c r="J1798" s="20" t="s">
        <v>377</v>
      </c>
      <c r="K1798" s="17">
        <v>45139</v>
      </c>
    </row>
    <row r="1799" spans="1:11" x14ac:dyDescent="0.25">
      <c r="A1799" s="16">
        <v>45158.404675925929</v>
      </c>
      <c r="B1799" t="s">
        <v>79</v>
      </c>
      <c r="C1799" t="str">
        <f t="shared" si="28"/>
        <v>Others</v>
      </c>
      <c r="D1799" s="3">
        <v>-2.87</v>
      </c>
      <c r="E1799" t="s">
        <v>244</v>
      </c>
      <c r="F1799" t="s">
        <v>241</v>
      </c>
      <c r="G1799" s="5">
        <f>IF(Table1[[#This Row],[Amount]]&lt;0,-Table1[[#This Row],[Amount]],"")</f>
        <v>2.87</v>
      </c>
      <c r="H1799" t="str">
        <f>IF(Table1[[#This Row],[Account Type]]="Credit Card",Table1[[#This Row],[Amount]],"")</f>
        <v/>
      </c>
      <c r="I1799" s="2" t="str">
        <f>IF(Table1[[#This Row],[Category]]="Loan Repayment",Table1[[#This Row],[Amount]]*-1,"")</f>
        <v/>
      </c>
      <c r="J1799" s="20" t="s">
        <v>377</v>
      </c>
      <c r="K1799" s="17">
        <v>45139</v>
      </c>
    </row>
    <row r="1800" spans="1:11" x14ac:dyDescent="0.25">
      <c r="A1800" s="16">
        <v>45158.503946759258</v>
      </c>
      <c r="B1800" t="s">
        <v>39</v>
      </c>
      <c r="C1800" t="str">
        <f t="shared" si="28"/>
        <v>Church</v>
      </c>
      <c r="D1800" s="3">
        <v>-5</v>
      </c>
      <c r="E1800" t="s">
        <v>244</v>
      </c>
      <c r="F1800" t="s">
        <v>241</v>
      </c>
      <c r="G1800" s="5">
        <f>IF(Table1[[#This Row],[Amount]]&lt;0,-Table1[[#This Row],[Amount]],"")</f>
        <v>5</v>
      </c>
      <c r="H1800" t="str">
        <f>IF(Table1[[#This Row],[Account Type]]="Credit Card",Table1[[#This Row],[Amount]],"")</f>
        <v/>
      </c>
      <c r="I1800" s="2" t="str">
        <f>IF(Table1[[#This Row],[Category]]="Loan Repayment",Table1[[#This Row],[Amount]]*-1,"")</f>
        <v/>
      </c>
      <c r="J1800" s="20" t="s">
        <v>377</v>
      </c>
      <c r="K1800" s="17">
        <v>45139</v>
      </c>
    </row>
    <row r="1801" spans="1:11" x14ac:dyDescent="0.25">
      <c r="A1801" s="16">
        <v>45158.578703703701</v>
      </c>
      <c r="B1801" t="s">
        <v>10</v>
      </c>
      <c r="C1801" t="str">
        <f t="shared" si="28"/>
        <v>Groceries</v>
      </c>
      <c r="D1801" s="3">
        <v>-0.4</v>
      </c>
      <c r="E1801" t="s">
        <v>244</v>
      </c>
      <c r="F1801" t="s">
        <v>241</v>
      </c>
      <c r="G1801" s="5">
        <f>IF(Table1[[#This Row],[Amount]]&lt;0,-Table1[[#This Row],[Amount]],"")</f>
        <v>0.4</v>
      </c>
      <c r="H1801" t="str">
        <f>IF(Table1[[#This Row],[Account Type]]="Credit Card",Table1[[#This Row],[Amount]],"")</f>
        <v/>
      </c>
      <c r="I1801" s="2" t="str">
        <f>IF(Table1[[#This Row],[Category]]="Loan Repayment",Table1[[#This Row],[Amount]]*-1,"")</f>
        <v/>
      </c>
      <c r="J1801" s="20" t="s">
        <v>377</v>
      </c>
      <c r="K1801" s="17">
        <v>45139</v>
      </c>
    </row>
    <row r="1802" spans="1:11" x14ac:dyDescent="0.25">
      <c r="A1802" s="16">
        <v>45159.041655092595</v>
      </c>
      <c r="B1802" t="s">
        <v>14</v>
      </c>
      <c r="C1802" t="str">
        <f t="shared" si="28"/>
        <v>Public Transport</v>
      </c>
      <c r="D1802" s="3">
        <v>-3.5</v>
      </c>
      <c r="E1802" t="s">
        <v>244</v>
      </c>
      <c r="F1802" t="s">
        <v>241</v>
      </c>
      <c r="G1802" s="5">
        <f>IF(Table1[[#This Row],[Amount]]&lt;0,-Table1[[#This Row],[Amount]],"")</f>
        <v>3.5</v>
      </c>
      <c r="H1802" t="str">
        <f>IF(Table1[[#This Row],[Account Type]]="Credit Card",Table1[[#This Row],[Amount]],"")</f>
        <v/>
      </c>
      <c r="I1802" s="2" t="str">
        <f>IF(Table1[[#This Row],[Category]]="Loan Repayment",Table1[[#This Row],[Amount]]*-1,"")</f>
        <v/>
      </c>
      <c r="J1802" s="20" t="s">
        <v>377</v>
      </c>
      <c r="K1802" s="17">
        <v>45139</v>
      </c>
    </row>
    <row r="1803" spans="1:11" x14ac:dyDescent="0.25">
      <c r="A1803" s="16">
        <v>45159.347905092596</v>
      </c>
      <c r="B1803" t="s">
        <v>2</v>
      </c>
      <c r="C1803" t="str">
        <f t="shared" si="28"/>
        <v>Savings</v>
      </c>
      <c r="D1803" s="3">
        <v>5</v>
      </c>
      <c r="E1803" t="s">
        <v>244</v>
      </c>
      <c r="F1803" t="s">
        <v>241</v>
      </c>
      <c r="G1803" s="5" t="str">
        <f>IF(Table1[[#This Row],[Amount]]&lt;0,-Table1[[#This Row],[Amount]],"")</f>
        <v/>
      </c>
      <c r="H1803" t="str">
        <f>IF(Table1[[#This Row],[Account Type]]="Credit Card",Table1[[#This Row],[Amount]],"")</f>
        <v/>
      </c>
      <c r="I1803" s="2" t="str">
        <f>IF(Table1[[#This Row],[Category]]="Loan Repayment",Table1[[#This Row],[Amount]]*-1,"")</f>
        <v/>
      </c>
      <c r="J1803" s="20" t="s">
        <v>377</v>
      </c>
      <c r="K1803" s="17">
        <v>45139</v>
      </c>
    </row>
    <row r="1804" spans="1:11" x14ac:dyDescent="0.25">
      <c r="A1804" s="16">
        <v>45159.347905092596</v>
      </c>
      <c r="B1804" t="s">
        <v>2</v>
      </c>
      <c r="C1804" t="str">
        <f t="shared" si="28"/>
        <v>Savings</v>
      </c>
      <c r="D1804" s="3">
        <v>-5</v>
      </c>
      <c r="E1804" t="s">
        <v>244</v>
      </c>
      <c r="F1804" t="s">
        <v>241</v>
      </c>
      <c r="G1804" s="5">
        <f>IF(Table1[[#This Row],[Amount]]&lt;0,-Table1[[#This Row],[Amount]],"")</f>
        <v>5</v>
      </c>
      <c r="H1804" t="str">
        <f>IF(Table1[[#This Row],[Account Type]]="Credit Card",Table1[[#This Row],[Amount]],"")</f>
        <v/>
      </c>
      <c r="I1804" s="2" t="str">
        <f>IF(Table1[[#This Row],[Category]]="Loan Repayment",Table1[[#This Row],[Amount]]*-1,"")</f>
        <v/>
      </c>
      <c r="J1804" s="20" t="s">
        <v>377</v>
      </c>
      <c r="K1804" s="17">
        <v>45139</v>
      </c>
    </row>
    <row r="1805" spans="1:11" x14ac:dyDescent="0.25">
      <c r="A1805" s="16">
        <v>45159.562175925923</v>
      </c>
      <c r="B1805" t="s">
        <v>152</v>
      </c>
      <c r="C1805" t="str">
        <f t="shared" si="28"/>
        <v>Others</v>
      </c>
      <c r="D1805" s="3">
        <v>-25</v>
      </c>
      <c r="E1805" t="s">
        <v>244</v>
      </c>
      <c r="F1805" t="s">
        <v>241</v>
      </c>
      <c r="G1805" s="5">
        <f>IF(Table1[[#This Row],[Amount]]&lt;0,-Table1[[#This Row],[Amount]],"")</f>
        <v>25</v>
      </c>
      <c r="H1805" t="str">
        <f>IF(Table1[[#This Row],[Account Type]]="Credit Card",Table1[[#This Row],[Amount]],"")</f>
        <v/>
      </c>
      <c r="I1805" s="2" t="str">
        <f>IF(Table1[[#This Row],[Category]]="Loan Repayment",Table1[[#This Row],[Amount]]*-1,"")</f>
        <v/>
      </c>
      <c r="J1805" s="20" t="s">
        <v>377</v>
      </c>
      <c r="K1805" s="17">
        <v>45139</v>
      </c>
    </row>
    <row r="1806" spans="1:11" x14ac:dyDescent="0.25">
      <c r="A1806" s="16">
        <v>45160.041574074072</v>
      </c>
      <c r="B1806" t="s">
        <v>14</v>
      </c>
      <c r="C1806" t="str">
        <f t="shared" si="28"/>
        <v>Public Transport</v>
      </c>
      <c r="D1806" s="3">
        <v>-3.5</v>
      </c>
      <c r="E1806" t="s">
        <v>244</v>
      </c>
      <c r="F1806" t="s">
        <v>241</v>
      </c>
      <c r="G1806" s="5">
        <f>IF(Table1[[#This Row],[Amount]]&lt;0,-Table1[[#This Row],[Amount]],"")</f>
        <v>3.5</v>
      </c>
      <c r="H1806" t="str">
        <f>IF(Table1[[#This Row],[Account Type]]="Credit Card",Table1[[#This Row],[Amount]],"")</f>
        <v/>
      </c>
      <c r="I1806" s="2" t="str">
        <f>IF(Table1[[#This Row],[Category]]="Loan Repayment",Table1[[#This Row],[Amount]]*-1,"")</f>
        <v/>
      </c>
      <c r="J1806" s="20" t="s">
        <v>377</v>
      </c>
      <c r="K1806" s="17">
        <v>45139</v>
      </c>
    </row>
    <row r="1807" spans="1:11" x14ac:dyDescent="0.25">
      <c r="A1807" s="16">
        <v>45160.041655092595</v>
      </c>
      <c r="B1807" t="s">
        <v>14</v>
      </c>
      <c r="C1807" t="str">
        <f t="shared" si="28"/>
        <v>Public Transport</v>
      </c>
      <c r="D1807" s="3">
        <v>-1.75</v>
      </c>
      <c r="E1807" t="s">
        <v>244</v>
      </c>
      <c r="F1807" t="s">
        <v>241</v>
      </c>
      <c r="G1807" s="5">
        <f>IF(Table1[[#This Row],[Amount]]&lt;0,-Table1[[#This Row],[Amount]],"")</f>
        <v>1.75</v>
      </c>
      <c r="H1807" t="str">
        <f>IF(Table1[[#This Row],[Account Type]]="Credit Card",Table1[[#This Row],[Amount]],"")</f>
        <v/>
      </c>
      <c r="I1807" s="2" t="str">
        <f>IF(Table1[[#This Row],[Category]]="Loan Repayment",Table1[[#This Row],[Amount]]*-1,"")</f>
        <v/>
      </c>
      <c r="J1807" s="20" t="s">
        <v>377</v>
      </c>
      <c r="K1807" s="17">
        <v>45139</v>
      </c>
    </row>
    <row r="1808" spans="1:11" x14ac:dyDescent="0.25">
      <c r="A1808" s="16">
        <v>45161.041655092595</v>
      </c>
      <c r="B1808" t="s">
        <v>14</v>
      </c>
      <c r="C1808" t="str">
        <f t="shared" si="28"/>
        <v>Public Transport</v>
      </c>
      <c r="D1808" s="3">
        <v>-1.75</v>
      </c>
      <c r="E1808" t="s">
        <v>244</v>
      </c>
      <c r="F1808" t="s">
        <v>241</v>
      </c>
      <c r="G1808" s="5">
        <f>IF(Table1[[#This Row],[Amount]]&lt;0,-Table1[[#This Row],[Amount]],"")</f>
        <v>1.75</v>
      </c>
      <c r="H1808" t="str">
        <f>IF(Table1[[#This Row],[Account Type]]="Credit Card",Table1[[#This Row],[Amount]],"")</f>
        <v/>
      </c>
      <c r="I1808" s="2" t="str">
        <f>IF(Table1[[#This Row],[Category]]="Loan Repayment",Table1[[#This Row],[Amount]]*-1,"")</f>
        <v/>
      </c>
      <c r="J1808" s="20" t="s">
        <v>377</v>
      </c>
      <c r="K1808" s="17">
        <v>45139</v>
      </c>
    </row>
    <row r="1809" spans="1:11" x14ac:dyDescent="0.25">
      <c r="A1809" s="16">
        <v>45161.041655092595</v>
      </c>
      <c r="B1809" t="s">
        <v>14</v>
      </c>
      <c r="C1809" t="str">
        <f t="shared" si="28"/>
        <v>Public Transport</v>
      </c>
      <c r="D1809" s="3">
        <v>-1.75</v>
      </c>
      <c r="E1809" t="s">
        <v>244</v>
      </c>
      <c r="F1809" t="s">
        <v>241</v>
      </c>
      <c r="G1809" s="5">
        <f>IF(Table1[[#This Row],[Amount]]&lt;0,-Table1[[#This Row],[Amount]],"")</f>
        <v>1.75</v>
      </c>
      <c r="H1809" t="str">
        <f>IF(Table1[[#This Row],[Account Type]]="Credit Card",Table1[[#This Row],[Amount]],"")</f>
        <v/>
      </c>
      <c r="I1809" s="2" t="str">
        <f>IF(Table1[[#This Row],[Category]]="Loan Repayment",Table1[[#This Row],[Amount]]*-1,"")</f>
        <v/>
      </c>
      <c r="J1809" s="20" t="s">
        <v>377</v>
      </c>
      <c r="K1809" s="17">
        <v>45139</v>
      </c>
    </row>
    <row r="1810" spans="1:11" x14ac:dyDescent="0.25">
      <c r="A1810" s="16">
        <v>45161.045740740738</v>
      </c>
      <c r="B1810" t="s">
        <v>107</v>
      </c>
      <c r="C1810" t="str">
        <f t="shared" si="28"/>
        <v>Others</v>
      </c>
      <c r="D1810" s="3">
        <v>300</v>
      </c>
      <c r="E1810" t="s">
        <v>244</v>
      </c>
      <c r="F1810" t="s">
        <v>241</v>
      </c>
      <c r="G1810" s="5" t="str">
        <f>IF(Table1[[#This Row],[Amount]]&lt;0,-Table1[[#This Row],[Amount]],"")</f>
        <v/>
      </c>
      <c r="H1810" t="str">
        <f>IF(Table1[[#This Row],[Account Type]]="Credit Card",Table1[[#This Row],[Amount]],"")</f>
        <v/>
      </c>
      <c r="I1810" s="2" t="str">
        <f>IF(Table1[[#This Row],[Category]]="Loan Repayment",Table1[[#This Row],[Amount]]*-1,"")</f>
        <v/>
      </c>
      <c r="J1810" s="20" t="s">
        <v>377</v>
      </c>
      <c r="K1810" s="17">
        <v>45139</v>
      </c>
    </row>
    <row r="1811" spans="1:11" x14ac:dyDescent="0.25">
      <c r="A1811" s="16">
        <v>45161.174074074072</v>
      </c>
      <c r="B1811" t="s">
        <v>154</v>
      </c>
      <c r="C1811" t="str">
        <f t="shared" si="28"/>
        <v>Others</v>
      </c>
      <c r="D1811" s="3">
        <v>-10</v>
      </c>
      <c r="E1811" t="s">
        <v>244</v>
      </c>
      <c r="F1811" t="s">
        <v>241</v>
      </c>
      <c r="G1811" s="5">
        <f>IF(Table1[[#This Row],[Amount]]&lt;0,-Table1[[#This Row],[Amount]],"")</f>
        <v>10</v>
      </c>
      <c r="H1811" t="str">
        <f>IF(Table1[[#This Row],[Account Type]]="Credit Card",Table1[[#This Row],[Amount]],"")</f>
        <v/>
      </c>
      <c r="I1811" s="2" t="str">
        <f>IF(Table1[[#This Row],[Category]]="Loan Repayment",Table1[[#This Row],[Amount]]*-1,"")</f>
        <v/>
      </c>
      <c r="J1811" s="20" t="s">
        <v>377</v>
      </c>
      <c r="K1811" s="17">
        <v>45139</v>
      </c>
    </row>
    <row r="1812" spans="1:11" x14ac:dyDescent="0.25">
      <c r="A1812" s="16">
        <v>45161.391134259262</v>
      </c>
      <c r="B1812" t="s">
        <v>8</v>
      </c>
      <c r="C1812" t="str">
        <f t="shared" si="28"/>
        <v>Others</v>
      </c>
      <c r="D1812" s="3">
        <v>100</v>
      </c>
      <c r="E1812" t="s">
        <v>244</v>
      </c>
      <c r="F1812" t="s">
        <v>241</v>
      </c>
      <c r="G1812" s="5" t="str">
        <f>IF(Table1[[#This Row],[Amount]]&lt;0,-Table1[[#This Row],[Amount]],"")</f>
        <v/>
      </c>
      <c r="H1812" t="str">
        <f>IF(Table1[[#This Row],[Account Type]]="Credit Card",Table1[[#This Row],[Amount]],"")</f>
        <v/>
      </c>
      <c r="I1812" s="2" t="str">
        <f>IF(Table1[[#This Row],[Category]]="Loan Repayment",Table1[[#This Row],[Amount]]*-1,"")</f>
        <v/>
      </c>
      <c r="J1812" s="20" t="s">
        <v>377</v>
      </c>
      <c r="K1812" s="17">
        <v>45139</v>
      </c>
    </row>
    <row r="1813" spans="1:11" x14ac:dyDescent="0.25">
      <c r="A1813" s="16">
        <v>45161.393009259256</v>
      </c>
      <c r="B1813" t="s">
        <v>13</v>
      </c>
      <c r="C1813" t="str">
        <f t="shared" si="28"/>
        <v>Others</v>
      </c>
      <c r="D1813" s="3">
        <v>-100</v>
      </c>
      <c r="E1813" t="s">
        <v>244</v>
      </c>
      <c r="F1813" t="s">
        <v>241</v>
      </c>
      <c r="G1813" s="5">
        <f>IF(Table1[[#This Row],[Amount]]&lt;0,-Table1[[#This Row],[Amount]],"")</f>
        <v>100</v>
      </c>
      <c r="H1813" t="str">
        <f>IF(Table1[[#This Row],[Account Type]]="Credit Card",Table1[[#This Row],[Amount]],"")</f>
        <v/>
      </c>
      <c r="I1813" s="2" t="str">
        <f>IF(Table1[[#This Row],[Category]]="Loan Repayment",Table1[[#This Row],[Amount]]*-1,"")</f>
        <v/>
      </c>
      <c r="J1813" s="20" t="s">
        <v>377</v>
      </c>
      <c r="K1813" s="17">
        <v>45139</v>
      </c>
    </row>
    <row r="1814" spans="1:11" x14ac:dyDescent="0.25">
      <c r="A1814" s="16">
        <v>45161.631863425922</v>
      </c>
      <c r="B1814" t="s">
        <v>155</v>
      </c>
      <c r="C1814" t="str">
        <f t="shared" si="28"/>
        <v>Others</v>
      </c>
      <c r="D1814" s="3">
        <v>-5.69</v>
      </c>
      <c r="E1814" t="s">
        <v>244</v>
      </c>
      <c r="F1814" t="s">
        <v>241</v>
      </c>
      <c r="G1814" s="5">
        <f>IF(Table1[[#This Row],[Amount]]&lt;0,-Table1[[#This Row],[Amount]],"")</f>
        <v>5.69</v>
      </c>
      <c r="H1814" t="str">
        <f>IF(Table1[[#This Row],[Account Type]]="Credit Card",Table1[[#This Row],[Amount]],"")</f>
        <v/>
      </c>
      <c r="I1814" s="2" t="str">
        <f>IF(Table1[[#This Row],[Category]]="Loan Repayment",Table1[[#This Row],[Amount]]*-1,"")</f>
        <v/>
      </c>
      <c r="J1814" s="20" t="s">
        <v>377</v>
      </c>
      <c r="K1814" s="17">
        <v>45139</v>
      </c>
    </row>
    <row r="1815" spans="1:11" x14ac:dyDescent="0.25">
      <c r="A1815" s="16">
        <v>45161.830057870371</v>
      </c>
      <c r="B1815" t="s">
        <v>3</v>
      </c>
      <c r="C1815" t="str">
        <f t="shared" si="28"/>
        <v>Others</v>
      </c>
      <c r="D1815" s="3">
        <v>-10</v>
      </c>
      <c r="E1815" t="s">
        <v>244</v>
      </c>
      <c r="F1815" t="s">
        <v>241</v>
      </c>
      <c r="G1815" s="5">
        <f>IF(Table1[[#This Row],[Amount]]&lt;0,-Table1[[#This Row],[Amount]],"")</f>
        <v>10</v>
      </c>
      <c r="H1815" t="str">
        <f>IF(Table1[[#This Row],[Account Type]]="Credit Card",Table1[[#This Row],[Amount]],"")</f>
        <v/>
      </c>
      <c r="I1815" s="2" t="str">
        <f>IF(Table1[[#This Row],[Category]]="Loan Repayment",Table1[[#This Row],[Amount]]*-1,"")</f>
        <v/>
      </c>
      <c r="J1815" s="20" t="s">
        <v>377</v>
      </c>
      <c r="K1815" s="17">
        <v>45139</v>
      </c>
    </row>
    <row r="1816" spans="1:11" x14ac:dyDescent="0.25">
      <c r="A1816" s="16">
        <v>45161.830057870371</v>
      </c>
      <c r="B1816" t="s">
        <v>3</v>
      </c>
      <c r="C1816" t="str">
        <f t="shared" si="28"/>
        <v>Others</v>
      </c>
      <c r="D1816" s="3">
        <v>10</v>
      </c>
      <c r="E1816" t="s">
        <v>244</v>
      </c>
      <c r="F1816" t="s">
        <v>241</v>
      </c>
      <c r="G1816" s="5" t="str">
        <f>IF(Table1[[#This Row],[Amount]]&lt;0,-Table1[[#This Row],[Amount]],"")</f>
        <v/>
      </c>
      <c r="H1816" t="str">
        <f>IF(Table1[[#This Row],[Account Type]]="Credit Card",Table1[[#This Row],[Amount]],"")</f>
        <v/>
      </c>
      <c r="I1816" s="2" t="str">
        <f>IF(Table1[[#This Row],[Category]]="Loan Repayment",Table1[[#This Row],[Amount]]*-1,"")</f>
        <v/>
      </c>
      <c r="J1816" s="20" t="s">
        <v>377</v>
      </c>
      <c r="K1816" s="17">
        <v>45139</v>
      </c>
    </row>
    <row r="1817" spans="1:11" x14ac:dyDescent="0.25">
      <c r="A1817" s="16">
        <v>45161.830289351848</v>
      </c>
      <c r="B1817" t="s">
        <v>65</v>
      </c>
      <c r="C1817" t="str">
        <f t="shared" si="28"/>
        <v>Others</v>
      </c>
      <c r="D1817" s="3">
        <v>-300</v>
      </c>
      <c r="E1817" t="s">
        <v>244</v>
      </c>
      <c r="F1817" t="s">
        <v>241</v>
      </c>
      <c r="G1817" s="5">
        <f>IF(Table1[[#This Row],[Amount]]&lt;0,-Table1[[#This Row],[Amount]],"")</f>
        <v>300</v>
      </c>
      <c r="H1817" t="str">
        <f>IF(Table1[[#This Row],[Account Type]]="Credit Card",Table1[[#This Row],[Amount]],"")</f>
        <v/>
      </c>
      <c r="I1817" s="2" t="str">
        <f>IF(Table1[[#This Row],[Category]]="Loan Repayment",Table1[[#This Row],[Amount]]*-1,"")</f>
        <v/>
      </c>
      <c r="J1817" s="20" t="s">
        <v>377</v>
      </c>
      <c r="K1817" s="17">
        <v>45139</v>
      </c>
    </row>
    <row r="1818" spans="1:11" x14ac:dyDescent="0.25">
      <c r="A1818" s="16">
        <v>45162.041655092595</v>
      </c>
      <c r="B1818" t="s">
        <v>14</v>
      </c>
      <c r="C1818" t="str">
        <f t="shared" si="28"/>
        <v>Public Transport</v>
      </c>
      <c r="D1818" s="3">
        <v>-3.5</v>
      </c>
      <c r="E1818" t="s">
        <v>244</v>
      </c>
      <c r="F1818" t="s">
        <v>241</v>
      </c>
      <c r="G1818" s="5">
        <f>IF(Table1[[#This Row],[Amount]]&lt;0,-Table1[[#This Row],[Amount]],"")</f>
        <v>3.5</v>
      </c>
      <c r="H1818" t="str">
        <f>IF(Table1[[#This Row],[Account Type]]="Credit Card",Table1[[#This Row],[Amount]],"")</f>
        <v/>
      </c>
      <c r="I1818" s="2" t="str">
        <f>IF(Table1[[#This Row],[Category]]="Loan Repayment",Table1[[#This Row],[Amount]]*-1,"")</f>
        <v/>
      </c>
      <c r="J1818" s="20" t="s">
        <v>377</v>
      </c>
      <c r="K1818" s="17">
        <v>45139</v>
      </c>
    </row>
    <row r="1819" spans="1:11" x14ac:dyDescent="0.25">
      <c r="A1819" s="16">
        <v>45162.222708333335</v>
      </c>
      <c r="B1819" t="s">
        <v>46</v>
      </c>
      <c r="C1819" t="str">
        <f t="shared" si="28"/>
        <v>Others</v>
      </c>
      <c r="D1819" s="3">
        <v>40</v>
      </c>
      <c r="E1819" t="s">
        <v>244</v>
      </c>
      <c r="F1819" t="s">
        <v>241</v>
      </c>
      <c r="G1819" s="5" t="str">
        <f>IF(Table1[[#This Row],[Amount]]&lt;0,-Table1[[#This Row],[Amount]],"")</f>
        <v/>
      </c>
      <c r="H1819" t="str">
        <f>IF(Table1[[#This Row],[Account Type]]="Credit Card",Table1[[#This Row],[Amount]],"")</f>
        <v/>
      </c>
      <c r="I1819" s="2" t="str">
        <f>IF(Table1[[#This Row],[Category]]="Loan Repayment",Table1[[#This Row],[Amount]]*-1,"")</f>
        <v/>
      </c>
      <c r="J1819" s="20" t="s">
        <v>377</v>
      </c>
      <c r="K1819" s="17">
        <v>45139</v>
      </c>
    </row>
    <row r="1820" spans="1:11" x14ac:dyDescent="0.25">
      <c r="A1820" s="16">
        <v>45162.224016203705</v>
      </c>
      <c r="B1820" t="s">
        <v>153</v>
      </c>
      <c r="C1820" t="str">
        <f t="shared" si="28"/>
        <v>Others</v>
      </c>
      <c r="D1820" s="3">
        <v>-30</v>
      </c>
      <c r="E1820" t="s">
        <v>244</v>
      </c>
      <c r="F1820" t="s">
        <v>241</v>
      </c>
      <c r="G1820" s="5">
        <f>IF(Table1[[#This Row],[Amount]]&lt;0,-Table1[[#This Row],[Amount]],"")</f>
        <v>30</v>
      </c>
      <c r="H1820" t="str">
        <f>IF(Table1[[#This Row],[Account Type]]="Credit Card",Table1[[#This Row],[Amount]],"")</f>
        <v/>
      </c>
      <c r="I1820" s="2" t="str">
        <f>IF(Table1[[#This Row],[Category]]="Loan Repayment",Table1[[#This Row],[Amount]]*-1,"")</f>
        <v/>
      </c>
      <c r="J1820" s="20" t="s">
        <v>377</v>
      </c>
      <c r="K1820" s="17">
        <v>45139</v>
      </c>
    </row>
    <row r="1821" spans="1:11" x14ac:dyDescent="0.25">
      <c r="A1821" s="16">
        <v>45162.799155092594</v>
      </c>
      <c r="B1821" t="s">
        <v>10</v>
      </c>
      <c r="C1821" t="str">
        <f t="shared" si="28"/>
        <v>Groceries</v>
      </c>
      <c r="D1821" s="3">
        <v>-1.55</v>
      </c>
      <c r="E1821" t="s">
        <v>244</v>
      </c>
      <c r="F1821" t="s">
        <v>241</v>
      </c>
      <c r="G1821" s="5">
        <f>IF(Table1[[#This Row],[Amount]]&lt;0,-Table1[[#This Row],[Amount]],"")</f>
        <v>1.55</v>
      </c>
      <c r="H1821" t="str">
        <f>IF(Table1[[#This Row],[Account Type]]="Credit Card",Table1[[#This Row],[Amount]],"")</f>
        <v/>
      </c>
      <c r="I1821" s="2" t="str">
        <f>IF(Table1[[#This Row],[Category]]="Loan Repayment",Table1[[#This Row],[Amount]]*-1,"")</f>
        <v/>
      </c>
      <c r="J1821" s="20" t="s">
        <v>377</v>
      </c>
      <c r="K1821" s="17">
        <v>45139</v>
      </c>
    </row>
    <row r="1822" spans="1:11" x14ac:dyDescent="0.25">
      <c r="A1822" s="16">
        <v>45163.041666666664</v>
      </c>
      <c r="B1822" t="s">
        <v>152</v>
      </c>
      <c r="C1822" t="str">
        <f t="shared" si="28"/>
        <v>Others</v>
      </c>
      <c r="D1822" s="3">
        <v>25</v>
      </c>
      <c r="E1822" t="s">
        <v>244</v>
      </c>
      <c r="F1822" t="s">
        <v>241</v>
      </c>
      <c r="G1822" s="5" t="str">
        <f>IF(Table1[[#This Row],[Amount]]&lt;0,-Table1[[#This Row],[Amount]],"")</f>
        <v/>
      </c>
      <c r="H1822" t="str">
        <f>IF(Table1[[#This Row],[Account Type]]="Credit Card",Table1[[#This Row],[Amount]],"")</f>
        <v/>
      </c>
      <c r="I1822" s="2" t="str">
        <f>IF(Table1[[#This Row],[Category]]="Loan Repayment",Table1[[#This Row],[Amount]]*-1,"")</f>
        <v/>
      </c>
      <c r="J1822" s="20" t="s">
        <v>377</v>
      </c>
      <c r="K1822" s="17">
        <v>45139</v>
      </c>
    </row>
    <row r="1823" spans="1:11" x14ac:dyDescent="0.25">
      <c r="A1823" s="16">
        <v>45163.045706018522</v>
      </c>
      <c r="B1823" t="s">
        <v>14</v>
      </c>
      <c r="C1823" t="str">
        <f t="shared" si="28"/>
        <v>Public Transport</v>
      </c>
      <c r="D1823" s="3">
        <v>-3.5</v>
      </c>
      <c r="E1823" t="s">
        <v>244</v>
      </c>
      <c r="F1823" t="s">
        <v>241</v>
      </c>
      <c r="G1823" s="5">
        <f>IF(Table1[[#This Row],[Amount]]&lt;0,-Table1[[#This Row],[Amount]],"")</f>
        <v>3.5</v>
      </c>
      <c r="H1823" t="str">
        <f>IF(Table1[[#This Row],[Account Type]]="Credit Card",Table1[[#This Row],[Amount]],"")</f>
        <v/>
      </c>
      <c r="I1823" s="2" t="str">
        <f>IF(Table1[[#This Row],[Category]]="Loan Repayment",Table1[[#This Row],[Amount]]*-1,"")</f>
        <v/>
      </c>
      <c r="J1823" s="20" t="s">
        <v>377</v>
      </c>
      <c r="K1823" s="17">
        <v>45139</v>
      </c>
    </row>
    <row r="1824" spans="1:11" x14ac:dyDescent="0.25">
      <c r="A1824" s="16">
        <v>45163.598194444443</v>
      </c>
      <c r="B1824" t="s">
        <v>46</v>
      </c>
      <c r="C1824" t="str">
        <f t="shared" si="28"/>
        <v>Others</v>
      </c>
      <c r="D1824" s="3">
        <v>70</v>
      </c>
      <c r="E1824" t="s">
        <v>244</v>
      </c>
      <c r="F1824" t="s">
        <v>241</v>
      </c>
      <c r="G1824" s="5" t="str">
        <f>IF(Table1[[#This Row],[Amount]]&lt;0,-Table1[[#This Row],[Amount]],"")</f>
        <v/>
      </c>
      <c r="H1824" t="str">
        <f>IF(Table1[[#This Row],[Account Type]]="Credit Card",Table1[[#This Row],[Amount]],"")</f>
        <v/>
      </c>
      <c r="I1824" s="2" t="str">
        <f>IF(Table1[[#This Row],[Category]]="Loan Repayment",Table1[[#This Row],[Amount]]*-1,"")</f>
        <v/>
      </c>
      <c r="J1824" s="20" t="s">
        <v>377</v>
      </c>
      <c r="K1824" s="17">
        <v>45139</v>
      </c>
    </row>
    <row r="1825" spans="1:11" x14ac:dyDescent="0.25">
      <c r="A1825" s="16">
        <v>45163.598854166667</v>
      </c>
      <c r="B1825" t="s">
        <v>14</v>
      </c>
      <c r="C1825" t="str">
        <f t="shared" si="28"/>
        <v>Public Transport</v>
      </c>
      <c r="D1825" s="3">
        <v>-20</v>
      </c>
      <c r="E1825" t="s">
        <v>244</v>
      </c>
      <c r="F1825" t="s">
        <v>241</v>
      </c>
      <c r="G1825" s="5">
        <f>IF(Table1[[#This Row],[Amount]]&lt;0,-Table1[[#This Row],[Amount]],"")</f>
        <v>20</v>
      </c>
      <c r="H1825" t="str">
        <f>IF(Table1[[#This Row],[Account Type]]="Credit Card",Table1[[#This Row],[Amount]],"")</f>
        <v/>
      </c>
      <c r="I1825" s="2" t="str">
        <f>IF(Table1[[#This Row],[Category]]="Loan Repayment",Table1[[#This Row],[Amount]]*-1,"")</f>
        <v/>
      </c>
      <c r="J1825" s="20" t="s">
        <v>377</v>
      </c>
      <c r="K1825" s="17">
        <v>45139</v>
      </c>
    </row>
    <row r="1826" spans="1:11" x14ac:dyDescent="0.25">
      <c r="A1826" s="16">
        <v>45163.602534722224</v>
      </c>
      <c r="B1826" t="s">
        <v>123</v>
      </c>
      <c r="C1826" t="str">
        <f t="shared" si="28"/>
        <v>Others</v>
      </c>
      <c r="D1826" s="3">
        <v>-50</v>
      </c>
      <c r="E1826" t="s">
        <v>244</v>
      </c>
      <c r="F1826" t="s">
        <v>241</v>
      </c>
      <c r="G1826" s="5">
        <f>IF(Table1[[#This Row],[Amount]]&lt;0,-Table1[[#This Row],[Amount]],"")</f>
        <v>50</v>
      </c>
      <c r="H1826" t="str">
        <f>IF(Table1[[#This Row],[Account Type]]="Credit Card",Table1[[#This Row],[Amount]],"")</f>
        <v/>
      </c>
      <c r="I1826" s="2" t="str">
        <f>IF(Table1[[#This Row],[Category]]="Loan Repayment",Table1[[#This Row],[Amount]]*-1,"")</f>
        <v/>
      </c>
      <c r="J1826" s="20" t="s">
        <v>377</v>
      </c>
      <c r="K1826" s="17">
        <v>45139</v>
      </c>
    </row>
    <row r="1827" spans="1:11" x14ac:dyDescent="0.25">
      <c r="A1827" s="16">
        <v>45163.607881944445</v>
      </c>
      <c r="B1827" t="s">
        <v>10</v>
      </c>
      <c r="C1827" t="str">
        <f t="shared" si="28"/>
        <v>Groceries</v>
      </c>
      <c r="D1827" s="3">
        <v>-2.0499999999999998</v>
      </c>
      <c r="E1827" t="s">
        <v>244</v>
      </c>
      <c r="F1827" t="s">
        <v>241</v>
      </c>
      <c r="G1827" s="5">
        <f>IF(Table1[[#This Row],[Amount]]&lt;0,-Table1[[#This Row],[Amount]],"")</f>
        <v>2.0499999999999998</v>
      </c>
      <c r="H1827" t="str">
        <f>IF(Table1[[#This Row],[Account Type]]="Credit Card",Table1[[#This Row],[Amount]],"")</f>
        <v/>
      </c>
      <c r="I1827" s="2" t="str">
        <f>IF(Table1[[#This Row],[Category]]="Loan Repayment",Table1[[#This Row],[Amount]]*-1,"")</f>
        <v/>
      </c>
      <c r="J1827" s="20" t="s">
        <v>377</v>
      </c>
      <c r="K1827" s="17">
        <v>45139</v>
      </c>
    </row>
    <row r="1828" spans="1:11" x14ac:dyDescent="0.25">
      <c r="A1828" s="16">
        <v>45164.041655092595</v>
      </c>
      <c r="B1828" t="s">
        <v>14</v>
      </c>
      <c r="C1828" t="str">
        <f t="shared" si="28"/>
        <v>Public Transport</v>
      </c>
      <c r="D1828" s="3">
        <v>-3.5</v>
      </c>
      <c r="E1828" t="s">
        <v>244</v>
      </c>
      <c r="F1828" t="s">
        <v>241</v>
      </c>
      <c r="G1828" s="5">
        <f>IF(Table1[[#This Row],[Amount]]&lt;0,-Table1[[#This Row],[Amount]],"")</f>
        <v>3.5</v>
      </c>
      <c r="H1828" t="str">
        <f>IF(Table1[[#This Row],[Account Type]]="Credit Card",Table1[[#This Row],[Amount]],"")</f>
        <v/>
      </c>
      <c r="I1828" s="2" t="str">
        <f>IF(Table1[[#This Row],[Category]]="Loan Repayment",Table1[[#This Row],[Amount]]*-1,"")</f>
        <v/>
      </c>
      <c r="J1828" s="20" t="s">
        <v>377</v>
      </c>
      <c r="K1828" s="17">
        <v>45139</v>
      </c>
    </row>
    <row r="1829" spans="1:11" x14ac:dyDescent="0.25">
      <c r="A1829" s="16">
        <v>45164.835601851853</v>
      </c>
      <c r="B1829" t="s">
        <v>84</v>
      </c>
      <c r="C1829" t="str">
        <f t="shared" si="28"/>
        <v>Others</v>
      </c>
      <c r="D1829" s="3">
        <v>-1.78</v>
      </c>
      <c r="E1829" t="s">
        <v>244</v>
      </c>
      <c r="F1829" t="s">
        <v>241</v>
      </c>
      <c r="G1829" s="5">
        <f>IF(Table1[[#This Row],[Amount]]&lt;0,-Table1[[#This Row],[Amount]],"")</f>
        <v>1.78</v>
      </c>
      <c r="H1829" t="str">
        <f>IF(Table1[[#This Row],[Account Type]]="Credit Card",Table1[[#This Row],[Amount]],"")</f>
        <v/>
      </c>
      <c r="I1829" s="2" t="str">
        <f>IF(Table1[[#This Row],[Category]]="Loan Repayment",Table1[[#This Row],[Amount]]*-1,"")</f>
        <v/>
      </c>
      <c r="J1829" s="20" t="s">
        <v>377</v>
      </c>
      <c r="K1829" s="17">
        <v>45139</v>
      </c>
    </row>
    <row r="1830" spans="1:11" x14ac:dyDescent="0.25">
      <c r="A1830" s="16">
        <v>45165.041655092595</v>
      </c>
      <c r="B1830" t="s">
        <v>14</v>
      </c>
      <c r="C1830" t="str">
        <f t="shared" si="28"/>
        <v>Public Transport</v>
      </c>
      <c r="D1830" s="3">
        <v>-1.75</v>
      </c>
      <c r="E1830" t="s">
        <v>244</v>
      </c>
      <c r="F1830" t="s">
        <v>241</v>
      </c>
      <c r="G1830" s="5">
        <f>IF(Table1[[#This Row],[Amount]]&lt;0,-Table1[[#This Row],[Amount]],"")</f>
        <v>1.75</v>
      </c>
      <c r="H1830" t="str">
        <f>IF(Table1[[#This Row],[Account Type]]="Credit Card",Table1[[#This Row],[Amount]],"")</f>
        <v/>
      </c>
      <c r="I1830" s="2" t="str">
        <f>IF(Table1[[#This Row],[Category]]="Loan Repayment",Table1[[#This Row],[Amount]]*-1,"")</f>
        <v/>
      </c>
      <c r="J1830" s="20" t="s">
        <v>377</v>
      </c>
      <c r="K1830" s="17">
        <v>45139</v>
      </c>
    </row>
    <row r="1831" spans="1:11" x14ac:dyDescent="0.25">
      <c r="A1831" s="16">
        <v>45165.041655092595</v>
      </c>
      <c r="B1831" t="s">
        <v>14</v>
      </c>
      <c r="C1831" t="str">
        <f t="shared" si="28"/>
        <v>Public Transport</v>
      </c>
      <c r="D1831" s="3">
        <v>-1.75</v>
      </c>
      <c r="E1831" t="s">
        <v>244</v>
      </c>
      <c r="F1831" t="s">
        <v>241</v>
      </c>
      <c r="G1831" s="5">
        <f>IF(Table1[[#This Row],[Amount]]&lt;0,-Table1[[#This Row],[Amount]],"")</f>
        <v>1.75</v>
      </c>
      <c r="H1831" t="str">
        <f>IF(Table1[[#This Row],[Account Type]]="Credit Card",Table1[[#This Row],[Amount]],"")</f>
        <v/>
      </c>
      <c r="I1831" s="2" t="str">
        <f>IF(Table1[[#This Row],[Category]]="Loan Repayment",Table1[[#This Row],[Amount]]*-1,"")</f>
        <v/>
      </c>
      <c r="J1831" s="20" t="s">
        <v>377</v>
      </c>
      <c r="K1831" s="17">
        <v>45139</v>
      </c>
    </row>
    <row r="1832" spans="1:11" x14ac:dyDescent="0.25">
      <c r="A1832" s="16">
        <v>45165.325624999998</v>
      </c>
      <c r="B1832" t="s">
        <v>10</v>
      </c>
      <c r="C1832" t="str">
        <f t="shared" si="28"/>
        <v>Groceries</v>
      </c>
      <c r="D1832" s="3">
        <v>-4.8499999999999996</v>
      </c>
      <c r="E1832" t="s">
        <v>244</v>
      </c>
      <c r="F1832" t="s">
        <v>241</v>
      </c>
      <c r="G1832" s="5">
        <f>IF(Table1[[#This Row],[Amount]]&lt;0,-Table1[[#This Row],[Amount]],"")</f>
        <v>4.8499999999999996</v>
      </c>
      <c r="H1832" t="str">
        <f>IF(Table1[[#This Row],[Account Type]]="Credit Card",Table1[[#This Row],[Amount]],"")</f>
        <v/>
      </c>
      <c r="I1832" s="2" t="str">
        <f>IF(Table1[[#This Row],[Category]]="Loan Repayment",Table1[[#This Row],[Amount]]*-1,"")</f>
        <v/>
      </c>
      <c r="J1832" s="20" t="s">
        <v>377</v>
      </c>
      <c r="K1832" s="17">
        <v>45139</v>
      </c>
    </row>
    <row r="1833" spans="1:11" x14ac:dyDescent="0.25">
      <c r="A1833" s="16">
        <v>45165.680648148147</v>
      </c>
      <c r="B1833" t="s">
        <v>136</v>
      </c>
      <c r="C1833" t="str">
        <f t="shared" si="28"/>
        <v>Others</v>
      </c>
      <c r="D1833" s="3">
        <v>-20</v>
      </c>
      <c r="E1833" t="s">
        <v>244</v>
      </c>
      <c r="F1833" t="s">
        <v>241</v>
      </c>
      <c r="G1833" s="5">
        <f>IF(Table1[[#This Row],[Amount]]&lt;0,-Table1[[#This Row],[Amount]],"")</f>
        <v>20</v>
      </c>
      <c r="H1833" t="str">
        <f>IF(Table1[[#This Row],[Account Type]]="Credit Card",Table1[[#This Row],[Amount]],"")</f>
        <v/>
      </c>
      <c r="I1833" s="2" t="str">
        <f>IF(Table1[[#This Row],[Category]]="Loan Repayment",Table1[[#This Row],[Amount]]*-1,"")</f>
        <v/>
      </c>
      <c r="J1833" s="20" t="s">
        <v>377</v>
      </c>
      <c r="K1833" s="17">
        <v>45139</v>
      </c>
    </row>
    <row r="1834" spans="1:11" x14ac:dyDescent="0.25">
      <c r="A1834" s="16">
        <v>45166.041655092595</v>
      </c>
      <c r="B1834" t="s">
        <v>14</v>
      </c>
      <c r="C1834" t="str">
        <f t="shared" si="28"/>
        <v>Public Transport</v>
      </c>
      <c r="D1834" s="3">
        <v>-1.75</v>
      </c>
      <c r="E1834" t="s">
        <v>244</v>
      </c>
      <c r="F1834" t="s">
        <v>241</v>
      </c>
      <c r="G1834" s="5">
        <f>IF(Table1[[#This Row],[Amount]]&lt;0,-Table1[[#This Row],[Amount]],"")</f>
        <v>1.75</v>
      </c>
      <c r="H1834" t="str">
        <f>IF(Table1[[#This Row],[Account Type]]="Credit Card",Table1[[#This Row],[Amount]],"")</f>
        <v/>
      </c>
      <c r="I1834" s="2" t="str">
        <f>IF(Table1[[#This Row],[Category]]="Loan Repayment",Table1[[#This Row],[Amount]]*-1,"")</f>
        <v/>
      </c>
      <c r="J1834" s="20" t="s">
        <v>377</v>
      </c>
      <c r="K1834" s="17">
        <v>45139</v>
      </c>
    </row>
    <row r="1835" spans="1:11" x14ac:dyDescent="0.25">
      <c r="A1835" s="16">
        <v>45166.041655092595</v>
      </c>
      <c r="B1835" t="s">
        <v>14</v>
      </c>
      <c r="C1835" t="str">
        <f t="shared" si="28"/>
        <v>Public Transport</v>
      </c>
      <c r="D1835" s="3">
        <v>-1.75</v>
      </c>
      <c r="E1835" t="s">
        <v>244</v>
      </c>
      <c r="F1835" t="s">
        <v>241</v>
      </c>
      <c r="G1835" s="5">
        <f>IF(Table1[[#This Row],[Amount]]&lt;0,-Table1[[#This Row],[Amount]],"")</f>
        <v>1.75</v>
      </c>
      <c r="H1835" t="str">
        <f>IF(Table1[[#This Row],[Account Type]]="Credit Card",Table1[[#This Row],[Amount]],"")</f>
        <v/>
      </c>
      <c r="I1835" s="2" t="str">
        <f>IF(Table1[[#This Row],[Category]]="Loan Repayment",Table1[[#This Row],[Amount]]*-1,"")</f>
        <v/>
      </c>
      <c r="J1835" s="20" t="s">
        <v>377</v>
      </c>
      <c r="K1835" s="17">
        <v>45139</v>
      </c>
    </row>
    <row r="1836" spans="1:11" x14ac:dyDescent="0.25">
      <c r="A1836" s="16">
        <v>45166.431793981479</v>
      </c>
      <c r="B1836" t="s">
        <v>46</v>
      </c>
      <c r="C1836" t="str">
        <f t="shared" si="28"/>
        <v>Others</v>
      </c>
      <c r="D1836" s="3">
        <v>350</v>
      </c>
      <c r="E1836" t="s">
        <v>244</v>
      </c>
      <c r="F1836" t="s">
        <v>241</v>
      </c>
      <c r="G1836" s="5" t="str">
        <f>IF(Table1[[#This Row],[Amount]]&lt;0,-Table1[[#This Row],[Amount]],"")</f>
        <v/>
      </c>
      <c r="H1836" t="str">
        <f>IF(Table1[[#This Row],[Account Type]]="Credit Card",Table1[[#This Row],[Amount]],"")</f>
        <v/>
      </c>
      <c r="I1836" s="2" t="str">
        <f>IF(Table1[[#This Row],[Category]]="Loan Repayment",Table1[[#This Row],[Amount]]*-1,"")</f>
        <v/>
      </c>
      <c r="J1836" s="20" t="s">
        <v>377</v>
      </c>
      <c r="K1836" s="17">
        <v>45139</v>
      </c>
    </row>
    <row r="1837" spans="1:11" x14ac:dyDescent="0.25">
      <c r="A1837" s="16">
        <v>45166.43341435185</v>
      </c>
      <c r="B1837" t="s">
        <v>10</v>
      </c>
      <c r="C1837" t="str">
        <f t="shared" si="28"/>
        <v>Groceries</v>
      </c>
      <c r="D1837" s="3">
        <v>-1.4</v>
      </c>
      <c r="E1837" t="s">
        <v>244</v>
      </c>
      <c r="F1837" t="s">
        <v>241</v>
      </c>
      <c r="G1837" s="5">
        <f>IF(Table1[[#This Row],[Amount]]&lt;0,-Table1[[#This Row],[Amount]],"")</f>
        <v>1.4</v>
      </c>
      <c r="H1837" t="str">
        <f>IF(Table1[[#This Row],[Account Type]]="Credit Card",Table1[[#This Row],[Amount]],"")</f>
        <v/>
      </c>
      <c r="I1837" s="2" t="str">
        <f>IF(Table1[[#This Row],[Category]]="Loan Repayment",Table1[[#This Row],[Amount]]*-1,"")</f>
        <v/>
      </c>
      <c r="J1837" s="20" t="s">
        <v>377</v>
      </c>
      <c r="K1837" s="17">
        <v>45139</v>
      </c>
    </row>
    <row r="1838" spans="1:11" x14ac:dyDescent="0.25">
      <c r="A1838" s="16">
        <v>45166.504629629628</v>
      </c>
      <c r="B1838" t="s">
        <v>292</v>
      </c>
      <c r="C1838" t="str">
        <f t="shared" si="28"/>
        <v>Others</v>
      </c>
      <c r="D1838" s="3">
        <v>-300</v>
      </c>
      <c r="E1838" t="s">
        <v>244</v>
      </c>
      <c r="F1838" t="s">
        <v>241</v>
      </c>
      <c r="G1838" s="5">
        <f>IF(Table1[[#This Row],[Amount]]&lt;0,-Table1[[#This Row],[Amount]],"")</f>
        <v>300</v>
      </c>
      <c r="H1838" t="str">
        <f>IF(Table1[[#This Row],[Account Type]]="Credit Card",Table1[[#This Row],[Amount]],"")</f>
        <v/>
      </c>
      <c r="I1838" s="2" t="str">
        <f>IF(Table1[[#This Row],[Category]]="Loan Repayment",Table1[[#This Row],[Amount]]*-1,"")</f>
        <v/>
      </c>
      <c r="J1838" s="20" t="s">
        <v>377</v>
      </c>
      <c r="K1838" s="17">
        <v>45139</v>
      </c>
    </row>
    <row r="1839" spans="1:11" x14ac:dyDescent="0.25">
      <c r="A1839" s="16">
        <v>45166.820949074077</v>
      </c>
      <c r="B1839" t="s">
        <v>2</v>
      </c>
      <c r="C1839" t="str">
        <f t="shared" si="28"/>
        <v>Savings</v>
      </c>
      <c r="D1839" s="3">
        <v>5</v>
      </c>
      <c r="E1839" t="s">
        <v>244</v>
      </c>
      <c r="F1839" t="s">
        <v>241</v>
      </c>
      <c r="G1839" s="5" t="str">
        <f>IF(Table1[[#This Row],[Amount]]&lt;0,-Table1[[#This Row],[Amount]],"")</f>
        <v/>
      </c>
      <c r="H1839" t="str">
        <f>IF(Table1[[#This Row],[Account Type]]="Credit Card",Table1[[#This Row],[Amount]],"")</f>
        <v/>
      </c>
      <c r="I1839" s="2" t="str">
        <f>IF(Table1[[#This Row],[Category]]="Loan Repayment",Table1[[#This Row],[Amount]]*-1,"")</f>
        <v/>
      </c>
      <c r="J1839" s="20" t="s">
        <v>377</v>
      </c>
      <c r="K1839" s="17">
        <v>45139</v>
      </c>
    </row>
    <row r="1840" spans="1:11" x14ac:dyDescent="0.25">
      <c r="A1840" s="16">
        <v>45166.820949074077</v>
      </c>
      <c r="B1840" t="s">
        <v>2</v>
      </c>
      <c r="C1840" t="str">
        <f t="shared" si="28"/>
        <v>Savings</v>
      </c>
      <c r="D1840" s="3">
        <v>-5</v>
      </c>
      <c r="E1840" t="s">
        <v>244</v>
      </c>
      <c r="F1840" t="s">
        <v>241</v>
      </c>
      <c r="G1840" s="5">
        <f>IF(Table1[[#This Row],[Amount]]&lt;0,-Table1[[#This Row],[Amount]],"")</f>
        <v>5</v>
      </c>
      <c r="H1840" t="str">
        <f>IF(Table1[[#This Row],[Account Type]]="Credit Card",Table1[[#This Row],[Amount]],"")</f>
        <v/>
      </c>
      <c r="I1840" s="2" t="str">
        <f>IF(Table1[[#This Row],[Category]]="Loan Repayment",Table1[[#This Row],[Amount]]*-1,"")</f>
        <v/>
      </c>
      <c r="J1840" s="20" t="s">
        <v>377</v>
      </c>
      <c r="K1840" s="17">
        <v>45139</v>
      </c>
    </row>
    <row r="1841" spans="1:11" x14ac:dyDescent="0.25">
      <c r="A1841" s="16">
        <v>45167.041655092595</v>
      </c>
      <c r="B1841" t="s">
        <v>14</v>
      </c>
      <c r="C1841" t="str">
        <f t="shared" si="28"/>
        <v>Public Transport</v>
      </c>
      <c r="D1841" s="3">
        <v>-1.75</v>
      </c>
      <c r="E1841" t="s">
        <v>244</v>
      </c>
      <c r="F1841" t="s">
        <v>241</v>
      </c>
      <c r="G1841" s="5">
        <f>IF(Table1[[#This Row],[Amount]]&lt;0,-Table1[[#This Row],[Amount]],"")</f>
        <v>1.75</v>
      </c>
      <c r="H1841" t="str">
        <f>IF(Table1[[#This Row],[Account Type]]="Credit Card",Table1[[#This Row],[Amount]],"")</f>
        <v/>
      </c>
      <c r="I1841" s="2" t="str">
        <f>IF(Table1[[#This Row],[Category]]="Loan Repayment",Table1[[#This Row],[Amount]]*-1,"")</f>
        <v/>
      </c>
      <c r="J1841" s="20" t="s">
        <v>377</v>
      </c>
      <c r="K1841" s="17">
        <v>45139</v>
      </c>
    </row>
    <row r="1842" spans="1:11" x14ac:dyDescent="0.25">
      <c r="A1842" s="16">
        <v>45168.041655092595</v>
      </c>
      <c r="B1842" t="s">
        <v>14</v>
      </c>
      <c r="C1842" t="str">
        <f t="shared" si="28"/>
        <v>Public Transport</v>
      </c>
      <c r="D1842" s="3">
        <v>-1.75</v>
      </c>
      <c r="E1842" t="s">
        <v>244</v>
      </c>
      <c r="F1842" t="s">
        <v>241</v>
      </c>
      <c r="G1842" s="5">
        <f>IF(Table1[[#This Row],[Amount]]&lt;0,-Table1[[#This Row],[Amount]],"")</f>
        <v>1.75</v>
      </c>
      <c r="H1842" t="str">
        <f>IF(Table1[[#This Row],[Account Type]]="Credit Card",Table1[[#This Row],[Amount]],"")</f>
        <v/>
      </c>
      <c r="I1842" s="2" t="str">
        <f>IF(Table1[[#This Row],[Category]]="Loan Repayment",Table1[[#This Row],[Amount]]*-1,"")</f>
        <v/>
      </c>
      <c r="J1842" s="20" t="s">
        <v>377</v>
      </c>
      <c r="K1842" s="17">
        <v>45139</v>
      </c>
    </row>
    <row r="1843" spans="1:11" x14ac:dyDescent="0.25">
      <c r="A1843" s="16">
        <v>45168.041655092595</v>
      </c>
      <c r="B1843" t="s">
        <v>14</v>
      </c>
      <c r="C1843" t="str">
        <f t="shared" si="28"/>
        <v>Public Transport</v>
      </c>
      <c r="D1843" s="3">
        <v>-9.4</v>
      </c>
      <c r="E1843" t="s">
        <v>244</v>
      </c>
      <c r="F1843" t="s">
        <v>241</v>
      </c>
      <c r="G1843" s="5">
        <f>IF(Table1[[#This Row],[Amount]]&lt;0,-Table1[[#This Row],[Amount]],"")</f>
        <v>9.4</v>
      </c>
      <c r="H1843" t="str">
        <f>IF(Table1[[#This Row],[Account Type]]="Credit Card",Table1[[#This Row],[Amount]],"")</f>
        <v/>
      </c>
      <c r="I1843" s="2" t="str">
        <f>IF(Table1[[#This Row],[Category]]="Loan Repayment",Table1[[#This Row],[Amount]]*-1,"")</f>
        <v/>
      </c>
      <c r="J1843" s="20" t="s">
        <v>377</v>
      </c>
      <c r="K1843" s="17">
        <v>45139</v>
      </c>
    </row>
    <row r="1844" spans="1:11" x14ac:dyDescent="0.25">
      <c r="A1844" s="16">
        <v>45168.300243055557</v>
      </c>
      <c r="B1844" t="s">
        <v>10</v>
      </c>
      <c r="C1844" t="str">
        <f t="shared" si="28"/>
        <v>Groceries</v>
      </c>
      <c r="D1844" s="3">
        <v>-3</v>
      </c>
      <c r="E1844" t="s">
        <v>244</v>
      </c>
      <c r="F1844" t="s">
        <v>241</v>
      </c>
      <c r="G1844" s="5">
        <f>IF(Table1[[#This Row],[Amount]]&lt;0,-Table1[[#This Row],[Amount]],"")</f>
        <v>3</v>
      </c>
      <c r="H1844" t="str">
        <f>IF(Table1[[#This Row],[Account Type]]="Credit Card",Table1[[#This Row],[Amount]],"")</f>
        <v/>
      </c>
      <c r="I1844" s="2" t="str">
        <f>IF(Table1[[#This Row],[Category]]="Loan Repayment",Table1[[#This Row],[Amount]]*-1,"")</f>
        <v/>
      </c>
      <c r="J1844" s="20" t="s">
        <v>377</v>
      </c>
      <c r="K1844" s="17">
        <v>45139</v>
      </c>
    </row>
    <row r="1845" spans="1:11" x14ac:dyDescent="0.25">
      <c r="A1845" s="16">
        <v>45168.362372685187</v>
      </c>
      <c r="B1845" t="s">
        <v>10</v>
      </c>
      <c r="C1845" t="str">
        <f t="shared" si="28"/>
        <v>Groceries</v>
      </c>
      <c r="D1845" s="3">
        <v>-2.0499999999999998</v>
      </c>
      <c r="E1845" t="s">
        <v>244</v>
      </c>
      <c r="F1845" t="s">
        <v>241</v>
      </c>
      <c r="G1845" s="5">
        <f>IF(Table1[[#This Row],[Amount]]&lt;0,-Table1[[#This Row],[Amount]],"")</f>
        <v>2.0499999999999998</v>
      </c>
      <c r="H1845" t="str">
        <f>IF(Table1[[#This Row],[Account Type]]="Credit Card",Table1[[#This Row],[Amount]],"")</f>
        <v/>
      </c>
      <c r="I1845" s="2" t="str">
        <f>IF(Table1[[#This Row],[Category]]="Loan Repayment",Table1[[#This Row],[Amount]]*-1,"")</f>
        <v/>
      </c>
      <c r="J1845" s="20" t="s">
        <v>377</v>
      </c>
      <c r="K1845" s="17">
        <v>45139</v>
      </c>
    </row>
    <row r="1846" spans="1:11" x14ac:dyDescent="0.25">
      <c r="A1846" s="16">
        <v>45169.041655092595</v>
      </c>
      <c r="B1846" t="s">
        <v>14</v>
      </c>
      <c r="C1846" t="str">
        <f t="shared" si="28"/>
        <v>Public Transport</v>
      </c>
      <c r="D1846" s="3">
        <v>-3.5</v>
      </c>
      <c r="E1846" t="s">
        <v>244</v>
      </c>
      <c r="F1846" t="s">
        <v>241</v>
      </c>
      <c r="G1846" s="5">
        <f>IF(Table1[[#This Row],[Amount]]&lt;0,-Table1[[#This Row],[Amount]],"")</f>
        <v>3.5</v>
      </c>
      <c r="H1846" t="str">
        <f>IF(Table1[[#This Row],[Account Type]]="Credit Card",Table1[[#This Row],[Amount]],"")</f>
        <v/>
      </c>
      <c r="I1846" s="2" t="str">
        <f>IF(Table1[[#This Row],[Category]]="Loan Repayment",Table1[[#This Row],[Amount]]*-1,"")</f>
        <v/>
      </c>
      <c r="J1846" s="20" t="s">
        <v>377</v>
      </c>
      <c r="K1846" s="17">
        <v>45139</v>
      </c>
    </row>
    <row r="1847" spans="1:11" x14ac:dyDescent="0.25">
      <c r="A1847" s="16">
        <v>45170.04246527778</v>
      </c>
      <c r="B1847" t="s">
        <v>14</v>
      </c>
      <c r="C1847" t="str">
        <f t="shared" si="28"/>
        <v>Public Transport</v>
      </c>
      <c r="D1847" s="3">
        <v>-1.75</v>
      </c>
      <c r="E1847" t="s">
        <v>244</v>
      </c>
      <c r="F1847" t="s">
        <v>241</v>
      </c>
      <c r="G1847" s="5">
        <f>IF(Table1[[#This Row],[Amount]]&lt;0,-Table1[[#This Row],[Amount]],"")</f>
        <v>1.75</v>
      </c>
      <c r="H1847" t="str">
        <f>IF(Table1[[#This Row],[Account Type]]="Credit Card",Table1[[#This Row],[Amount]],"")</f>
        <v/>
      </c>
      <c r="I1847" s="2" t="str">
        <f>IF(Table1[[#This Row],[Category]]="Loan Repayment",Table1[[#This Row],[Amount]]*-1,"")</f>
        <v/>
      </c>
      <c r="J1847" s="20" t="s">
        <v>378</v>
      </c>
      <c r="K1847" s="17">
        <v>45170</v>
      </c>
    </row>
    <row r="1848" spans="1:11" x14ac:dyDescent="0.25">
      <c r="A1848" s="16">
        <v>45170.047696759262</v>
      </c>
      <c r="B1848" t="s">
        <v>14</v>
      </c>
      <c r="C1848" t="str">
        <f t="shared" si="28"/>
        <v>Public Transport</v>
      </c>
      <c r="D1848" s="3">
        <v>-1.75</v>
      </c>
      <c r="E1848" t="s">
        <v>244</v>
      </c>
      <c r="F1848" t="s">
        <v>241</v>
      </c>
      <c r="G1848" s="5">
        <f>IF(Table1[[#This Row],[Amount]]&lt;0,-Table1[[#This Row],[Amount]],"")</f>
        <v>1.75</v>
      </c>
      <c r="H1848" t="str">
        <f>IF(Table1[[#This Row],[Account Type]]="Credit Card",Table1[[#This Row],[Amount]],"")</f>
        <v/>
      </c>
      <c r="I1848" s="2" t="str">
        <f>IF(Table1[[#This Row],[Category]]="Loan Repayment",Table1[[#This Row],[Amount]]*-1,"")</f>
        <v/>
      </c>
      <c r="J1848" s="20" t="s">
        <v>378</v>
      </c>
      <c r="K1848" s="17">
        <v>45170</v>
      </c>
    </row>
    <row r="1849" spans="1:11" x14ac:dyDescent="0.25">
      <c r="A1849" s="16">
        <v>45170.656423611108</v>
      </c>
      <c r="B1849" t="s">
        <v>12</v>
      </c>
      <c r="C1849" t="str">
        <f t="shared" si="28"/>
        <v>Groceries</v>
      </c>
      <c r="D1849" s="3">
        <v>-3.86</v>
      </c>
      <c r="E1849" t="s">
        <v>244</v>
      </c>
      <c r="F1849" t="s">
        <v>241</v>
      </c>
      <c r="G1849" s="5">
        <f>IF(Table1[[#This Row],[Amount]]&lt;0,-Table1[[#This Row],[Amount]],"")</f>
        <v>3.86</v>
      </c>
      <c r="H1849" t="str">
        <f>IF(Table1[[#This Row],[Account Type]]="Credit Card",Table1[[#This Row],[Amount]],"")</f>
        <v/>
      </c>
      <c r="I1849" s="2" t="str">
        <f>IF(Table1[[#This Row],[Category]]="Loan Repayment",Table1[[#This Row],[Amount]]*-1,"")</f>
        <v/>
      </c>
      <c r="J1849" s="20" t="s">
        <v>378</v>
      </c>
      <c r="K1849" s="17">
        <v>45170</v>
      </c>
    </row>
    <row r="1850" spans="1:11" x14ac:dyDescent="0.25">
      <c r="A1850" s="16">
        <v>45171.041655092595</v>
      </c>
      <c r="B1850" t="s">
        <v>14</v>
      </c>
      <c r="C1850" t="str">
        <f t="shared" si="28"/>
        <v>Public Transport</v>
      </c>
      <c r="D1850" s="3">
        <v>-3.5</v>
      </c>
      <c r="E1850" t="s">
        <v>244</v>
      </c>
      <c r="F1850" t="s">
        <v>241</v>
      </c>
      <c r="G1850" s="5">
        <f>IF(Table1[[#This Row],[Amount]]&lt;0,-Table1[[#This Row],[Amount]],"")</f>
        <v>3.5</v>
      </c>
      <c r="H1850" t="str">
        <f>IF(Table1[[#This Row],[Account Type]]="Credit Card",Table1[[#This Row],[Amount]],"")</f>
        <v/>
      </c>
      <c r="I1850" s="2" t="str">
        <f>IF(Table1[[#This Row],[Category]]="Loan Repayment",Table1[[#This Row],[Amount]]*-1,"")</f>
        <v/>
      </c>
      <c r="J1850" s="20" t="s">
        <v>378</v>
      </c>
      <c r="K1850" s="17">
        <v>45170</v>
      </c>
    </row>
    <row r="1851" spans="1:11" x14ac:dyDescent="0.25">
      <c r="A1851" s="16">
        <v>45171.327002314814</v>
      </c>
      <c r="B1851" t="s">
        <v>14</v>
      </c>
      <c r="C1851" t="str">
        <f t="shared" si="28"/>
        <v>Public Transport</v>
      </c>
      <c r="D1851" s="3">
        <v>-10</v>
      </c>
      <c r="E1851" t="s">
        <v>244</v>
      </c>
      <c r="F1851" t="s">
        <v>241</v>
      </c>
      <c r="G1851" s="5">
        <f>IF(Table1[[#This Row],[Amount]]&lt;0,-Table1[[#This Row],[Amount]],"")</f>
        <v>10</v>
      </c>
      <c r="H1851" t="str">
        <f>IF(Table1[[#This Row],[Account Type]]="Credit Card",Table1[[#This Row],[Amount]],"")</f>
        <v/>
      </c>
      <c r="I1851" s="2" t="str">
        <f>IF(Table1[[#This Row],[Category]]="Loan Repayment",Table1[[#This Row],[Amount]]*-1,"")</f>
        <v/>
      </c>
      <c r="J1851" s="20" t="s">
        <v>378</v>
      </c>
      <c r="K1851" s="17">
        <v>45170</v>
      </c>
    </row>
    <row r="1852" spans="1:11" x14ac:dyDescent="0.25">
      <c r="A1852" s="16">
        <v>45172.041655092595</v>
      </c>
      <c r="B1852" t="s">
        <v>14</v>
      </c>
      <c r="C1852" t="str">
        <f t="shared" si="28"/>
        <v>Public Transport</v>
      </c>
      <c r="D1852" s="3">
        <v>-3.5</v>
      </c>
      <c r="E1852" t="s">
        <v>244</v>
      </c>
      <c r="F1852" t="s">
        <v>241</v>
      </c>
      <c r="G1852" s="5">
        <f>IF(Table1[[#This Row],[Amount]]&lt;0,-Table1[[#This Row],[Amount]],"")</f>
        <v>3.5</v>
      </c>
      <c r="H1852" t="str">
        <f>IF(Table1[[#This Row],[Account Type]]="Credit Card",Table1[[#This Row],[Amount]],"")</f>
        <v/>
      </c>
      <c r="I1852" s="2" t="str">
        <f>IF(Table1[[#This Row],[Category]]="Loan Repayment",Table1[[#This Row],[Amount]]*-1,"")</f>
        <v/>
      </c>
      <c r="J1852" s="20" t="s">
        <v>378</v>
      </c>
      <c r="K1852" s="17">
        <v>45170</v>
      </c>
    </row>
    <row r="1853" spans="1:11" x14ac:dyDescent="0.25">
      <c r="A1853" s="16">
        <v>45172.26394675926</v>
      </c>
      <c r="B1853" t="s">
        <v>46</v>
      </c>
      <c r="C1853" t="str">
        <f t="shared" si="28"/>
        <v>Others</v>
      </c>
      <c r="D1853" s="3">
        <v>50</v>
      </c>
      <c r="E1853" t="s">
        <v>244</v>
      </c>
      <c r="F1853" t="s">
        <v>241</v>
      </c>
      <c r="G1853" s="5" t="str">
        <f>IF(Table1[[#This Row],[Amount]]&lt;0,-Table1[[#This Row],[Amount]],"")</f>
        <v/>
      </c>
      <c r="H1853" t="str">
        <f>IF(Table1[[#This Row],[Account Type]]="Credit Card",Table1[[#This Row],[Amount]],"")</f>
        <v/>
      </c>
      <c r="I1853" s="2" t="str">
        <f>IF(Table1[[#This Row],[Category]]="Loan Repayment",Table1[[#This Row],[Amount]]*-1,"")</f>
        <v/>
      </c>
      <c r="J1853" s="20" t="s">
        <v>378</v>
      </c>
      <c r="K1853" s="17">
        <v>45170</v>
      </c>
    </row>
    <row r="1854" spans="1:11" x14ac:dyDescent="0.25">
      <c r="A1854" s="16">
        <v>45172.264340277776</v>
      </c>
      <c r="B1854" t="s">
        <v>31</v>
      </c>
      <c r="C1854" t="str">
        <f t="shared" si="28"/>
        <v>Others</v>
      </c>
      <c r="D1854" s="3">
        <v>-30</v>
      </c>
      <c r="E1854" t="s">
        <v>244</v>
      </c>
      <c r="F1854" t="s">
        <v>241</v>
      </c>
      <c r="G1854" s="5">
        <f>IF(Table1[[#This Row],[Amount]]&lt;0,-Table1[[#This Row],[Amount]],"")</f>
        <v>30</v>
      </c>
      <c r="H1854" t="str">
        <f>IF(Table1[[#This Row],[Account Type]]="Credit Card",Table1[[#This Row],[Amount]],"")</f>
        <v/>
      </c>
      <c r="I1854" s="2" t="str">
        <f>IF(Table1[[#This Row],[Category]]="Loan Repayment",Table1[[#This Row],[Amount]]*-1,"")</f>
        <v/>
      </c>
      <c r="J1854" s="20" t="s">
        <v>378</v>
      </c>
      <c r="K1854" s="17">
        <v>45170</v>
      </c>
    </row>
    <row r="1855" spans="1:11" x14ac:dyDescent="0.25">
      <c r="A1855" s="16">
        <v>45172.487905092596</v>
      </c>
      <c r="B1855" t="s">
        <v>46</v>
      </c>
      <c r="C1855" t="str">
        <f t="shared" si="28"/>
        <v>Others</v>
      </c>
      <c r="D1855" s="3">
        <v>180</v>
      </c>
      <c r="E1855" t="s">
        <v>244</v>
      </c>
      <c r="F1855" t="s">
        <v>241</v>
      </c>
      <c r="G1855" s="5" t="str">
        <f>IF(Table1[[#This Row],[Amount]]&lt;0,-Table1[[#This Row],[Amount]],"")</f>
        <v/>
      </c>
      <c r="H1855" t="str">
        <f>IF(Table1[[#This Row],[Account Type]]="Credit Card",Table1[[#This Row],[Amount]],"")</f>
        <v/>
      </c>
      <c r="I1855" s="2" t="str">
        <f>IF(Table1[[#This Row],[Category]]="Loan Repayment",Table1[[#This Row],[Amount]]*-1,"")</f>
        <v/>
      </c>
      <c r="J1855" s="20" t="s">
        <v>378</v>
      </c>
      <c r="K1855" s="17">
        <v>45170</v>
      </c>
    </row>
    <row r="1856" spans="1:11" x14ac:dyDescent="0.25">
      <c r="A1856" s="16">
        <v>45172.488587962966</v>
      </c>
      <c r="B1856" t="s">
        <v>39</v>
      </c>
      <c r="C1856" t="str">
        <f t="shared" si="28"/>
        <v>Church</v>
      </c>
      <c r="D1856" s="3">
        <v>-175</v>
      </c>
      <c r="E1856" t="s">
        <v>244</v>
      </c>
      <c r="F1856" t="s">
        <v>241</v>
      </c>
      <c r="G1856" s="5">
        <f>IF(Table1[[#This Row],[Amount]]&lt;0,-Table1[[#This Row],[Amount]],"")</f>
        <v>175</v>
      </c>
      <c r="H1856" t="str">
        <f>IF(Table1[[#This Row],[Account Type]]="Credit Card",Table1[[#This Row],[Amount]],"")</f>
        <v/>
      </c>
      <c r="I1856" s="2" t="str">
        <f>IF(Table1[[#This Row],[Category]]="Loan Repayment",Table1[[#This Row],[Amount]]*-1,"")</f>
        <v/>
      </c>
      <c r="J1856" s="20" t="s">
        <v>378</v>
      </c>
      <c r="K1856" s="17">
        <v>45170</v>
      </c>
    </row>
    <row r="1857" spans="1:11" x14ac:dyDescent="0.25">
      <c r="A1857" s="16">
        <v>45172.531782407408</v>
      </c>
      <c r="B1857" t="s">
        <v>39</v>
      </c>
      <c r="C1857" t="str">
        <f t="shared" si="28"/>
        <v>Church</v>
      </c>
      <c r="D1857" s="3">
        <v>-3</v>
      </c>
      <c r="E1857" t="s">
        <v>244</v>
      </c>
      <c r="F1857" t="s">
        <v>241</v>
      </c>
      <c r="G1857" s="5">
        <f>IF(Table1[[#This Row],[Amount]]&lt;0,-Table1[[#This Row],[Amount]],"")</f>
        <v>3</v>
      </c>
      <c r="H1857" t="str">
        <f>IF(Table1[[#This Row],[Account Type]]="Credit Card",Table1[[#This Row],[Amount]],"")</f>
        <v/>
      </c>
      <c r="I1857" s="2" t="str">
        <f>IF(Table1[[#This Row],[Category]]="Loan Repayment",Table1[[#This Row],[Amount]]*-1,"")</f>
        <v/>
      </c>
      <c r="J1857" s="20" t="s">
        <v>378</v>
      </c>
      <c r="K1857" s="17">
        <v>45170</v>
      </c>
    </row>
    <row r="1858" spans="1:11" x14ac:dyDescent="0.25">
      <c r="A1858" s="16">
        <v>45172.817569444444</v>
      </c>
      <c r="B1858" t="s">
        <v>10</v>
      </c>
      <c r="C1858" t="str">
        <f t="shared" ref="C1858:C1921" si="29">IF(OR(B1858="Lidl",B1858="Asda",B1858="Best Asia Supermarket",B1858="Wallington Food Centre",B1858="Sainsbury's",B1858="Tesco"),"Groceries",IF(OR(B1858="Boots",B1858="Manor Pharmacy",B1858="Specsavers",B1858="Noahs Health Food Stor"),"Health",IF(OR(B1858="Amazon",B1858="Ebay"),"Online Shopping",IF(OR(B1858="Transport For London",B1858="South Western Railway"),"Public Transport",IF(OR(B1858="Primark",B1858="TK Maxx",B1858="Marks &amp; Spencer"),"Clothing",IF(OR(B1858="Udemy",B1858="Wise",B1858="Telusko",B1858="Oasis Christian Centre"),"Self Development",IF(OR(B1858="Price Busters",B1858="Argos",B1858="Poundland",B1858="Kings Corner"),"Household Items",IF(OR(B1858="To RCCG GLORIOUS HIGH THRONE",B1858="To Eagle City Church"),"Church",IF(OR(B1858="Skillz UK",B1858="Tynker",B1858="To Gocardless",B1858="We Make Footballers Cc",B1858="GLL BETTER",B1858="VIS WWW.BETTER.ORG.UK/",B1858="IXL Learning"),"Kids Extracurricular",IF(OR(B1858="To GBP Savings",B1858="Trading 212"),"Savings",IF(B1858="To Aqua","Loan Repayment",IF(B1858="To Kaneh Amin","Haircut",IF(B1858="Wall/Rent/63canon","Rent",IF(OR(B1858="Bolt","Uber"),"Cab",IF(B1858="Dulwich College","Salary","Others")))))))))))))))</f>
        <v>Groceries</v>
      </c>
      <c r="D1858" s="3">
        <v>-1.4</v>
      </c>
      <c r="E1858" t="s">
        <v>244</v>
      </c>
      <c r="F1858" t="s">
        <v>241</v>
      </c>
      <c r="G1858" s="5">
        <f>IF(Table1[[#This Row],[Amount]]&lt;0,-Table1[[#This Row],[Amount]],"")</f>
        <v>1.4</v>
      </c>
      <c r="H1858" t="str">
        <f>IF(Table1[[#This Row],[Account Type]]="Credit Card",Table1[[#This Row],[Amount]],"")</f>
        <v/>
      </c>
      <c r="I1858" s="2" t="str">
        <f>IF(Table1[[#This Row],[Category]]="Loan Repayment",Table1[[#This Row],[Amount]]*-1,"")</f>
        <v/>
      </c>
      <c r="J1858" s="20" t="s">
        <v>378</v>
      </c>
      <c r="K1858" s="17">
        <v>45170</v>
      </c>
    </row>
    <row r="1859" spans="1:11" x14ac:dyDescent="0.25">
      <c r="A1859" s="16">
        <v>45173.041655092595</v>
      </c>
      <c r="B1859" t="s">
        <v>14</v>
      </c>
      <c r="C1859" t="str">
        <f t="shared" si="29"/>
        <v>Public Transport</v>
      </c>
      <c r="D1859" s="3">
        <v>-3.5</v>
      </c>
      <c r="E1859" t="s">
        <v>244</v>
      </c>
      <c r="F1859" t="s">
        <v>241</v>
      </c>
      <c r="G1859" s="5">
        <f>IF(Table1[[#This Row],[Amount]]&lt;0,-Table1[[#This Row],[Amount]],"")</f>
        <v>3.5</v>
      </c>
      <c r="H1859" t="str">
        <f>IF(Table1[[#This Row],[Account Type]]="Credit Card",Table1[[#This Row],[Amount]],"")</f>
        <v/>
      </c>
      <c r="I1859" s="2" t="str">
        <f>IF(Table1[[#This Row],[Category]]="Loan Repayment",Table1[[#This Row],[Amount]]*-1,"")</f>
        <v/>
      </c>
      <c r="J1859" s="20" t="s">
        <v>378</v>
      </c>
      <c r="K1859" s="17">
        <v>45170</v>
      </c>
    </row>
    <row r="1860" spans="1:11" x14ac:dyDescent="0.25">
      <c r="A1860" s="16">
        <v>45173.348657407405</v>
      </c>
      <c r="B1860" t="s">
        <v>2</v>
      </c>
      <c r="C1860" t="str">
        <f t="shared" si="29"/>
        <v>Savings</v>
      </c>
      <c r="D1860" s="3">
        <v>5</v>
      </c>
      <c r="E1860" t="s">
        <v>244</v>
      </c>
      <c r="F1860" t="s">
        <v>241</v>
      </c>
      <c r="G1860" s="5" t="str">
        <f>IF(Table1[[#This Row],[Amount]]&lt;0,-Table1[[#This Row],[Amount]],"")</f>
        <v/>
      </c>
      <c r="H1860" t="str">
        <f>IF(Table1[[#This Row],[Account Type]]="Credit Card",Table1[[#This Row],[Amount]],"")</f>
        <v/>
      </c>
      <c r="I1860" s="2" t="str">
        <f>IF(Table1[[#This Row],[Category]]="Loan Repayment",Table1[[#This Row],[Amount]]*-1,"")</f>
        <v/>
      </c>
      <c r="J1860" s="20" t="s">
        <v>378</v>
      </c>
      <c r="K1860" s="17">
        <v>45170</v>
      </c>
    </row>
    <row r="1861" spans="1:11" x14ac:dyDescent="0.25">
      <c r="A1861" s="16">
        <v>45173.348657407405</v>
      </c>
      <c r="B1861" t="s">
        <v>2</v>
      </c>
      <c r="C1861" t="str">
        <f t="shared" si="29"/>
        <v>Savings</v>
      </c>
      <c r="D1861" s="3">
        <v>-5</v>
      </c>
      <c r="E1861" t="s">
        <v>244</v>
      </c>
      <c r="F1861" t="s">
        <v>241</v>
      </c>
      <c r="G1861" s="5">
        <f>IF(Table1[[#This Row],[Amount]]&lt;0,-Table1[[#This Row],[Amount]],"")</f>
        <v>5</v>
      </c>
      <c r="H1861" t="str">
        <f>IF(Table1[[#This Row],[Account Type]]="Credit Card",Table1[[#This Row],[Amount]],"")</f>
        <v/>
      </c>
      <c r="I1861" s="2" t="str">
        <f>IF(Table1[[#This Row],[Category]]="Loan Repayment",Table1[[#This Row],[Amount]]*-1,"")</f>
        <v/>
      </c>
      <c r="J1861" s="20" t="s">
        <v>378</v>
      </c>
      <c r="K1861" s="17">
        <v>45170</v>
      </c>
    </row>
    <row r="1862" spans="1:11" x14ac:dyDescent="0.25">
      <c r="A1862" s="16">
        <v>45173.385972222219</v>
      </c>
      <c r="B1862" t="s">
        <v>46</v>
      </c>
      <c r="C1862" t="str">
        <f t="shared" si="29"/>
        <v>Others</v>
      </c>
      <c r="D1862" s="3">
        <v>50</v>
      </c>
      <c r="E1862" t="s">
        <v>244</v>
      </c>
      <c r="F1862" t="s">
        <v>241</v>
      </c>
      <c r="G1862" s="5" t="str">
        <f>IF(Table1[[#This Row],[Amount]]&lt;0,-Table1[[#This Row],[Amount]],"")</f>
        <v/>
      </c>
      <c r="H1862" t="str">
        <f>IF(Table1[[#This Row],[Account Type]]="Credit Card",Table1[[#This Row],[Amount]],"")</f>
        <v/>
      </c>
      <c r="I1862" s="2" t="str">
        <f>IF(Table1[[#This Row],[Category]]="Loan Repayment",Table1[[#This Row],[Amount]]*-1,"")</f>
        <v/>
      </c>
      <c r="J1862" s="20" t="s">
        <v>378</v>
      </c>
      <c r="K1862" s="17">
        <v>45170</v>
      </c>
    </row>
    <row r="1863" spans="1:11" x14ac:dyDescent="0.25">
      <c r="A1863" s="16">
        <v>45173.386250000003</v>
      </c>
      <c r="B1863" t="s">
        <v>31</v>
      </c>
      <c r="C1863" t="str">
        <f t="shared" si="29"/>
        <v>Others</v>
      </c>
      <c r="D1863" s="3">
        <v>-25</v>
      </c>
      <c r="E1863" t="s">
        <v>244</v>
      </c>
      <c r="F1863" t="s">
        <v>241</v>
      </c>
      <c r="G1863" s="5">
        <f>IF(Table1[[#This Row],[Amount]]&lt;0,-Table1[[#This Row],[Amount]],"")</f>
        <v>25</v>
      </c>
      <c r="H1863" t="str">
        <f>IF(Table1[[#This Row],[Account Type]]="Credit Card",Table1[[#This Row],[Amount]],"")</f>
        <v/>
      </c>
      <c r="I1863" s="2" t="str">
        <f>IF(Table1[[#This Row],[Category]]="Loan Repayment",Table1[[#This Row],[Amount]]*-1,"")</f>
        <v/>
      </c>
      <c r="J1863" s="20" t="s">
        <v>378</v>
      </c>
      <c r="K1863" s="17">
        <v>45170</v>
      </c>
    </row>
    <row r="1864" spans="1:11" x14ac:dyDescent="0.25">
      <c r="A1864" s="16">
        <v>45173.387638888889</v>
      </c>
      <c r="B1864" t="s">
        <v>31</v>
      </c>
      <c r="C1864" t="str">
        <f t="shared" si="29"/>
        <v>Others</v>
      </c>
      <c r="D1864" s="3">
        <v>-15</v>
      </c>
      <c r="E1864" t="s">
        <v>244</v>
      </c>
      <c r="F1864" t="s">
        <v>241</v>
      </c>
      <c r="G1864" s="5">
        <f>IF(Table1[[#This Row],[Amount]]&lt;0,-Table1[[#This Row],[Amount]],"")</f>
        <v>15</v>
      </c>
      <c r="H1864" t="str">
        <f>IF(Table1[[#This Row],[Account Type]]="Credit Card",Table1[[#This Row],[Amount]],"")</f>
        <v/>
      </c>
      <c r="I1864" s="2" t="str">
        <f>IF(Table1[[#This Row],[Category]]="Loan Repayment",Table1[[#This Row],[Amount]]*-1,"")</f>
        <v/>
      </c>
      <c r="J1864" s="20" t="s">
        <v>378</v>
      </c>
      <c r="K1864" s="17">
        <v>45170</v>
      </c>
    </row>
    <row r="1865" spans="1:11" x14ac:dyDescent="0.25">
      <c r="A1865" s="16">
        <v>45173.400775462964</v>
      </c>
      <c r="B1865" t="s">
        <v>10</v>
      </c>
      <c r="C1865" t="str">
        <f t="shared" si="29"/>
        <v>Groceries</v>
      </c>
      <c r="D1865" s="3">
        <v>-1.5</v>
      </c>
      <c r="E1865" t="s">
        <v>244</v>
      </c>
      <c r="F1865" t="s">
        <v>241</v>
      </c>
      <c r="G1865" s="5">
        <f>IF(Table1[[#This Row],[Amount]]&lt;0,-Table1[[#This Row],[Amount]],"")</f>
        <v>1.5</v>
      </c>
      <c r="H1865" t="str">
        <f>IF(Table1[[#This Row],[Account Type]]="Credit Card",Table1[[#This Row],[Amount]],"")</f>
        <v/>
      </c>
      <c r="I1865" s="2" t="str">
        <f>IF(Table1[[#This Row],[Category]]="Loan Repayment",Table1[[#This Row],[Amount]]*-1,"")</f>
        <v/>
      </c>
      <c r="J1865" s="20" t="s">
        <v>378</v>
      </c>
      <c r="K1865" s="17">
        <v>45170</v>
      </c>
    </row>
    <row r="1866" spans="1:11" x14ac:dyDescent="0.25">
      <c r="A1866" s="16">
        <v>45173.573194444441</v>
      </c>
      <c r="B1866" t="s">
        <v>46</v>
      </c>
      <c r="C1866" t="str">
        <f t="shared" si="29"/>
        <v>Others</v>
      </c>
      <c r="D1866" s="3">
        <v>20</v>
      </c>
      <c r="E1866" t="s">
        <v>244</v>
      </c>
      <c r="F1866" t="s">
        <v>241</v>
      </c>
      <c r="G1866" s="5" t="str">
        <f>IF(Table1[[#This Row],[Amount]]&lt;0,-Table1[[#This Row],[Amount]],"")</f>
        <v/>
      </c>
      <c r="H1866" t="str">
        <f>IF(Table1[[#This Row],[Account Type]]="Credit Card",Table1[[#This Row],[Amount]],"")</f>
        <v/>
      </c>
      <c r="I1866" s="2" t="str">
        <f>IF(Table1[[#This Row],[Category]]="Loan Repayment",Table1[[#This Row],[Amount]]*-1,"")</f>
        <v/>
      </c>
      <c r="J1866" s="20" t="s">
        <v>378</v>
      </c>
      <c r="K1866" s="17">
        <v>45170</v>
      </c>
    </row>
    <row r="1867" spans="1:11" x14ac:dyDescent="0.25">
      <c r="A1867" s="16">
        <v>45173.585960648146</v>
      </c>
      <c r="B1867" t="s">
        <v>156</v>
      </c>
      <c r="C1867" t="str">
        <f t="shared" si="29"/>
        <v>Others</v>
      </c>
      <c r="D1867" s="3">
        <v>-6.5</v>
      </c>
      <c r="E1867" t="s">
        <v>244</v>
      </c>
      <c r="F1867" t="s">
        <v>241</v>
      </c>
      <c r="G1867" s="5">
        <f>IF(Table1[[#This Row],[Amount]]&lt;0,-Table1[[#This Row],[Amount]],"")</f>
        <v>6.5</v>
      </c>
      <c r="H1867" t="str">
        <f>IF(Table1[[#This Row],[Account Type]]="Credit Card",Table1[[#This Row],[Amount]],"")</f>
        <v/>
      </c>
      <c r="I1867" s="2" t="str">
        <f>IF(Table1[[#This Row],[Category]]="Loan Repayment",Table1[[#This Row],[Amount]]*-1,"")</f>
        <v/>
      </c>
      <c r="J1867" s="20" t="s">
        <v>378</v>
      </c>
      <c r="K1867" s="17">
        <v>45170</v>
      </c>
    </row>
    <row r="1868" spans="1:11" x14ac:dyDescent="0.25">
      <c r="A1868" s="16">
        <v>45174.041655092595</v>
      </c>
      <c r="B1868" t="s">
        <v>14</v>
      </c>
      <c r="C1868" t="str">
        <f t="shared" si="29"/>
        <v>Public Transport</v>
      </c>
      <c r="D1868" s="3">
        <v>-13.9</v>
      </c>
      <c r="E1868" t="s">
        <v>244</v>
      </c>
      <c r="F1868" t="s">
        <v>241</v>
      </c>
      <c r="G1868" s="5">
        <f>IF(Table1[[#This Row],[Amount]]&lt;0,-Table1[[#This Row],[Amount]],"")</f>
        <v>13.9</v>
      </c>
      <c r="H1868" t="str">
        <f>IF(Table1[[#This Row],[Account Type]]="Credit Card",Table1[[#This Row],[Amount]],"")</f>
        <v/>
      </c>
      <c r="I1868" s="2" t="str">
        <f>IF(Table1[[#This Row],[Category]]="Loan Repayment",Table1[[#This Row],[Amount]]*-1,"")</f>
        <v/>
      </c>
      <c r="J1868" s="20" t="s">
        <v>378</v>
      </c>
      <c r="K1868" s="17">
        <v>45170</v>
      </c>
    </row>
    <row r="1869" spans="1:11" x14ac:dyDescent="0.25">
      <c r="A1869" s="16">
        <v>45174.365520833337</v>
      </c>
      <c r="B1869" t="s">
        <v>10</v>
      </c>
      <c r="C1869" t="str">
        <f t="shared" si="29"/>
        <v>Groceries</v>
      </c>
      <c r="D1869" s="3">
        <v>-3.65</v>
      </c>
      <c r="E1869" t="s">
        <v>244</v>
      </c>
      <c r="F1869" t="s">
        <v>241</v>
      </c>
      <c r="G1869" s="5">
        <f>IF(Table1[[#This Row],[Amount]]&lt;0,-Table1[[#This Row],[Amount]],"")</f>
        <v>3.65</v>
      </c>
      <c r="H1869" t="str">
        <f>IF(Table1[[#This Row],[Account Type]]="Credit Card",Table1[[#This Row],[Amount]],"")</f>
        <v/>
      </c>
      <c r="I1869" s="2" t="str">
        <f>IF(Table1[[#This Row],[Category]]="Loan Repayment",Table1[[#This Row],[Amount]]*-1,"")</f>
        <v/>
      </c>
      <c r="J1869" s="20" t="s">
        <v>378</v>
      </c>
      <c r="K1869" s="17">
        <v>45170</v>
      </c>
    </row>
    <row r="1870" spans="1:11" x14ac:dyDescent="0.25">
      <c r="A1870" s="16">
        <v>45174.566180555557</v>
      </c>
      <c r="B1870" t="s">
        <v>157</v>
      </c>
      <c r="C1870" t="str">
        <f t="shared" si="29"/>
        <v>Others</v>
      </c>
      <c r="D1870" s="3">
        <v>-9</v>
      </c>
      <c r="E1870" t="s">
        <v>244</v>
      </c>
      <c r="F1870" t="s">
        <v>241</v>
      </c>
      <c r="G1870" s="5">
        <f>IF(Table1[[#This Row],[Amount]]&lt;0,-Table1[[#This Row],[Amount]],"")</f>
        <v>9</v>
      </c>
      <c r="H1870" t="str">
        <f>IF(Table1[[#This Row],[Account Type]]="Credit Card",Table1[[#This Row],[Amount]],"")</f>
        <v/>
      </c>
      <c r="I1870" s="2" t="str">
        <f>IF(Table1[[#This Row],[Category]]="Loan Repayment",Table1[[#This Row],[Amount]]*-1,"")</f>
        <v/>
      </c>
      <c r="J1870" s="20" t="s">
        <v>378</v>
      </c>
      <c r="K1870" s="17">
        <v>45170</v>
      </c>
    </row>
    <row r="1871" spans="1:11" x14ac:dyDescent="0.25">
      <c r="A1871" s="16">
        <v>45174.589270833334</v>
      </c>
      <c r="B1871" t="s">
        <v>158</v>
      </c>
      <c r="C1871" t="str">
        <f t="shared" si="29"/>
        <v>Groceries</v>
      </c>
      <c r="D1871" s="3">
        <v>-1</v>
      </c>
      <c r="E1871" t="s">
        <v>244</v>
      </c>
      <c r="F1871" t="s">
        <v>241</v>
      </c>
      <c r="G1871" s="5">
        <f>IF(Table1[[#This Row],[Amount]]&lt;0,-Table1[[#This Row],[Amount]],"")</f>
        <v>1</v>
      </c>
      <c r="H1871" t="str">
        <f>IF(Table1[[#This Row],[Account Type]]="Credit Card",Table1[[#This Row],[Amount]],"")</f>
        <v/>
      </c>
      <c r="I1871" s="2" t="str">
        <f>IF(Table1[[#This Row],[Category]]="Loan Repayment",Table1[[#This Row],[Amount]]*-1,"")</f>
        <v/>
      </c>
      <c r="J1871" s="20" t="s">
        <v>378</v>
      </c>
      <c r="K1871" s="17">
        <v>45170</v>
      </c>
    </row>
    <row r="1872" spans="1:11" x14ac:dyDescent="0.25">
      <c r="A1872" s="16">
        <v>45175.041655092595</v>
      </c>
      <c r="B1872" t="s">
        <v>14</v>
      </c>
      <c r="C1872" t="str">
        <f t="shared" si="29"/>
        <v>Public Transport</v>
      </c>
      <c r="D1872" s="3">
        <v>-1.75</v>
      </c>
      <c r="E1872" t="s">
        <v>244</v>
      </c>
      <c r="F1872" t="s">
        <v>241</v>
      </c>
      <c r="G1872" s="5">
        <f>IF(Table1[[#This Row],[Amount]]&lt;0,-Table1[[#This Row],[Amount]],"")</f>
        <v>1.75</v>
      </c>
      <c r="H1872" t="str">
        <f>IF(Table1[[#This Row],[Account Type]]="Credit Card",Table1[[#This Row],[Amount]],"")</f>
        <v/>
      </c>
      <c r="I1872" s="2" t="str">
        <f>IF(Table1[[#This Row],[Category]]="Loan Repayment",Table1[[#This Row],[Amount]]*-1,"")</f>
        <v/>
      </c>
      <c r="J1872" s="20" t="s">
        <v>378</v>
      </c>
      <c r="K1872" s="17">
        <v>45170</v>
      </c>
    </row>
    <row r="1873" spans="1:11" x14ac:dyDescent="0.25">
      <c r="A1873" s="16">
        <v>45175.376423611109</v>
      </c>
      <c r="B1873" t="s">
        <v>46</v>
      </c>
      <c r="C1873" t="str">
        <f t="shared" si="29"/>
        <v>Others</v>
      </c>
      <c r="D1873" s="3">
        <v>50</v>
      </c>
      <c r="E1873" t="s">
        <v>244</v>
      </c>
      <c r="F1873" t="s">
        <v>241</v>
      </c>
      <c r="G1873" s="5" t="str">
        <f>IF(Table1[[#This Row],[Amount]]&lt;0,-Table1[[#This Row],[Amount]],"")</f>
        <v/>
      </c>
      <c r="H1873" t="str">
        <f>IF(Table1[[#This Row],[Account Type]]="Credit Card",Table1[[#This Row],[Amount]],"")</f>
        <v/>
      </c>
      <c r="I1873" s="2" t="str">
        <f>IF(Table1[[#This Row],[Category]]="Loan Repayment",Table1[[#This Row],[Amount]]*-1,"")</f>
        <v/>
      </c>
      <c r="J1873" s="20" t="s">
        <v>378</v>
      </c>
      <c r="K1873" s="17">
        <v>45170</v>
      </c>
    </row>
    <row r="1874" spans="1:11" x14ac:dyDescent="0.25">
      <c r="A1874" s="16">
        <v>45175.377928240741</v>
      </c>
      <c r="B1874" t="s">
        <v>14</v>
      </c>
      <c r="C1874" t="str">
        <f t="shared" si="29"/>
        <v>Public Transport</v>
      </c>
      <c r="D1874" s="3">
        <v>-13.9</v>
      </c>
      <c r="E1874" t="s">
        <v>244</v>
      </c>
      <c r="F1874" t="s">
        <v>241</v>
      </c>
      <c r="G1874" s="5">
        <f>IF(Table1[[#This Row],[Amount]]&lt;0,-Table1[[#This Row],[Amount]],"")</f>
        <v>13.9</v>
      </c>
      <c r="H1874" t="str">
        <f>IF(Table1[[#This Row],[Account Type]]="Credit Card",Table1[[#This Row],[Amount]],"")</f>
        <v/>
      </c>
      <c r="I1874" s="2" t="str">
        <f>IF(Table1[[#This Row],[Category]]="Loan Repayment",Table1[[#This Row],[Amount]]*-1,"")</f>
        <v/>
      </c>
      <c r="J1874" s="20" t="s">
        <v>378</v>
      </c>
      <c r="K1874" s="17">
        <v>45170</v>
      </c>
    </row>
    <row r="1875" spans="1:11" x14ac:dyDescent="0.25">
      <c r="A1875" s="16">
        <v>45175.378854166665</v>
      </c>
      <c r="B1875" t="s">
        <v>14</v>
      </c>
      <c r="C1875" t="str">
        <f t="shared" si="29"/>
        <v>Public Transport</v>
      </c>
      <c r="D1875" s="3">
        <v>-1.5</v>
      </c>
      <c r="E1875" t="s">
        <v>244</v>
      </c>
      <c r="F1875" t="s">
        <v>241</v>
      </c>
      <c r="G1875" s="5">
        <f>IF(Table1[[#This Row],[Amount]]&lt;0,-Table1[[#This Row],[Amount]],"")</f>
        <v>1.5</v>
      </c>
      <c r="H1875" t="str">
        <f>IF(Table1[[#This Row],[Account Type]]="Credit Card",Table1[[#This Row],[Amount]],"")</f>
        <v/>
      </c>
      <c r="I1875" s="2" t="str">
        <f>IF(Table1[[#This Row],[Category]]="Loan Repayment",Table1[[#This Row],[Amount]]*-1,"")</f>
        <v/>
      </c>
      <c r="J1875" s="20" t="s">
        <v>378</v>
      </c>
      <c r="K1875" s="17">
        <v>45170</v>
      </c>
    </row>
    <row r="1876" spans="1:11" x14ac:dyDescent="0.25">
      <c r="A1876" s="16">
        <v>45175.381099537037</v>
      </c>
      <c r="B1876" t="s">
        <v>14</v>
      </c>
      <c r="C1876" t="str">
        <f t="shared" si="29"/>
        <v>Public Transport</v>
      </c>
      <c r="D1876" s="3">
        <v>-15</v>
      </c>
      <c r="E1876" t="s">
        <v>244</v>
      </c>
      <c r="F1876" t="s">
        <v>241</v>
      </c>
      <c r="G1876" s="5">
        <f>IF(Table1[[#This Row],[Amount]]&lt;0,-Table1[[#This Row],[Amount]],"")</f>
        <v>15</v>
      </c>
      <c r="H1876" t="str">
        <f>IF(Table1[[#This Row],[Account Type]]="Credit Card",Table1[[#This Row],[Amount]],"")</f>
        <v/>
      </c>
      <c r="I1876" s="2" t="str">
        <f>IF(Table1[[#This Row],[Category]]="Loan Repayment",Table1[[#This Row],[Amount]]*-1,"")</f>
        <v/>
      </c>
      <c r="J1876" s="20" t="s">
        <v>378</v>
      </c>
      <c r="K1876" s="17">
        <v>45170</v>
      </c>
    </row>
    <row r="1877" spans="1:11" x14ac:dyDescent="0.25">
      <c r="A1877" s="16">
        <v>45175.395833333336</v>
      </c>
      <c r="B1877" t="s">
        <v>159</v>
      </c>
      <c r="C1877" t="str">
        <f t="shared" si="29"/>
        <v>Others</v>
      </c>
      <c r="D1877" s="3">
        <v>-6.98</v>
      </c>
      <c r="E1877" t="s">
        <v>244</v>
      </c>
      <c r="F1877" t="s">
        <v>241</v>
      </c>
      <c r="G1877" s="5">
        <f>IF(Table1[[#This Row],[Amount]]&lt;0,-Table1[[#This Row],[Amount]],"")</f>
        <v>6.98</v>
      </c>
      <c r="H1877" t="str">
        <f>IF(Table1[[#This Row],[Account Type]]="Credit Card",Table1[[#This Row],[Amount]],"")</f>
        <v/>
      </c>
      <c r="I1877" s="2" t="str">
        <f>IF(Table1[[#This Row],[Category]]="Loan Repayment",Table1[[#This Row],[Amount]]*-1,"")</f>
        <v/>
      </c>
      <c r="J1877" s="20" t="s">
        <v>378</v>
      </c>
      <c r="K1877" s="17">
        <v>45170</v>
      </c>
    </row>
    <row r="1878" spans="1:11" x14ac:dyDescent="0.25">
      <c r="A1878" s="16">
        <v>45175.563854166663</v>
      </c>
      <c r="B1878" t="s">
        <v>160</v>
      </c>
      <c r="C1878" t="str">
        <f t="shared" si="29"/>
        <v>Others</v>
      </c>
      <c r="D1878" s="3">
        <v>-7.5</v>
      </c>
      <c r="E1878" t="s">
        <v>244</v>
      </c>
      <c r="F1878" t="s">
        <v>241</v>
      </c>
      <c r="G1878" s="5">
        <f>IF(Table1[[#This Row],[Amount]]&lt;0,-Table1[[#This Row],[Amount]],"")</f>
        <v>7.5</v>
      </c>
      <c r="H1878" t="str">
        <f>IF(Table1[[#This Row],[Account Type]]="Credit Card",Table1[[#This Row],[Amount]],"")</f>
        <v/>
      </c>
      <c r="I1878" s="2" t="str">
        <f>IF(Table1[[#This Row],[Category]]="Loan Repayment",Table1[[#This Row],[Amount]]*-1,"")</f>
        <v/>
      </c>
      <c r="J1878" s="20" t="s">
        <v>378</v>
      </c>
      <c r="K1878" s="17">
        <v>45170</v>
      </c>
    </row>
    <row r="1879" spans="1:11" x14ac:dyDescent="0.25">
      <c r="A1879" s="16">
        <v>45175.581932870373</v>
      </c>
      <c r="B1879" t="s">
        <v>46</v>
      </c>
      <c r="C1879" t="str">
        <f t="shared" si="29"/>
        <v>Others</v>
      </c>
      <c r="D1879" s="3">
        <v>20</v>
      </c>
      <c r="E1879" t="s">
        <v>244</v>
      </c>
      <c r="F1879" t="s">
        <v>241</v>
      </c>
      <c r="G1879" s="5" t="str">
        <f>IF(Table1[[#This Row],[Amount]]&lt;0,-Table1[[#This Row],[Amount]],"")</f>
        <v/>
      </c>
      <c r="H1879" t="str">
        <f>IF(Table1[[#This Row],[Account Type]]="Credit Card",Table1[[#This Row],[Amount]],"")</f>
        <v/>
      </c>
      <c r="I1879" s="2" t="str">
        <f>IF(Table1[[#This Row],[Category]]="Loan Repayment",Table1[[#This Row],[Amount]]*-1,"")</f>
        <v/>
      </c>
      <c r="J1879" s="20" t="s">
        <v>378</v>
      </c>
      <c r="K1879" s="17">
        <v>45170</v>
      </c>
    </row>
    <row r="1880" spans="1:11" x14ac:dyDescent="0.25">
      <c r="A1880" s="16">
        <v>45175.586643518516</v>
      </c>
      <c r="B1880" t="s">
        <v>158</v>
      </c>
      <c r="C1880" t="str">
        <f t="shared" si="29"/>
        <v>Groceries</v>
      </c>
      <c r="D1880" s="3">
        <v>-1.7</v>
      </c>
      <c r="E1880" t="s">
        <v>244</v>
      </c>
      <c r="F1880" t="s">
        <v>241</v>
      </c>
      <c r="G1880" s="5">
        <f>IF(Table1[[#This Row],[Amount]]&lt;0,-Table1[[#This Row],[Amount]],"")</f>
        <v>1.7</v>
      </c>
      <c r="H1880" t="str">
        <f>IF(Table1[[#This Row],[Account Type]]="Credit Card",Table1[[#This Row],[Amount]],"")</f>
        <v/>
      </c>
      <c r="I1880" s="2" t="str">
        <f>IF(Table1[[#This Row],[Category]]="Loan Repayment",Table1[[#This Row],[Amount]]*-1,"")</f>
        <v/>
      </c>
      <c r="J1880" s="20" t="s">
        <v>378</v>
      </c>
      <c r="K1880" s="17">
        <v>45170</v>
      </c>
    </row>
    <row r="1881" spans="1:11" x14ac:dyDescent="0.25">
      <c r="A1881" s="16">
        <v>45175.937210648146</v>
      </c>
      <c r="B1881" t="s">
        <v>10</v>
      </c>
      <c r="C1881" t="str">
        <f t="shared" si="29"/>
        <v>Groceries</v>
      </c>
      <c r="D1881" s="3">
        <v>-1</v>
      </c>
      <c r="E1881" t="s">
        <v>244</v>
      </c>
      <c r="F1881" t="s">
        <v>241</v>
      </c>
      <c r="G1881" s="5">
        <f>IF(Table1[[#This Row],[Amount]]&lt;0,-Table1[[#This Row],[Amount]],"")</f>
        <v>1</v>
      </c>
      <c r="H1881" t="str">
        <f>IF(Table1[[#This Row],[Account Type]]="Credit Card",Table1[[#This Row],[Amount]],"")</f>
        <v/>
      </c>
      <c r="I1881" s="2" t="str">
        <f>IF(Table1[[#This Row],[Category]]="Loan Repayment",Table1[[#This Row],[Amount]]*-1,"")</f>
        <v/>
      </c>
      <c r="J1881" s="20" t="s">
        <v>378</v>
      </c>
      <c r="K1881" s="17">
        <v>45170</v>
      </c>
    </row>
    <row r="1882" spans="1:11" x14ac:dyDescent="0.25">
      <c r="A1882" s="16">
        <v>45176.042314814818</v>
      </c>
      <c r="B1882" t="s">
        <v>14</v>
      </c>
      <c r="C1882" t="str">
        <f t="shared" si="29"/>
        <v>Public Transport</v>
      </c>
      <c r="D1882" s="3">
        <v>-17.100000000000001</v>
      </c>
      <c r="E1882" t="s">
        <v>244</v>
      </c>
      <c r="F1882" t="s">
        <v>241</v>
      </c>
      <c r="G1882" s="5">
        <f>IF(Table1[[#This Row],[Amount]]&lt;0,-Table1[[#This Row],[Amount]],"")</f>
        <v>17.100000000000001</v>
      </c>
      <c r="H1882" t="str">
        <f>IF(Table1[[#This Row],[Account Type]]="Credit Card",Table1[[#This Row],[Amount]],"")</f>
        <v/>
      </c>
      <c r="I1882" s="2" t="str">
        <f>IF(Table1[[#This Row],[Category]]="Loan Repayment",Table1[[#This Row],[Amount]]*-1,"")</f>
        <v/>
      </c>
      <c r="J1882" s="20" t="s">
        <v>378</v>
      </c>
      <c r="K1882" s="17">
        <v>45170</v>
      </c>
    </row>
    <row r="1883" spans="1:11" x14ac:dyDescent="0.25">
      <c r="A1883" s="16">
        <v>45176.085428240738</v>
      </c>
      <c r="B1883" t="s">
        <v>3</v>
      </c>
      <c r="C1883" t="str">
        <f t="shared" si="29"/>
        <v>Others</v>
      </c>
      <c r="D1883" s="3">
        <v>-10.75</v>
      </c>
      <c r="E1883" t="s">
        <v>244</v>
      </c>
      <c r="F1883" t="s">
        <v>241</v>
      </c>
      <c r="G1883" s="5">
        <f>IF(Table1[[#This Row],[Amount]]&lt;0,-Table1[[#This Row],[Amount]],"")</f>
        <v>10.75</v>
      </c>
      <c r="H1883" t="str">
        <f>IF(Table1[[#This Row],[Account Type]]="Credit Card",Table1[[#This Row],[Amount]],"")</f>
        <v/>
      </c>
      <c r="I1883" s="2" t="str">
        <f>IF(Table1[[#This Row],[Category]]="Loan Repayment",Table1[[#This Row],[Amount]]*-1,"")</f>
        <v/>
      </c>
      <c r="J1883" s="20" t="s">
        <v>378</v>
      </c>
      <c r="K1883" s="17">
        <v>45170</v>
      </c>
    </row>
    <row r="1884" spans="1:11" x14ac:dyDescent="0.25">
      <c r="A1884" s="16">
        <v>45176.085428240738</v>
      </c>
      <c r="B1884" t="s">
        <v>3</v>
      </c>
      <c r="C1884" t="str">
        <f t="shared" si="29"/>
        <v>Others</v>
      </c>
      <c r="D1884" s="3">
        <v>10.75</v>
      </c>
      <c r="E1884" t="s">
        <v>244</v>
      </c>
      <c r="F1884" t="s">
        <v>241</v>
      </c>
      <c r="G1884" s="5" t="str">
        <f>IF(Table1[[#This Row],[Amount]]&lt;0,-Table1[[#This Row],[Amount]],"")</f>
        <v/>
      </c>
      <c r="H1884" t="str">
        <f>IF(Table1[[#This Row],[Account Type]]="Credit Card",Table1[[#This Row],[Amount]],"")</f>
        <v/>
      </c>
      <c r="I1884" s="2" t="str">
        <f>IF(Table1[[#This Row],[Category]]="Loan Repayment",Table1[[#This Row],[Amount]]*-1,"")</f>
        <v/>
      </c>
      <c r="J1884" s="20" t="s">
        <v>378</v>
      </c>
      <c r="K1884" s="17">
        <v>45170</v>
      </c>
    </row>
    <row r="1885" spans="1:11" x14ac:dyDescent="0.25">
      <c r="A1885" s="16">
        <v>45176.23159722222</v>
      </c>
      <c r="B1885" t="s">
        <v>14</v>
      </c>
      <c r="C1885" t="str">
        <f t="shared" si="29"/>
        <v>Public Transport</v>
      </c>
      <c r="D1885" s="3">
        <v>-12.9</v>
      </c>
      <c r="E1885" t="s">
        <v>244</v>
      </c>
      <c r="F1885" t="s">
        <v>241</v>
      </c>
      <c r="G1885" s="5">
        <f>IF(Table1[[#This Row],[Amount]]&lt;0,-Table1[[#This Row],[Amount]],"")</f>
        <v>12.9</v>
      </c>
      <c r="H1885" t="str">
        <f>IF(Table1[[#This Row],[Account Type]]="Credit Card",Table1[[#This Row],[Amount]],"")</f>
        <v/>
      </c>
      <c r="I1885" s="2" t="str">
        <f>IF(Table1[[#This Row],[Category]]="Loan Repayment",Table1[[#This Row],[Amount]]*-1,"")</f>
        <v/>
      </c>
      <c r="J1885" s="20" t="s">
        <v>378</v>
      </c>
      <c r="K1885" s="17">
        <v>45170</v>
      </c>
    </row>
    <row r="1886" spans="1:11" x14ac:dyDescent="0.25">
      <c r="A1886" s="16">
        <v>45176.366180555553</v>
      </c>
      <c r="B1886" t="s">
        <v>46</v>
      </c>
      <c r="C1886" t="str">
        <f t="shared" si="29"/>
        <v>Others</v>
      </c>
      <c r="D1886" s="3">
        <v>30</v>
      </c>
      <c r="E1886" t="s">
        <v>244</v>
      </c>
      <c r="F1886" t="s">
        <v>241</v>
      </c>
      <c r="G1886" s="5" t="str">
        <f>IF(Table1[[#This Row],[Amount]]&lt;0,-Table1[[#This Row],[Amount]],"")</f>
        <v/>
      </c>
      <c r="H1886" t="str">
        <f>IF(Table1[[#This Row],[Account Type]]="Credit Card",Table1[[#This Row],[Amount]],"")</f>
        <v/>
      </c>
      <c r="I1886" s="2" t="str">
        <f>IF(Table1[[#This Row],[Category]]="Loan Repayment",Table1[[#This Row],[Amount]]*-1,"")</f>
        <v/>
      </c>
      <c r="J1886" s="20" t="s">
        <v>378</v>
      </c>
      <c r="K1886" s="17">
        <v>45170</v>
      </c>
    </row>
    <row r="1887" spans="1:11" x14ac:dyDescent="0.25">
      <c r="A1887" s="16">
        <v>45176.560833333337</v>
      </c>
      <c r="B1887" t="s">
        <v>161</v>
      </c>
      <c r="C1887" t="str">
        <f t="shared" si="29"/>
        <v>Others</v>
      </c>
      <c r="D1887" s="3">
        <v>-9.5</v>
      </c>
      <c r="E1887" t="s">
        <v>244</v>
      </c>
      <c r="F1887" t="s">
        <v>241</v>
      </c>
      <c r="G1887" s="5">
        <f>IF(Table1[[#This Row],[Amount]]&lt;0,-Table1[[#This Row],[Amount]],"")</f>
        <v>9.5</v>
      </c>
      <c r="H1887" t="str">
        <f>IF(Table1[[#This Row],[Account Type]]="Credit Card",Table1[[#This Row],[Amount]],"")</f>
        <v/>
      </c>
      <c r="I1887" s="2" t="str">
        <f>IF(Table1[[#This Row],[Category]]="Loan Repayment",Table1[[#This Row],[Amount]]*-1,"")</f>
        <v/>
      </c>
      <c r="J1887" s="20" t="s">
        <v>378</v>
      </c>
      <c r="K1887" s="17">
        <v>45170</v>
      </c>
    </row>
    <row r="1888" spans="1:11" x14ac:dyDescent="0.25">
      <c r="A1888" s="16">
        <v>45176.951874999999</v>
      </c>
      <c r="B1888" t="s">
        <v>14</v>
      </c>
      <c r="C1888" t="str">
        <f t="shared" si="29"/>
        <v>Public Transport</v>
      </c>
      <c r="D1888" s="3">
        <v>-1.75</v>
      </c>
      <c r="E1888" t="s">
        <v>244</v>
      </c>
      <c r="F1888" t="s">
        <v>241</v>
      </c>
      <c r="G1888" s="5">
        <f>IF(Table1[[#This Row],[Amount]]&lt;0,-Table1[[#This Row],[Amount]],"")</f>
        <v>1.75</v>
      </c>
      <c r="H1888" t="str">
        <f>IF(Table1[[#This Row],[Account Type]]="Credit Card",Table1[[#This Row],[Amount]],"")</f>
        <v/>
      </c>
      <c r="I1888" s="2" t="str">
        <f>IF(Table1[[#This Row],[Category]]="Loan Repayment",Table1[[#This Row],[Amount]]*-1,"")</f>
        <v/>
      </c>
      <c r="J1888" s="20" t="s">
        <v>378</v>
      </c>
      <c r="K1888" s="17">
        <v>45170</v>
      </c>
    </row>
    <row r="1889" spans="1:11" x14ac:dyDescent="0.25">
      <c r="A1889" s="16">
        <v>45177.041655092595</v>
      </c>
      <c r="B1889" t="s">
        <v>14</v>
      </c>
      <c r="C1889" t="str">
        <f t="shared" si="29"/>
        <v>Public Transport</v>
      </c>
      <c r="D1889" s="3">
        <v>-13.9</v>
      </c>
      <c r="E1889" t="s">
        <v>244</v>
      </c>
      <c r="F1889" t="s">
        <v>241</v>
      </c>
      <c r="G1889" s="5">
        <f>IF(Table1[[#This Row],[Amount]]&lt;0,-Table1[[#This Row],[Amount]],"")</f>
        <v>13.9</v>
      </c>
      <c r="H1889" t="str">
        <f>IF(Table1[[#This Row],[Account Type]]="Credit Card",Table1[[#This Row],[Amount]],"")</f>
        <v/>
      </c>
      <c r="I1889" s="2" t="str">
        <f>IF(Table1[[#This Row],[Category]]="Loan Repayment",Table1[[#This Row],[Amount]]*-1,"")</f>
        <v/>
      </c>
      <c r="J1889" s="20" t="s">
        <v>378</v>
      </c>
      <c r="K1889" s="17">
        <v>45170</v>
      </c>
    </row>
    <row r="1890" spans="1:11" x14ac:dyDescent="0.25">
      <c r="A1890" s="16">
        <v>45177.374490740738</v>
      </c>
      <c r="B1890" t="s">
        <v>10</v>
      </c>
      <c r="C1890" t="str">
        <f t="shared" si="29"/>
        <v>Groceries</v>
      </c>
      <c r="D1890" s="3">
        <v>-1.5</v>
      </c>
      <c r="E1890" t="s">
        <v>244</v>
      </c>
      <c r="F1890" t="s">
        <v>241</v>
      </c>
      <c r="G1890" s="5">
        <f>IF(Table1[[#This Row],[Amount]]&lt;0,-Table1[[#This Row],[Amount]],"")</f>
        <v>1.5</v>
      </c>
      <c r="H1890" t="str">
        <f>IF(Table1[[#This Row],[Account Type]]="Credit Card",Table1[[#This Row],[Amount]],"")</f>
        <v/>
      </c>
      <c r="I1890" s="2" t="str">
        <f>IF(Table1[[#This Row],[Category]]="Loan Repayment",Table1[[#This Row],[Amount]]*-1,"")</f>
        <v/>
      </c>
      <c r="J1890" s="20" t="s">
        <v>378</v>
      </c>
      <c r="K1890" s="17">
        <v>45170</v>
      </c>
    </row>
    <row r="1891" spans="1:11" x14ac:dyDescent="0.25">
      <c r="A1891" s="16">
        <v>45177.431168981479</v>
      </c>
      <c r="B1891" t="s">
        <v>8</v>
      </c>
      <c r="C1891" t="str">
        <f t="shared" si="29"/>
        <v>Others</v>
      </c>
      <c r="D1891" s="3">
        <v>100</v>
      </c>
      <c r="E1891" t="s">
        <v>244</v>
      </c>
      <c r="F1891" t="s">
        <v>241</v>
      </c>
      <c r="G1891" s="5" t="str">
        <f>IF(Table1[[#This Row],[Amount]]&lt;0,-Table1[[#This Row],[Amount]],"")</f>
        <v/>
      </c>
      <c r="H1891" t="str">
        <f>IF(Table1[[#This Row],[Account Type]]="Credit Card",Table1[[#This Row],[Amount]],"")</f>
        <v/>
      </c>
      <c r="I1891" s="2" t="str">
        <f>IF(Table1[[#This Row],[Category]]="Loan Repayment",Table1[[#This Row],[Amount]]*-1,"")</f>
        <v/>
      </c>
      <c r="J1891" s="20" t="s">
        <v>378</v>
      </c>
      <c r="K1891" s="17">
        <v>45170</v>
      </c>
    </row>
    <row r="1892" spans="1:11" x14ac:dyDescent="0.25">
      <c r="A1892" s="16">
        <v>45177.512986111113</v>
      </c>
      <c r="B1892" t="s">
        <v>14</v>
      </c>
      <c r="C1892" t="str">
        <f t="shared" si="29"/>
        <v>Public Transport</v>
      </c>
      <c r="D1892" s="3">
        <v>-15</v>
      </c>
      <c r="E1892" t="s">
        <v>244</v>
      </c>
      <c r="F1892" t="s">
        <v>241</v>
      </c>
      <c r="G1892" s="5">
        <f>IF(Table1[[#This Row],[Amount]]&lt;0,-Table1[[#This Row],[Amount]],"")</f>
        <v>15</v>
      </c>
      <c r="H1892" t="str">
        <f>IF(Table1[[#This Row],[Account Type]]="Credit Card",Table1[[#This Row],[Amount]],"")</f>
        <v/>
      </c>
      <c r="I1892" s="2" t="str">
        <f>IF(Table1[[#This Row],[Category]]="Loan Repayment",Table1[[#This Row],[Amount]]*-1,"")</f>
        <v/>
      </c>
      <c r="J1892" s="20" t="s">
        <v>378</v>
      </c>
      <c r="K1892" s="17">
        <v>45170</v>
      </c>
    </row>
    <row r="1893" spans="1:11" x14ac:dyDescent="0.25">
      <c r="A1893" s="16">
        <v>45177.562349537038</v>
      </c>
      <c r="B1893" t="s">
        <v>158</v>
      </c>
      <c r="C1893" t="str">
        <f t="shared" si="29"/>
        <v>Groceries</v>
      </c>
      <c r="D1893" s="3">
        <v>-5.0999999999999996</v>
      </c>
      <c r="E1893" t="s">
        <v>244</v>
      </c>
      <c r="F1893" t="s">
        <v>241</v>
      </c>
      <c r="G1893" s="5">
        <f>IF(Table1[[#This Row],[Amount]]&lt;0,-Table1[[#This Row],[Amount]],"")</f>
        <v>5.0999999999999996</v>
      </c>
      <c r="H1893" t="str">
        <f>IF(Table1[[#This Row],[Account Type]]="Credit Card",Table1[[#This Row],[Amount]],"")</f>
        <v/>
      </c>
      <c r="I1893" s="2" t="str">
        <f>IF(Table1[[#This Row],[Category]]="Loan Repayment",Table1[[#This Row],[Amount]]*-1,"")</f>
        <v/>
      </c>
      <c r="J1893" s="20" t="s">
        <v>378</v>
      </c>
      <c r="K1893" s="17">
        <v>45170</v>
      </c>
    </row>
    <row r="1894" spans="1:11" x14ac:dyDescent="0.25">
      <c r="A1894" s="16">
        <v>45178.041655092595</v>
      </c>
      <c r="B1894" t="s">
        <v>14</v>
      </c>
      <c r="C1894" t="str">
        <f t="shared" si="29"/>
        <v>Public Transport</v>
      </c>
      <c r="D1894" s="3">
        <v>-1.75</v>
      </c>
      <c r="E1894" t="s">
        <v>244</v>
      </c>
      <c r="F1894" t="s">
        <v>241</v>
      </c>
      <c r="G1894" s="5">
        <f>IF(Table1[[#This Row],[Amount]]&lt;0,-Table1[[#This Row],[Amount]],"")</f>
        <v>1.75</v>
      </c>
      <c r="H1894" t="str">
        <f>IF(Table1[[#This Row],[Account Type]]="Credit Card",Table1[[#This Row],[Amount]],"")</f>
        <v/>
      </c>
      <c r="I1894" s="2" t="str">
        <f>IF(Table1[[#This Row],[Category]]="Loan Repayment",Table1[[#This Row],[Amount]]*-1,"")</f>
        <v/>
      </c>
      <c r="J1894" s="20" t="s">
        <v>378</v>
      </c>
      <c r="K1894" s="17">
        <v>45170</v>
      </c>
    </row>
    <row r="1895" spans="1:11" x14ac:dyDescent="0.25">
      <c r="A1895" s="16">
        <v>45178.042210648149</v>
      </c>
      <c r="B1895" t="s">
        <v>14</v>
      </c>
      <c r="C1895" t="str">
        <f t="shared" si="29"/>
        <v>Public Transport</v>
      </c>
      <c r="D1895" s="3">
        <v>-13.9</v>
      </c>
      <c r="E1895" t="s">
        <v>244</v>
      </c>
      <c r="F1895" t="s">
        <v>241</v>
      </c>
      <c r="G1895" s="5">
        <f>IF(Table1[[#This Row],[Amount]]&lt;0,-Table1[[#This Row],[Amount]],"")</f>
        <v>13.9</v>
      </c>
      <c r="H1895" t="str">
        <f>IF(Table1[[#This Row],[Account Type]]="Credit Card",Table1[[#This Row],[Amount]],"")</f>
        <v/>
      </c>
      <c r="I1895" s="2" t="str">
        <f>IF(Table1[[#This Row],[Category]]="Loan Repayment",Table1[[#This Row],[Amount]]*-1,"")</f>
        <v/>
      </c>
      <c r="J1895" s="20" t="s">
        <v>378</v>
      </c>
      <c r="K1895" s="17">
        <v>45170</v>
      </c>
    </row>
    <row r="1896" spans="1:11" x14ac:dyDescent="0.25">
      <c r="A1896" s="16">
        <v>45178.405057870368</v>
      </c>
      <c r="B1896" t="s">
        <v>10</v>
      </c>
      <c r="C1896" t="str">
        <f t="shared" si="29"/>
        <v>Groceries</v>
      </c>
      <c r="D1896" s="3">
        <v>-1.35</v>
      </c>
      <c r="E1896" t="s">
        <v>244</v>
      </c>
      <c r="F1896" t="s">
        <v>241</v>
      </c>
      <c r="G1896" s="5">
        <f>IF(Table1[[#This Row],[Amount]]&lt;0,-Table1[[#This Row],[Amount]],"")</f>
        <v>1.35</v>
      </c>
      <c r="H1896" t="str">
        <f>IF(Table1[[#This Row],[Account Type]]="Credit Card",Table1[[#This Row],[Amount]],"")</f>
        <v/>
      </c>
      <c r="I1896" s="2" t="str">
        <f>IF(Table1[[#This Row],[Category]]="Loan Repayment",Table1[[#This Row],[Amount]]*-1,"")</f>
        <v/>
      </c>
      <c r="J1896" s="20" t="s">
        <v>378</v>
      </c>
      <c r="K1896" s="17">
        <v>45170</v>
      </c>
    </row>
    <row r="1897" spans="1:11" x14ac:dyDescent="0.25">
      <c r="A1897" s="16">
        <v>45179.041655092595</v>
      </c>
      <c r="B1897" t="s">
        <v>14</v>
      </c>
      <c r="C1897" t="str">
        <f t="shared" si="29"/>
        <v>Public Transport</v>
      </c>
      <c r="D1897" s="3">
        <v>-1.75</v>
      </c>
      <c r="E1897" t="s">
        <v>244</v>
      </c>
      <c r="F1897" t="s">
        <v>241</v>
      </c>
      <c r="G1897" s="5">
        <f>IF(Table1[[#This Row],[Amount]]&lt;0,-Table1[[#This Row],[Amount]],"")</f>
        <v>1.75</v>
      </c>
      <c r="H1897" t="str">
        <f>IF(Table1[[#This Row],[Account Type]]="Credit Card",Table1[[#This Row],[Amount]],"")</f>
        <v/>
      </c>
      <c r="I1897" s="2" t="str">
        <f>IF(Table1[[#This Row],[Category]]="Loan Repayment",Table1[[#This Row],[Amount]]*-1,"")</f>
        <v/>
      </c>
      <c r="J1897" s="20" t="s">
        <v>378</v>
      </c>
      <c r="K1897" s="17">
        <v>45170</v>
      </c>
    </row>
    <row r="1898" spans="1:11" x14ac:dyDescent="0.25">
      <c r="A1898" s="16">
        <v>45179.041655092595</v>
      </c>
      <c r="B1898" t="s">
        <v>14</v>
      </c>
      <c r="C1898" t="str">
        <f t="shared" si="29"/>
        <v>Public Transport</v>
      </c>
      <c r="D1898" s="3">
        <v>-1.75</v>
      </c>
      <c r="E1898" t="s">
        <v>244</v>
      </c>
      <c r="F1898" t="s">
        <v>241</v>
      </c>
      <c r="G1898" s="5">
        <f>IF(Table1[[#This Row],[Amount]]&lt;0,-Table1[[#This Row],[Amount]],"")</f>
        <v>1.75</v>
      </c>
      <c r="H1898" t="str">
        <f>IF(Table1[[#This Row],[Account Type]]="Credit Card",Table1[[#This Row],[Amount]],"")</f>
        <v/>
      </c>
      <c r="I1898" s="2" t="str">
        <f>IF(Table1[[#This Row],[Category]]="Loan Repayment",Table1[[#This Row],[Amount]]*-1,"")</f>
        <v/>
      </c>
      <c r="J1898" s="20" t="s">
        <v>378</v>
      </c>
      <c r="K1898" s="17">
        <v>45170</v>
      </c>
    </row>
    <row r="1899" spans="1:11" x14ac:dyDescent="0.25">
      <c r="A1899" s="16">
        <v>45179.501030092593</v>
      </c>
      <c r="B1899" t="s">
        <v>39</v>
      </c>
      <c r="C1899" t="str">
        <f t="shared" si="29"/>
        <v>Church</v>
      </c>
      <c r="D1899" s="3">
        <v>-3</v>
      </c>
      <c r="E1899" t="s">
        <v>244</v>
      </c>
      <c r="F1899" t="s">
        <v>241</v>
      </c>
      <c r="G1899" s="5">
        <f>IF(Table1[[#This Row],[Amount]]&lt;0,-Table1[[#This Row],[Amount]],"")</f>
        <v>3</v>
      </c>
      <c r="H1899" t="str">
        <f>IF(Table1[[#This Row],[Account Type]]="Credit Card",Table1[[#This Row],[Amount]],"")</f>
        <v/>
      </c>
      <c r="I1899" s="2" t="str">
        <f>IF(Table1[[#This Row],[Category]]="Loan Repayment",Table1[[#This Row],[Amount]]*-1,"")</f>
        <v/>
      </c>
      <c r="J1899" s="20" t="s">
        <v>378</v>
      </c>
      <c r="K1899" s="17">
        <v>45170</v>
      </c>
    </row>
    <row r="1900" spans="1:11" x14ac:dyDescent="0.25">
      <c r="A1900" s="16">
        <v>45179.863321759258</v>
      </c>
      <c r="B1900" t="s">
        <v>10</v>
      </c>
      <c r="C1900" t="str">
        <f t="shared" si="29"/>
        <v>Groceries</v>
      </c>
      <c r="D1900" s="3">
        <v>-1.6</v>
      </c>
      <c r="E1900" t="s">
        <v>244</v>
      </c>
      <c r="F1900" t="s">
        <v>241</v>
      </c>
      <c r="G1900" s="5">
        <f>IF(Table1[[#This Row],[Amount]]&lt;0,-Table1[[#This Row],[Amount]],"")</f>
        <v>1.6</v>
      </c>
      <c r="H1900" t="str">
        <f>IF(Table1[[#This Row],[Account Type]]="Credit Card",Table1[[#This Row],[Amount]],"")</f>
        <v/>
      </c>
      <c r="I1900" s="2" t="str">
        <f>IF(Table1[[#This Row],[Category]]="Loan Repayment",Table1[[#This Row],[Amount]]*-1,"")</f>
        <v/>
      </c>
      <c r="J1900" s="20" t="s">
        <v>378</v>
      </c>
      <c r="K1900" s="17">
        <v>45170</v>
      </c>
    </row>
    <row r="1901" spans="1:11" x14ac:dyDescent="0.25">
      <c r="A1901" s="16">
        <v>45180.041655092595</v>
      </c>
      <c r="B1901" t="s">
        <v>14</v>
      </c>
      <c r="C1901" t="str">
        <f t="shared" si="29"/>
        <v>Public Transport</v>
      </c>
      <c r="D1901" s="3">
        <v>-0.25</v>
      </c>
      <c r="E1901" t="s">
        <v>244</v>
      </c>
      <c r="F1901" t="s">
        <v>241</v>
      </c>
      <c r="G1901" s="5">
        <f>IF(Table1[[#This Row],[Amount]]&lt;0,-Table1[[#This Row],[Amount]],"")</f>
        <v>0.25</v>
      </c>
      <c r="H1901" t="str">
        <f>IF(Table1[[#This Row],[Account Type]]="Credit Card",Table1[[#This Row],[Amount]],"")</f>
        <v/>
      </c>
      <c r="I1901" s="2" t="str">
        <f>IF(Table1[[#This Row],[Category]]="Loan Repayment",Table1[[#This Row],[Amount]]*-1,"")</f>
        <v/>
      </c>
      <c r="J1901" s="20" t="s">
        <v>378</v>
      </c>
      <c r="K1901" s="17">
        <v>45170</v>
      </c>
    </row>
    <row r="1902" spans="1:11" x14ac:dyDescent="0.25">
      <c r="A1902" s="16">
        <v>45180.041655092595</v>
      </c>
      <c r="B1902" t="s">
        <v>14</v>
      </c>
      <c r="C1902" t="str">
        <f t="shared" si="29"/>
        <v>Public Transport</v>
      </c>
      <c r="D1902" s="3">
        <v>-1.75</v>
      </c>
      <c r="E1902" t="s">
        <v>244</v>
      </c>
      <c r="F1902" t="s">
        <v>241</v>
      </c>
      <c r="G1902" s="5">
        <f>IF(Table1[[#This Row],[Amount]]&lt;0,-Table1[[#This Row],[Amount]],"")</f>
        <v>1.75</v>
      </c>
      <c r="H1902" t="str">
        <f>IF(Table1[[#This Row],[Account Type]]="Credit Card",Table1[[#This Row],[Amount]],"")</f>
        <v/>
      </c>
      <c r="I1902" s="2" t="str">
        <f>IF(Table1[[#This Row],[Category]]="Loan Repayment",Table1[[#This Row],[Amount]]*-1,"")</f>
        <v/>
      </c>
      <c r="J1902" s="20" t="s">
        <v>378</v>
      </c>
      <c r="K1902" s="17">
        <v>45170</v>
      </c>
    </row>
    <row r="1903" spans="1:11" x14ac:dyDescent="0.25">
      <c r="A1903" s="16">
        <v>45180.348252314812</v>
      </c>
      <c r="B1903" t="s">
        <v>2</v>
      </c>
      <c r="C1903" t="str">
        <f t="shared" si="29"/>
        <v>Savings</v>
      </c>
      <c r="D1903" s="3">
        <v>5</v>
      </c>
      <c r="E1903" t="s">
        <v>244</v>
      </c>
      <c r="F1903" t="s">
        <v>241</v>
      </c>
      <c r="G1903" s="5" t="str">
        <f>IF(Table1[[#This Row],[Amount]]&lt;0,-Table1[[#This Row],[Amount]],"")</f>
        <v/>
      </c>
      <c r="H1903" t="str">
        <f>IF(Table1[[#This Row],[Account Type]]="Credit Card",Table1[[#This Row],[Amount]],"")</f>
        <v/>
      </c>
      <c r="I1903" s="2" t="str">
        <f>IF(Table1[[#This Row],[Category]]="Loan Repayment",Table1[[#This Row],[Amount]]*-1,"")</f>
        <v/>
      </c>
      <c r="J1903" s="20" t="s">
        <v>378</v>
      </c>
      <c r="K1903" s="17">
        <v>45170</v>
      </c>
    </row>
    <row r="1904" spans="1:11" x14ac:dyDescent="0.25">
      <c r="A1904" s="16">
        <v>45180.348252314812</v>
      </c>
      <c r="B1904" t="s">
        <v>2</v>
      </c>
      <c r="C1904" t="str">
        <f t="shared" si="29"/>
        <v>Savings</v>
      </c>
      <c r="D1904" s="3">
        <v>-5</v>
      </c>
      <c r="E1904" t="s">
        <v>244</v>
      </c>
      <c r="F1904" t="s">
        <v>241</v>
      </c>
      <c r="G1904" s="5">
        <f>IF(Table1[[#This Row],[Amount]]&lt;0,-Table1[[#This Row],[Amount]],"")</f>
        <v>5</v>
      </c>
      <c r="H1904" t="str">
        <f>IF(Table1[[#This Row],[Account Type]]="Credit Card",Table1[[#This Row],[Amount]],"")</f>
        <v/>
      </c>
      <c r="I1904" s="2" t="str">
        <f>IF(Table1[[#This Row],[Category]]="Loan Repayment",Table1[[#This Row],[Amount]]*-1,"")</f>
        <v/>
      </c>
      <c r="J1904" s="20" t="s">
        <v>378</v>
      </c>
      <c r="K1904" s="17">
        <v>45170</v>
      </c>
    </row>
    <row r="1905" spans="1:11" x14ac:dyDescent="0.25">
      <c r="A1905" s="16">
        <v>45180.504826388889</v>
      </c>
      <c r="B1905" t="s">
        <v>162</v>
      </c>
      <c r="C1905" t="str">
        <f t="shared" si="29"/>
        <v>Others</v>
      </c>
      <c r="D1905" s="3">
        <v>-12.97</v>
      </c>
      <c r="E1905" t="s">
        <v>244</v>
      </c>
      <c r="F1905" t="s">
        <v>241</v>
      </c>
      <c r="G1905" s="5">
        <f>IF(Table1[[#This Row],[Amount]]&lt;0,-Table1[[#This Row],[Amount]],"")</f>
        <v>12.97</v>
      </c>
      <c r="H1905" t="str">
        <f>IF(Table1[[#This Row],[Account Type]]="Credit Card",Table1[[#This Row],[Amount]],"")</f>
        <v/>
      </c>
      <c r="I1905" s="2" t="str">
        <f>IF(Table1[[#This Row],[Category]]="Loan Repayment",Table1[[#This Row],[Amount]]*-1,"")</f>
        <v/>
      </c>
      <c r="J1905" s="20" t="s">
        <v>378</v>
      </c>
      <c r="K1905" s="17">
        <v>45170</v>
      </c>
    </row>
    <row r="1906" spans="1:11" x14ac:dyDescent="0.25">
      <c r="A1906" s="16">
        <v>45181.041655092595</v>
      </c>
      <c r="B1906" t="s">
        <v>14</v>
      </c>
      <c r="C1906" t="str">
        <f t="shared" si="29"/>
        <v>Public Transport</v>
      </c>
      <c r="D1906" s="3">
        <v>-1.75</v>
      </c>
      <c r="E1906" t="s">
        <v>244</v>
      </c>
      <c r="F1906" t="s">
        <v>241</v>
      </c>
      <c r="G1906" s="5">
        <f>IF(Table1[[#This Row],[Amount]]&lt;0,-Table1[[#This Row],[Amount]],"")</f>
        <v>1.75</v>
      </c>
      <c r="H1906" t="str">
        <f>IF(Table1[[#This Row],[Account Type]]="Credit Card",Table1[[#This Row],[Amount]],"")</f>
        <v/>
      </c>
      <c r="I1906" s="2" t="str">
        <f>IF(Table1[[#This Row],[Category]]="Loan Repayment",Table1[[#This Row],[Amount]]*-1,"")</f>
        <v/>
      </c>
      <c r="J1906" s="20" t="s">
        <v>378</v>
      </c>
      <c r="K1906" s="17">
        <v>45170</v>
      </c>
    </row>
    <row r="1907" spans="1:11" x14ac:dyDescent="0.25">
      <c r="A1907" s="16">
        <v>45181.381979166668</v>
      </c>
      <c r="B1907" t="s">
        <v>10</v>
      </c>
      <c r="C1907" t="str">
        <f t="shared" si="29"/>
        <v>Groceries</v>
      </c>
      <c r="D1907" s="3">
        <v>-2.2000000000000002</v>
      </c>
      <c r="E1907" t="s">
        <v>244</v>
      </c>
      <c r="F1907" t="s">
        <v>241</v>
      </c>
      <c r="G1907" s="5">
        <f>IF(Table1[[#This Row],[Amount]]&lt;0,-Table1[[#This Row],[Amount]],"")</f>
        <v>2.2000000000000002</v>
      </c>
      <c r="H1907" t="str">
        <f>IF(Table1[[#This Row],[Account Type]]="Credit Card",Table1[[#This Row],[Amount]],"")</f>
        <v/>
      </c>
      <c r="I1907" s="2" t="str">
        <f>IF(Table1[[#This Row],[Category]]="Loan Repayment",Table1[[#This Row],[Amount]]*-1,"")</f>
        <v/>
      </c>
      <c r="J1907" s="20" t="s">
        <v>378</v>
      </c>
      <c r="K1907" s="17">
        <v>45170</v>
      </c>
    </row>
    <row r="1908" spans="1:11" x14ac:dyDescent="0.25">
      <c r="A1908" s="16">
        <v>45181.383067129631</v>
      </c>
      <c r="B1908" t="s">
        <v>10</v>
      </c>
      <c r="C1908" t="str">
        <f t="shared" si="29"/>
        <v>Groceries</v>
      </c>
      <c r="D1908" s="3">
        <v>-0.55000000000000004</v>
      </c>
      <c r="E1908" t="s">
        <v>244</v>
      </c>
      <c r="F1908" t="s">
        <v>241</v>
      </c>
      <c r="G1908" s="5">
        <f>IF(Table1[[#This Row],[Amount]]&lt;0,-Table1[[#This Row],[Amount]],"")</f>
        <v>0.55000000000000004</v>
      </c>
      <c r="H1908" t="str">
        <f>IF(Table1[[#This Row],[Account Type]]="Credit Card",Table1[[#This Row],[Amount]],"")</f>
        <v/>
      </c>
      <c r="I1908" s="2" t="str">
        <f>IF(Table1[[#This Row],[Category]]="Loan Repayment",Table1[[#This Row],[Amount]]*-1,"")</f>
        <v/>
      </c>
      <c r="J1908" s="20" t="s">
        <v>378</v>
      </c>
      <c r="K1908" s="17">
        <v>45170</v>
      </c>
    </row>
    <row r="1909" spans="1:11" x14ac:dyDescent="0.25">
      <c r="A1909" s="16">
        <v>45181.636597222219</v>
      </c>
      <c r="B1909" t="s">
        <v>14</v>
      </c>
      <c r="C1909" t="str">
        <f t="shared" si="29"/>
        <v>Public Transport</v>
      </c>
      <c r="D1909" s="3">
        <v>-20</v>
      </c>
      <c r="E1909" t="s">
        <v>244</v>
      </c>
      <c r="F1909" t="s">
        <v>241</v>
      </c>
      <c r="G1909" s="5">
        <f>IF(Table1[[#This Row],[Amount]]&lt;0,-Table1[[#This Row],[Amount]],"")</f>
        <v>20</v>
      </c>
      <c r="H1909" t="str">
        <f>IF(Table1[[#This Row],[Account Type]]="Credit Card",Table1[[#This Row],[Amount]],"")</f>
        <v/>
      </c>
      <c r="I1909" s="2" t="str">
        <f>IF(Table1[[#This Row],[Category]]="Loan Repayment",Table1[[#This Row],[Amount]]*-1,"")</f>
        <v/>
      </c>
      <c r="J1909" s="20" t="s">
        <v>378</v>
      </c>
      <c r="K1909" s="17">
        <v>45170</v>
      </c>
    </row>
    <row r="1910" spans="1:11" x14ac:dyDescent="0.25">
      <c r="A1910" s="16">
        <v>45182.041655092595</v>
      </c>
      <c r="B1910" t="s">
        <v>14</v>
      </c>
      <c r="C1910" t="str">
        <f t="shared" si="29"/>
        <v>Public Transport</v>
      </c>
      <c r="D1910" s="3">
        <v>-1.75</v>
      </c>
      <c r="E1910" t="s">
        <v>244</v>
      </c>
      <c r="F1910" t="s">
        <v>241</v>
      </c>
      <c r="G1910" s="5">
        <f>IF(Table1[[#This Row],[Amount]]&lt;0,-Table1[[#This Row],[Amount]],"")</f>
        <v>1.75</v>
      </c>
      <c r="H1910" t="str">
        <f>IF(Table1[[#This Row],[Account Type]]="Credit Card",Table1[[#This Row],[Amount]],"")</f>
        <v/>
      </c>
      <c r="I1910" s="2" t="str">
        <f>IF(Table1[[#This Row],[Category]]="Loan Repayment",Table1[[#This Row],[Amount]]*-1,"")</f>
        <v/>
      </c>
      <c r="J1910" s="20" t="s">
        <v>378</v>
      </c>
      <c r="K1910" s="17">
        <v>45170</v>
      </c>
    </row>
    <row r="1911" spans="1:11" x14ac:dyDescent="0.25">
      <c r="A1911" s="16">
        <v>45182.350717592592</v>
      </c>
      <c r="B1911" t="s">
        <v>10</v>
      </c>
      <c r="C1911" t="str">
        <f t="shared" si="29"/>
        <v>Groceries</v>
      </c>
      <c r="D1911" s="3">
        <v>-3.6</v>
      </c>
      <c r="E1911" t="s">
        <v>244</v>
      </c>
      <c r="F1911" t="s">
        <v>241</v>
      </c>
      <c r="G1911" s="5">
        <f>IF(Table1[[#This Row],[Amount]]&lt;0,-Table1[[#This Row],[Amount]],"")</f>
        <v>3.6</v>
      </c>
      <c r="H1911" t="str">
        <f>IF(Table1[[#This Row],[Account Type]]="Credit Card",Table1[[#This Row],[Amount]],"")</f>
        <v/>
      </c>
      <c r="I1911" s="2" t="str">
        <f>IF(Table1[[#This Row],[Category]]="Loan Repayment",Table1[[#This Row],[Amount]]*-1,"")</f>
        <v/>
      </c>
      <c r="J1911" s="20" t="s">
        <v>378</v>
      </c>
      <c r="K1911" s="17">
        <v>45170</v>
      </c>
    </row>
    <row r="1912" spans="1:11" x14ac:dyDescent="0.25">
      <c r="A1912" s="16">
        <v>45182.667858796296</v>
      </c>
      <c r="B1912" t="s">
        <v>10</v>
      </c>
      <c r="C1912" t="str">
        <f t="shared" si="29"/>
        <v>Groceries</v>
      </c>
      <c r="D1912" s="3">
        <v>-4.75</v>
      </c>
      <c r="E1912" t="s">
        <v>244</v>
      </c>
      <c r="F1912" t="s">
        <v>241</v>
      </c>
      <c r="G1912" s="5">
        <f>IF(Table1[[#This Row],[Amount]]&lt;0,-Table1[[#This Row],[Amount]],"")</f>
        <v>4.75</v>
      </c>
      <c r="H1912" t="str">
        <f>IF(Table1[[#This Row],[Account Type]]="Credit Card",Table1[[#This Row],[Amount]],"")</f>
        <v/>
      </c>
      <c r="I1912" s="2" t="str">
        <f>IF(Table1[[#This Row],[Category]]="Loan Repayment",Table1[[#This Row],[Amount]]*-1,"")</f>
        <v/>
      </c>
      <c r="J1912" s="20" t="s">
        <v>378</v>
      </c>
      <c r="K1912" s="17">
        <v>45170</v>
      </c>
    </row>
    <row r="1913" spans="1:11" x14ac:dyDescent="0.25">
      <c r="A1913" s="16">
        <v>45183.041655092595</v>
      </c>
      <c r="B1913" t="s">
        <v>14</v>
      </c>
      <c r="C1913" t="str">
        <f t="shared" si="29"/>
        <v>Public Transport</v>
      </c>
      <c r="D1913" s="3">
        <v>-1.75</v>
      </c>
      <c r="E1913" t="s">
        <v>244</v>
      </c>
      <c r="F1913" t="s">
        <v>241</v>
      </c>
      <c r="G1913" s="5">
        <f>IF(Table1[[#This Row],[Amount]]&lt;0,-Table1[[#This Row],[Amount]],"")</f>
        <v>1.75</v>
      </c>
      <c r="H1913" t="str">
        <f>IF(Table1[[#This Row],[Account Type]]="Credit Card",Table1[[#This Row],[Amount]],"")</f>
        <v/>
      </c>
      <c r="I1913" s="2" t="str">
        <f>IF(Table1[[#This Row],[Category]]="Loan Repayment",Table1[[#This Row],[Amount]]*-1,"")</f>
        <v/>
      </c>
      <c r="J1913" s="20" t="s">
        <v>378</v>
      </c>
      <c r="K1913" s="17">
        <v>45170</v>
      </c>
    </row>
    <row r="1914" spans="1:11" x14ac:dyDescent="0.25">
      <c r="A1914" s="16">
        <v>45183.041655092595</v>
      </c>
      <c r="B1914" t="s">
        <v>14</v>
      </c>
      <c r="C1914" t="str">
        <f t="shared" si="29"/>
        <v>Public Transport</v>
      </c>
      <c r="D1914" s="3">
        <v>-1.75</v>
      </c>
      <c r="E1914" t="s">
        <v>244</v>
      </c>
      <c r="F1914" t="s">
        <v>241</v>
      </c>
      <c r="G1914" s="5">
        <f>IF(Table1[[#This Row],[Amount]]&lt;0,-Table1[[#This Row],[Amount]],"")</f>
        <v>1.75</v>
      </c>
      <c r="H1914" t="str">
        <f>IF(Table1[[#This Row],[Account Type]]="Credit Card",Table1[[#This Row],[Amount]],"")</f>
        <v/>
      </c>
      <c r="I1914" s="2" t="str">
        <f>IF(Table1[[#This Row],[Category]]="Loan Repayment",Table1[[#This Row],[Amount]]*-1,"")</f>
        <v/>
      </c>
      <c r="J1914" s="20" t="s">
        <v>378</v>
      </c>
      <c r="K1914" s="17">
        <v>45170</v>
      </c>
    </row>
    <row r="1915" spans="1:11" x14ac:dyDescent="0.25">
      <c r="A1915" s="16">
        <v>45183.315057870372</v>
      </c>
      <c r="B1915" t="s">
        <v>10</v>
      </c>
      <c r="C1915" t="str">
        <f t="shared" si="29"/>
        <v>Groceries</v>
      </c>
      <c r="D1915" s="3">
        <v>-3.8</v>
      </c>
      <c r="E1915" t="s">
        <v>244</v>
      </c>
      <c r="F1915" t="s">
        <v>241</v>
      </c>
      <c r="G1915" s="5">
        <f>IF(Table1[[#This Row],[Amount]]&lt;0,-Table1[[#This Row],[Amount]],"")</f>
        <v>3.8</v>
      </c>
      <c r="H1915" t="str">
        <f>IF(Table1[[#This Row],[Account Type]]="Credit Card",Table1[[#This Row],[Amount]],"")</f>
        <v/>
      </c>
      <c r="I1915" s="2" t="str">
        <f>IF(Table1[[#This Row],[Category]]="Loan Repayment",Table1[[#This Row],[Amount]]*-1,"")</f>
        <v/>
      </c>
      <c r="J1915" s="20" t="s">
        <v>378</v>
      </c>
      <c r="K1915" s="17">
        <v>45170</v>
      </c>
    </row>
    <row r="1916" spans="1:11" x14ac:dyDescent="0.25">
      <c r="A1916" s="16">
        <v>45183.59814814815</v>
      </c>
      <c r="B1916" t="s">
        <v>3</v>
      </c>
      <c r="C1916" t="str">
        <f t="shared" si="29"/>
        <v>Others</v>
      </c>
      <c r="D1916" s="3">
        <v>-5</v>
      </c>
      <c r="E1916" t="s">
        <v>244</v>
      </c>
      <c r="F1916" t="s">
        <v>241</v>
      </c>
      <c r="G1916" s="5">
        <f>IF(Table1[[#This Row],[Amount]]&lt;0,-Table1[[#This Row],[Amount]],"")</f>
        <v>5</v>
      </c>
      <c r="H1916" t="str">
        <f>IF(Table1[[#This Row],[Account Type]]="Credit Card",Table1[[#This Row],[Amount]],"")</f>
        <v/>
      </c>
      <c r="I1916" s="2" t="str">
        <f>IF(Table1[[#This Row],[Category]]="Loan Repayment",Table1[[#This Row],[Amount]]*-1,"")</f>
        <v/>
      </c>
      <c r="J1916" s="20" t="s">
        <v>378</v>
      </c>
      <c r="K1916" s="17">
        <v>45170</v>
      </c>
    </row>
    <row r="1917" spans="1:11" x14ac:dyDescent="0.25">
      <c r="A1917" s="16">
        <v>45183.59814814815</v>
      </c>
      <c r="B1917" t="s">
        <v>3</v>
      </c>
      <c r="C1917" t="str">
        <f t="shared" si="29"/>
        <v>Others</v>
      </c>
      <c r="D1917" s="3">
        <v>5</v>
      </c>
      <c r="E1917" t="s">
        <v>244</v>
      </c>
      <c r="F1917" t="s">
        <v>241</v>
      </c>
      <c r="G1917" s="5" t="str">
        <f>IF(Table1[[#This Row],[Amount]]&lt;0,-Table1[[#This Row],[Amount]],"")</f>
        <v/>
      </c>
      <c r="H1917" t="str">
        <f>IF(Table1[[#This Row],[Account Type]]="Credit Card",Table1[[#This Row],[Amount]],"")</f>
        <v/>
      </c>
      <c r="I1917" s="2" t="str">
        <f>IF(Table1[[#This Row],[Category]]="Loan Repayment",Table1[[#This Row],[Amount]]*-1,"")</f>
        <v/>
      </c>
      <c r="J1917" s="20" t="s">
        <v>378</v>
      </c>
      <c r="K1917" s="17">
        <v>45170</v>
      </c>
    </row>
    <row r="1918" spans="1:11" x14ac:dyDescent="0.25">
      <c r="A1918" s="16">
        <v>45184.041655092595</v>
      </c>
      <c r="B1918" t="s">
        <v>14</v>
      </c>
      <c r="C1918" t="str">
        <f t="shared" si="29"/>
        <v>Public Transport</v>
      </c>
      <c r="D1918" s="3">
        <v>-3.5</v>
      </c>
      <c r="E1918" t="s">
        <v>244</v>
      </c>
      <c r="F1918" t="s">
        <v>241</v>
      </c>
      <c r="G1918" s="5">
        <f>IF(Table1[[#This Row],[Amount]]&lt;0,-Table1[[#This Row],[Amount]],"")</f>
        <v>3.5</v>
      </c>
      <c r="H1918" t="str">
        <f>IF(Table1[[#This Row],[Account Type]]="Credit Card",Table1[[#This Row],[Amount]],"")</f>
        <v/>
      </c>
      <c r="I1918" s="2" t="str">
        <f>IF(Table1[[#This Row],[Category]]="Loan Repayment",Table1[[#This Row],[Amount]]*-1,"")</f>
        <v/>
      </c>
      <c r="J1918" s="20" t="s">
        <v>378</v>
      </c>
      <c r="K1918" s="17">
        <v>45170</v>
      </c>
    </row>
    <row r="1919" spans="1:11" x14ac:dyDescent="0.25">
      <c r="A1919" s="16">
        <v>45184.041666666664</v>
      </c>
      <c r="B1919" t="s">
        <v>133</v>
      </c>
      <c r="C1919" t="str">
        <f t="shared" si="29"/>
        <v>Others</v>
      </c>
      <c r="D1919" s="3">
        <v>21.5</v>
      </c>
      <c r="E1919" t="s">
        <v>244</v>
      </c>
      <c r="F1919" t="s">
        <v>241</v>
      </c>
      <c r="G1919" s="5" t="str">
        <f>IF(Table1[[#This Row],[Amount]]&lt;0,-Table1[[#This Row],[Amount]],"")</f>
        <v/>
      </c>
      <c r="H1919" t="str">
        <f>IF(Table1[[#This Row],[Account Type]]="Credit Card",Table1[[#This Row],[Amount]],"")</f>
        <v/>
      </c>
      <c r="I1919" s="2" t="str">
        <f>IF(Table1[[#This Row],[Category]]="Loan Repayment",Table1[[#This Row],[Amount]]*-1,"")</f>
        <v/>
      </c>
      <c r="J1919" s="20" t="s">
        <v>378</v>
      </c>
      <c r="K1919" s="17">
        <v>45170</v>
      </c>
    </row>
    <row r="1920" spans="1:11" x14ac:dyDescent="0.25">
      <c r="A1920" s="16">
        <v>45184.344918981478</v>
      </c>
      <c r="B1920" t="s">
        <v>10</v>
      </c>
      <c r="C1920" t="str">
        <f t="shared" si="29"/>
        <v>Groceries</v>
      </c>
      <c r="D1920" s="3">
        <v>-2.95</v>
      </c>
      <c r="E1920" t="s">
        <v>244</v>
      </c>
      <c r="F1920" t="s">
        <v>241</v>
      </c>
      <c r="G1920" s="5">
        <f>IF(Table1[[#This Row],[Amount]]&lt;0,-Table1[[#This Row],[Amount]],"")</f>
        <v>2.95</v>
      </c>
      <c r="H1920" t="str">
        <f>IF(Table1[[#This Row],[Account Type]]="Credit Card",Table1[[#This Row],[Amount]],"")</f>
        <v/>
      </c>
      <c r="I1920" s="2" t="str">
        <f>IF(Table1[[#This Row],[Category]]="Loan Repayment",Table1[[#This Row],[Amount]]*-1,"")</f>
        <v/>
      </c>
      <c r="J1920" s="20" t="s">
        <v>378</v>
      </c>
      <c r="K1920" s="17">
        <v>45170</v>
      </c>
    </row>
    <row r="1921" spans="1:11" x14ac:dyDescent="0.25">
      <c r="A1921" s="16">
        <v>45184.376712962963</v>
      </c>
      <c r="B1921" t="s">
        <v>41</v>
      </c>
      <c r="C1921" t="str">
        <f t="shared" si="29"/>
        <v>Others</v>
      </c>
      <c r="D1921" s="3">
        <v>50</v>
      </c>
      <c r="E1921" t="s">
        <v>244</v>
      </c>
      <c r="F1921" t="s">
        <v>241</v>
      </c>
      <c r="G1921" s="5" t="str">
        <f>IF(Table1[[#This Row],[Amount]]&lt;0,-Table1[[#This Row],[Amount]],"")</f>
        <v/>
      </c>
      <c r="H1921" t="str">
        <f>IF(Table1[[#This Row],[Account Type]]="Credit Card",Table1[[#This Row],[Amount]],"")</f>
        <v/>
      </c>
      <c r="I1921" s="2" t="str">
        <f>IF(Table1[[#This Row],[Category]]="Loan Repayment",Table1[[#This Row],[Amount]]*-1,"")</f>
        <v/>
      </c>
      <c r="J1921" s="20" t="s">
        <v>378</v>
      </c>
      <c r="K1921" s="17">
        <v>45170</v>
      </c>
    </row>
    <row r="1922" spans="1:11" x14ac:dyDescent="0.25">
      <c r="A1922" s="16">
        <v>45185.045671296299</v>
      </c>
      <c r="B1922" t="s">
        <v>14</v>
      </c>
      <c r="C1922" t="str">
        <f t="shared" ref="C1922:C1985" si="30">IF(OR(B1922="Lidl",B1922="Asda",B1922="Best Asia Supermarket",B1922="Wallington Food Centre",B1922="Sainsbury's",B1922="Tesco"),"Groceries",IF(OR(B1922="Boots",B1922="Manor Pharmacy",B1922="Specsavers",B1922="Noahs Health Food Stor"),"Health",IF(OR(B1922="Amazon",B1922="Ebay"),"Online Shopping",IF(OR(B1922="Transport For London",B1922="South Western Railway"),"Public Transport",IF(OR(B1922="Primark",B1922="TK Maxx",B1922="Marks &amp; Spencer"),"Clothing",IF(OR(B1922="Udemy",B1922="Wise",B1922="Telusko",B1922="Oasis Christian Centre"),"Self Development",IF(OR(B1922="Price Busters",B1922="Argos",B1922="Poundland",B1922="Kings Corner"),"Household Items",IF(OR(B1922="To RCCG GLORIOUS HIGH THRONE",B1922="To Eagle City Church"),"Church",IF(OR(B1922="Skillz UK",B1922="Tynker",B1922="To Gocardless",B1922="We Make Footballers Cc",B1922="GLL BETTER",B1922="VIS WWW.BETTER.ORG.UK/",B1922="IXL Learning"),"Kids Extracurricular",IF(OR(B1922="To GBP Savings",B1922="Trading 212"),"Savings",IF(B1922="To Aqua","Loan Repayment",IF(B1922="To Kaneh Amin","Haircut",IF(B1922="Wall/Rent/63canon","Rent",IF(OR(B1922="Bolt","Uber"),"Cab",IF(B1922="Dulwich College","Salary","Others")))))))))))))))</f>
        <v>Public Transport</v>
      </c>
      <c r="D1922" s="3">
        <v>-1.75</v>
      </c>
      <c r="E1922" t="s">
        <v>244</v>
      </c>
      <c r="F1922" t="s">
        <v>241</v>
      </c>
      <c r="G1922" s="5">
        <f>IF(Table1[[#This Row],[Amount]]&lt;0,-Table1[[#This Row],[Amount]],"")</f>
        <v>1.75</v>
      </c>
      <c r="H1922" t="str">
        <f>IF(Table1[[#This Row],[Account Type]]="Credit Card",Table1[[#This Row],[Amount]],"")</f>
        <v/>
      </c>
      <c r="I1922" s="2" t="str">
        <f>IF(Table1[[#This Row],[Category]]="Loan Repayment",Table1[[#This Row],[Amount]]*-1,"")</f>
        <v/>
      </c>
      <c r="J1922" s="20" t="s">
        <v>378</v>
      </c>
      <c r="K1922" s="17">
        <v>45170</v>
      </c>
    </row>
    <row r="1923" spans="1:11" x14ac:dyDescent="0.25">
      <c r="A1923" s="16">
        <v>45185.587604166663</v>
      </c>
      <c r="B1923" t="s">
        <v>13</v>
      </c>
      <c r="C1923" t="str">
        <f t="shared" si="30"/>
        <v>Others</v>
      </c>
      <c r="D1923" s="3">
        <v>-20</v>
      </c>
      <c r="E1923" t="s">
        <v>244</v>
      </c>
      <c r="F1923" t="s">
        <v>241</v>
      </c>
      <c r="G1923" s="5">
        <f>IF(Table1[[#This Row],[Amount]]&lt;0,-Table1[[#This Row],[Amount]],"")</f>
        <v>20</v>
      </c>
      <c r="H1923" t="str">
        <f>IF(Table1[[#This Row],[Account Type]]="Credit Card",Table1[[#This Row],[Amount]],"")</f>
        <v/>
      </c>
      <c r="I1923" s="2" t="str">
        <f>IF(Table1[[#This Row],[Category]]="Loan Repayment",Table1[[#This Row],[Amount]]*-1,"")</f>
        <v/>
      </c>
      <c r="J1923" s="20" t="s">
        <v>378</v>
      </c>
      <c r="K1923" s="17">
        <v>45170</v>
      </c>
    </row>
    <row r="1924" spans="1:11" x14ac:dyDescent="0.25">
      <c r="A1924" s="16">
        <v>45186.041655092595</v>
      </c>
      <c r="B1924" t="s">
        <v>14</v>
      </c>
      <c r="C1924" t="str">
        <f t="shared" si="30"/>
        <v>Public Transport</v>
      </c>
      <c r="D1924" s="3">
        <v>-1.75</v>
      </c>
      <c r="E1924" t="s">
        <v>244</v>
      </c>
      <c r="F1924" t="s">
        <v>241</v>
      </c>
      <c r="G1924" s="5">
        <f>IF(Table1[[#This Row],[Amount]]&lt;0,-Table1[[#This Row],[Amount]],"")</f>
        <v>1.75</v>
      </c>
      <c r="H1924" t="str">
        <f>IF(Table1[[#This Row],[Account Type]]="Credit Card",Table1[[#This Row],[Amount]],"")</f>
        <v/>
      </c>
      <c r="I1924" s="2" t="str">
        <f>IF(Table1[[#This Row],[Category]]="Loan Repayment",Table1[[#This Row],[Amount]]*-1,"")</f>
        <v/>
      </c>
      <c r="J1924" s="20" t="s">
        <v>378</v>
      </c>
      <c r="K1924" s="17">
        <v>45170</v>
      </c>
    </row>
    <row r="1925" spans="1:11" x14ac:dyDescent="0.25">
      <c r="A1925" s="16">
        <v>45186.397129629629</v>
      </c>
      <c r="B1925" t="s">
        <v>163</v>
      </c>
      <c r="C1925" t="str">
        <f t="shared" si="30"/>
        <v>Others</v>
      </c>
      <c r="D1925" s="3">
        <v>50</v>
      </c>
      <c r="E1925" t="s">
        <v>244</v>
      </c>
      <c r="F1925" t="s">
        <v>241</v>
      </c>
      <c r="G1925" s="5" t="str">
        <f>IF(Table1[[#This Row],[Amount]]&lt;0,-Table1[[#This Row],[Amount]],"")</f>
        <v/>
      </c>
      <c r="H1925" t="str">
        <f>IF(Table1[[#This Row],[Account Type]]="Credit Card",Table1[[#This Row],[Amount]],"")</f>
        <v/>
      </c>
      <c r="I1925" s="2" t="str">
        <f>IF(Table1[[#This Row],[Category]]="Loan Repayment",Table1[[#This Row],[Amount]]*-1,"")</f>
        <v/>
      </c>
      <c r="J1925" s="20" t="s">
        <v>378</v>
      </c>
      <c r="K1925" s="17">
        <v>45170</v>
      </c>
    </row>
    <row r="1926" spans="1:11" x14ac:dyDescent="0.25">
      <c r="A1926" s="16">
        <v>45186.59884259259</v>
      </c>
      <c r="B1926" t="s">
        <v>10</v>
      </c>
      <c r="C1926" t="str">
        <f t="shared" si="30"/>
        <v>Groceries</v>
      </c>
      <c r="D1926" s="3">
        <v>-9.9499999999999993</v>
      </c>
      <c r="E1926" t="s">
        <v>244</v>
      </c>
      <c r="F1926" t="s">
        <v>241</v>
      </c>
      <c r="G1926" s="5">
        <f>IF(Table1[[#This Row],[Amount]]&lt;0,-Table1[[#This Row],[Amount]],"")</f>
        <v>9.9499999999999993</v>
      </c>
      <c r="H1926" t="str">
        <f>IF(Table1[[#This Row],[Account Type]]="Credit Card",Table1[[#This Row],[Amount]],"")</f>
        <v/>
      </c>
      <c r="I1926" s="2" t="str">
        <f>IF(Table1[[#This Row],[Category]]="Loan Repayment",Table1[[#This Row],[Amount]]*-1,"")</f>
        <v/>
      </c>
      <c r="J1926" s="20" t="s">
        <v>378</v>
      </c>
      <c r="K1926" s="17">
        <v>45170</v>
      </c>
    </row>
    <row r="1927" spans="1:11" x14ac:dyDescent="0.25">
      <c r="A1927" s="16">
        <v>45186.661805555559</v>
      </c>
      <c r="B1927" t="s">
        <v>13</v>
      </c>
      <c r="C1927" t="str">
        <f t="shared" si="30"/>
        <v>Others</v>
      </c>
      <c r="D1927" s="3">
        <v>-20</v>
      </c>
      <c r="E1927" t="s">
        <v>244</v>
      </c>
      <c r="F1927" t="s">
        <v>241</v>
      </c>
      <c r="G1927" s="5">
        <f>IF(Table1[[#This Row],[Amount]]&lt;0,-Table1[[#This Row],[Amount]],"")</f>
        <v>20</v>
      </c>
      <c r="H1927" t="str">
        <f>IF(Table1[[#This Row],[Account Type]]="Credit Card",Table1[[#This Row],[Amount]],"")</f>
        <v/>
      </c>
      <c r="I1927" s="2" t="str">
        <f>IF(Table1[[#This Row],[Category]]="Loan Repayment",Table1[[#This Row],[Amount]]*-1,"")</f>
        <v/>
      </c>
      <c r="J1927" s="20" t="s">
        <v>378</v>
      </c>
      <c r="K1927" s="17">
        <v>45170</v>
      </c>
    </row>
    <row r="1928" spans="1:11" x14ac:dyDescent="0.25">
      <c r="A1928" s="16">
        <v>45186.892581018517</v>
      </c>
      <c r="B1928" t="s">
        <v>10</v>
      </c>
      <c r="C1928" t="str">
        <f t="shared" si="30"/>
        <v>Groceries</v>
      </c>
      <c r="D1928" s="3">
        <v>-1.3</v>
      </c>
      <c r="E1928" t="s">
        <v>244</v>
      </c>
      <c r="F1928" t="s">
        <v>241</v>
      </c>
      <c r="G1928" s="5">
        <f>IF(Table1[[#This Row],[Amount]]&lt;0,-Table1[[#This Row],[Amount]],"")</f>
        <v>1.3</v>
      </c>
      <c r="H1928" t="str">
        <f>IF(Table1[[#This Row],[Account Type]]="Credit Card",Table1[[#This Row],[Amount]],"")</f>
        <v/>
      </c>
      <c r="I1928" s="2" t="str">
        <f>IF(Table1[[#This Row],[Category]]="Loan Repayment",Table1[[#This Row],[Amount]]*-1,"")</f>
        <v/>
      </c>
      <c r="J1928" s="20" t="s">
        <v>378</v>
      </c>
      <c r="K1928" s="17">
        <v>45170</v>
      </c>
    </row>
    <row r="1929" spans="1:11" x14ac:dyDescent="0.25">
      <c r="A1929" s="16">
        <v>45187.347986111112</v>
      </c>
      <c r="B1929" t="s">
        <v>2</v>
      </c>
      <c r="C1929" t="str">
        <f t="shared" si="30"/>
        <v>Savings</v>
      </c>
      <c r="D1929" s="3">
        <v>5</v>
      </c>
      <c r="E1929" t="s">
        <v>244</v>
      </c>
      <c r="F1929" t="s">
        <v>241</v>
      </c>
      <c r="G1929" s="5" t="str">
        <f>IF(Table1[[#This Row],[Amount]]&lt;0,-Table1[[#This Row],[Amount]],"")</f>
        <v/>
      </c>
      <c r="H1929" t="str">
        <f>IF(Table1[[#This Row],[Account Type]]="Credit Card",Table1[[#This Row],[Amount]],"")</f>
        <v/>
      </c>
      <c r="I1929" s="2" t="str">
        <f>IF(Table1[[#This Row],[Category]]="Loan Repayment",Table1[[#This Row],[Amount]]*-1,"")</f>
        <v/>
      </c>
      <c r="J1929" s="20" t="s">
        <v>378</v>
      </c>
      <c r="K1929" s="17">
        <v>45170</v>
      </c>
    </row>
    <row r="1930" spans="1:11" x14ac:dyDescent="0.25">
      <c r="A1930" s="16">
        <v>45187.347986111112</v>
      </c>
      <c r="B1930" t="s">
        <v>2</v>
      </c>
      <c r="C1930" t="str">
        <f t="shared" si="30"/>
        <v>Savings</v>
      </c>
      <c r="D1930" s="3">
        <v>-5</v>
      </c>
      <c r="E1930" t="s">
        <v>244</v>
      </c>
      <c r="F1930" t="s">
        <v>241</v>
      </c>
      <c r="G1930" s="5">
        <f>IF(Table1[[#This Row],[Amount]]&lt;0,-Table1[[#This Row],[Amount]],"")</f>
        <v>5</v>
      </c>
      <c r="H1930" t="str">
        <f>IF(Table1[[#This Row],[Account Type]]="Credit Card",Table1[[#This Row],[Amount]],"")</f>
        <v/>
      </c>
      <c r="I1930" s="2" t="str">
        <f>IF(Table1[[#This Row],[Category]]="Loan Repayment",Table1[[#This Row],[Amount]]*-1,"")</f>
        <v/>
      </c>
      <c r="J1930" s="20" t="s">
        <v>378</v>
      </c>
      <c r="K1930" s="17">
        <v>45170</v>
      </c>
    </row>
    <row r="1931" spans="1:11" x14ac:dyDescent="0.25">
      <c r="A1931" s="16">
        <v>45187.495405092595</v>
      </c>
      <c r="B1931" t="s">
        <v>10</v>
      </c>
      <c r="C1931" t="str">
        <f t="shared" si="30"/>
        <v>Groceries</v>
      </c>
      <c r="D1931" s="3">
        <v>-6</v>
      </c>
      <c r="E1931" t="s">
        <v>244</v>
      </c>
      <c r="F1931" t="s">
        <v>241</v>
      </c>
      <c r="G1931" s="5">
        <f>IF(Table1[[#This Row],[Amount]]&lt;0,-Table1[[#This Row],[Amount]],"")</f>
        <v>6</v>
      </c>
      <c r="H1931" t="str">
        <f>IF(Table1[[#This Row],[Account Type]]="Credit Card",Table1[[#This Row],[Amount]],"")</f>
        <v/>
      </c>
      <c r="I1931" s="2" t="str">
        <f>IF(Table1[[#This Row],[Category]]="Loan Repayment",Table1[[#This Row],[Amount]]*-1,"")</f>
        <v/>
      </c>
      <c r="J1931" s="20" t="s">
        <v>378</v>
      </c>
      <c r="K1931" s="17">
        <v>45170</v>
      </c>
    </row>
    <row r="1932" spans="1:11" x14ac:dyDescent="0.25">
      <c r="A1932" s="16">
        <v>45187.496504629627</v>
      </c>
      <c r="B1932" t="s">
        <v>3</v>
      </c>
      <c r="C1932" t="str">
        <f t="shared" si="30"/>
        <v>Others</v>
      </c>
      <c r="D1932" s="3">
        <v>-5</v>
      </c>
      <c r="E1932" t="s">
        <v>244</v>
      </c>
      <c r="F1932" t="s">
        <v>241</v>
      </c>
      <c r="G1932" s="5">
        <f>IF(Table1[[#This Row],[Amount]]&lt;0,-Table1[[#This Row],[Amount]],"")</f>
        <v>5</v>
      </c>
      <c r="H1932" t="str">
        <f>IF(Table1[[#This Row],[Account Type]]="Credit Card",Table1[[#This Row],[Amount]],"")</f>
        <v/>
      </c>
      <c r="I1932" s="2" t="str">
        <f>IF(Table1[[#This Row],[Category]]="Loan Repayment",Table1[[#This Row],[Amount]]*-1,"")</f>
        <v/>
      </c>
      <c r="J1932" s="20" t="s">
        <v>378</v>
      </c>
      <c r="K1932" s="17">
        <v>45170</v>
      </c>
    </row>
    <row r="1933" spans="1:11" x14ac:dyDescent="0.25">
      <c r="A1933" s="16">
        <v>45187.496504629627</v>
      </c>
      <c r="B1933" t="s">
        <v>3</v>
      </c>
      <c r="C1933" t="str">
        <f t="shared" si="30"/>
        <v>Others</v>
      </c>
      <c r="D1933" s="3">
        <v>5</v>
      </c>
      <c r="E1933" t="s">
        <v>244</v>
      </c>
      <c r="F1933" t="s">
        <v>241</v>
      </c>
      <c r="G1933" s="5" t="str">
        <f>IF(Table1[[#This Row],[Amount]]&lt;0,-Table1[[#This Row],[Amount]],"")</f>
        <v/>
      </c>
      <c r="H1933" t="str">
        <f>IF(Table1[[#This Row],[Account Type]]="Credit Card",Table1[[#This Row],[Amount]],"")</f>
        <v/>
      </c>
      <c r="I1933" s="2" t="str">
        <f>IF(Table1[[#This Row],[Category]]="Loan Repayment",Table1[[#This Row],[Amount]]*-1,"")</f>
        <v/>
      </c>
      <c r="J1933" s="20" t="s">
        <v>378</v>
      </c>
      <c r="K1933" s="17">
        <v>45170</v>
      </c>
    </row>
    <row r="1934" spans="1:11" x14ac:dyDescent="0.25">
      <c r="A1934" s="16">
        <v>45188.041655092595</v>
      </c>
      <c r="B1934" t="s">
        <v>14</v>
      </c>
      <c r="C1934" t="str">
        <f t="shared" si="30"/>
        <v>Public Transport</v>
      </c>
      <c r="D1934" s="3">
        <v>-1.75</v>
      </c>
      <c r="E1934" t="s">
        <v>244</v>
      </c>
      <c r="F1934" t="s">
        <v>241</v>
      </c>
      <c r="G1934" s="5">
        <f>IF(Table1[[#This Row],[Amount]]&lt;0,-Table1[[#This Row],[Amount]],"")</f>
        <v>1.75</v>
      </c>
      <c r="H1934" t="str">
        <f>IF(Table1[[#This Row],[Account Type]]="Credit Card",Table1[[#This Row],[Amount]],"")</f>
        <v/>
      </c>
      <c r="I1934" s="2" t="str">
        <f>IF(Table1[[#This Row],[Category]]="Loan Repayment",Table1[[#This Row],[Amount]]*-1,"")</f>
        <v/>
      </c>
      <c r="J1934" s="20" t="s">
        <v>378</v>
      </c>
      <c r="K1934" s="17">
        <v>45170</v>
      </c>
    </row>
    <row r="1935" spans="1:11" x14ac:dyDescent="0.25">
      <c r="A1935" s="16">
        <v>45188.496435185189</v>
      </c>
      <c r="B1935" t="s">
        <v>14</v>
      </c>
      <c r="C1935" t="str">
        <f t="shared" si="30"/>
        <v>Public Transport</v>
      </c>
      <c r="D1935" s="3">
        <v>-20</v>
      </c>
      <c r="E1935" t="s">
        <v>244</v>
      </c>
      <c r="F1935" t="s">
        <v>241</v>
      </c>
      <c r="G1935" s="5">
        <f>IF(Table1[[#This Row],[Amount]]&lt;0,-Table1[[#This Row],[Amount]],"")</f>
        <v>20</v>
      </c>
      <c r="H1935" t="str">
        <f>IF(Table1[[#This Row],[Account Type]]="Credit Card",Table1[[#This Row],[Amount]],"")</f>
        <v/>
      </c>
      <c r="I1935" s="2" t="str">
        <f>IF(Table1[[#This Row],[Category]]="Loan Repayment",Table1[[#This Row],[Amount]]*-1,"")</f>
        <v/>
      </c>
      <c r="J1935" s="20" t="s">
        <v>378</v>
      </c>
      <c r="K1935" s="17">
        <v>45170</v>
      </c>
    </row>
    <row r="1936" spans="1:11" x14ac:dyDescent="0.25">
      <c r="A1936" s="16">
        <v>45188.751921296294</v>
      </c>
      <c r="B1936" t="s">
        <v>292</v>
      </c>
      <c r="C1936" t="str">
        <f t="shared" si="30"/>
        <v>Others</v>
      </c>
      <c r="D1936" s="3">
        <v>-30</v>
      </c>
      <c r="E1936" t="s">
        <v>244</v>
      </c>
      <c r="F1936" t="s">
        <v>241</v>
      </c>
      <c r="G1936" s="5">
        <f>IF(Table1[[#This Row],[Amount]]&lt;0,-Table1[[#This Row],[Amount]],"")</f>
        <v>30</v>
      </c>
      <c r="H1936" t="str">
        <f>IF(Table1[[#This Row],[Account Type]]="Credit Card",Table1[[#This Row],[Amount]],"")</f>
        <v/>
      </c>
      <c r="I1936" s="2" t="str">
        <f>IF(Table1[[#This Row],[Category]]="Loan Repayment",Table1[[#This Row],[Amount]]*-1,"")</f>
        <v/>
      </c>
      <c r="J1936" s="20" t="s">
        <v>378</v>
      </c>
      <c r="K1936" s="17">
        <v>45170</v>
      </c>
    </row>
    <row r="1937" spans="1:11" x14ac:dyDescent="0.25">
      <c r="A1937" s="16">
        <v>45189.041655092595</v>
      </c>
      <c r="B1937" t="s">
        <v>14</v>
      </c>
      <c r="C1937" t="str">
        <f t="shared" si="30"/>
        <v>Public Transport</v>
      </c>
      <c r="D1937" s="3">
        <v>-1.75</v>
      </c>
      <c r="E1937" t="s">
        <v>244</v>
      </c>
      <c r="F1937" t="s">
        <v>241</v>
      </c>
      <c r="G1937" s="5">
        <f>IF(Table1[[#This Row],[Amount]]&lt;0,-Table1[[#This Row],[Amount]],"")</f>
        <v>1.75</v>
      </c>
      <c r="H1937" t="str">
        <f>IF(Table1[[#This Row],[Account Type]]="Credit Card",Table1[[#This Row],[Amount]],"")</f>
        <v/>
      </c>
      <c r="I1937" s="2" t="str">
        <f>IF(Table1[[#This Row],[Category]]="Loan Repayment",Table1[[#This Row],[Amount]]*-1,"")</f>
        <v/>
      </c>
      <c r="J1937" s="20" t="s">
        <v>378</v>
      </c>
      <c r="K1937" s="17">
        <v>45170</v>
      </c>
    </row>
    <row r="1938" spans="1:11" x14ac:dyDescent="0.25">
      <c r="A1938" s="16">
        <v>45189.35665509259</v>
      </c>
      <c r="B1938" t="s">
        <v>41</v>
      </c>
      <c r="C1938" t="str">
        <f t="shared" si="30"/>
        <v>Others</v>
      </c>
      <c r="D1938" s="3">
        <v>40</v>
      </c>
      <c r="E1938" t="s">
        <v>244</v>
      </c>
      <c r="F1938" t="s">
        <v>241</v>
      </c>
      <c r="G1938" s="5" t="str">
        <f>IF(Table1[[#This Row],[Amount]]&lt;0,-Table1[[#This Row],[Amount]],"")</f>
        <v/>
      </c>
      <c r="H1938" t="str">
        <f>IF(Table1[[#This Row],[Account Type]]="Credit Card",Table1[[#This Row],[Amount]],"")</f>
        <v/>
      </c>
      <c r="I1938" s="2" t="str">
        <f>IF(Table1[[#This Row],[Category]]="Loan Repayment",Table1[[#This Row],[Amount]]*-1,"")</f>
        <v/>
      </c>
      <c r="J1938" s="20" t="s">
        <v>378</v>
      </c>
      <c r="K1938" s="17">
        <v>45170</v>
      </c>
    </row>
    <row r="1939" spans="1:11" x14ac:dyDescent="0.25">
      <c r="A1939" s="16">
        <v>45189.374560185184</v>
      </c>
      <c r="B1939" t="s">
        <v>10</v>
      </c>
      <c r="C1939" t="str">
        <f t="shared" si="30"/>
        <v>Groceries</v>
      </c>
      <c r="D1939" s="3">
        <v>-3.3</v>
      </c>
      <c r="E1939" t="s">
        <v>244</v>
      </c>
      <c r="F1939" t="s">
        <v>241</v>
      </c>
      <c r="G1939" s="5">
        <f>IF(Table1[[#This Row],[Amount]]&lt;0,-Table1[[#This Row],[Amount]],"")</f>
        <v>3.3</v>
      </c>
      <c r="H1939" t="str">
        <f>IF(Table1[[#This Row],[Account Type]]="Credit Card",Table1[[#This Row],[Amount]],"")</f>
        <v/>
      </c>
      <c r="I1939" s="2" t="str">
        <f>IF(Table1[[#This Row],[Category]]="Loan Repayment",Table1[[#This Row],[Amount]]*-1,"")</f>
        <v/>
      </c>
      <c r="J1939" s="20" t="s">
        <v>378</v>
      </c>
      <c r="K1939" s="17">
        <v>45170</v>
      </c>
    </row>
    <row r="1940" spans="1:11" x14ac:dyDescent="0.25">
      <c r="A1940" s="16">
        <v>45190.041655092595</v>
      </c>
      <c r="B1940" t="s">
        <v>14</v>
      </c>
      <c r="C1940" t="str">
        <f t="shared" si="30"/>
        <v>Public Transport</v>
      </c>
      <c r="D1940" s="3">
        <v>-3.5</v>
      </c>
      <c r="E1940" t="s">
        <v>244</v>
      </c>
      <c r="F1940" t="s">
        <v>241</v>
      </c>
      <c r="G1940" s="5">
        <f>IF(Table1[[#This Row],[Amount]]&lt;0,-Table1[[#This Row],[Amount]],"")</f>
        <v>3.5</v>
      </c>
      <c r="H1940" t="str">
        <f>IF(Table1[[#This Row],[Account Type]]="Credit Card",Table1[[#This Row],[Amount]],"")</f>
        <v/>
      </c>
      <c r="I1940" s="2" t="str">
        <f>IF(Table1[[#This Row],[Category]]="Loan Repayment",Table1[[#This Row],[Amount]]*-1,"")</f>
        <v/>
      </c>
      <c r="J1940" s="20" t="s">
        <v>378</v>
      </c>
      <c r="K1940" s="17">
        <v>45170</v>
      </c>
    </row>
    <row r="1941" spans="1:11" x14ac:dyDescent="0.25">
      <c r="A1941" s="16">
        <v>45190.878958333335</v>
      </c>
      <c r="B1941" t="s">
        <v>84</v>
      </c>
      <c r="C1941" t="str">
        <f t="shared" si="30"/>
        <v>Others</v>
      </c>
      <c r="D1941" s="3">
        <v>-3.67</v>
      </c>
      <c r="E1941" t="s">
        <v>244</v>
      </c>
      <c r="F1941" t="s">
        <v>241</v>
      </c>
      <c r="G1941" s="5">
        <f>IF(Table1[[#This Row],[Amount]]&lt;0,-Table1[[#This Row],[Amount]],"")</f>
        <v>3.67</v>
      </c>
      <c r="H1941" t="str">
        <f>IF(Table1[[#This Row],[Account Type]]="Credit Card",Table1[[#This Row],[Amount]],"")</f>
        <v/>
      </c>
      <c r="I1941" s="2" t="str">
        <f>IF(Table1[[#This Row],[Category]]="Loan Repayment",Table1[[#This Row],[Amount]]*-1,"")</f>
        <v/>
      </c>
      <c r="J1941" s="20" t="s">
        <v>378</v>
      </c>
      <c r="K1941" s="17">
        <v>45170</v>
      </c>
    </row>
    <row r="1942" spans="1:11" x14ac:dyDescent="0.25">
      <c r="A1942" s="16">
        <v>45191.041655092595</v>
      </c>
      <c r="B1942" t="s">
        <v>14</v>
      </c>
      <c r="C1942" t="str">
        <f t="shared" si="30"/>
        <v>Public Transport</v>
      </c>
      <c r="D1942" s="3">
        <v>-3.5</v>
      </c>
      <c r="E1942" t="s">
        <v>244</v>
      </c>
      <c r="F1942" t="s">
        <v>241</v>
      </c>
      <c r="G1942" s="5">
        <f>IF(Table1[[#This Row],[Amount]]&lt;0,-Table1[[#This Row],[Amount]],"")</f>
        <v>3.5</v>
      </c>
      <c r="H1942" t="str">
        <f>IF(Table1[[#This Row],[Account Type]]="Credit Card",Table1[[#This Row],[Amount]],"")</f>
        <v/>
      </c>
      <c r="I1942" s="2" t="str">
        <f>IF(Table1[[#This Row],[Category]]="Loan Repayment",Table1[[#This Row],[Amount]]*-1,"")</f>
        <v/>
      </c>
      <c r="J1942" s="20" t="s">
        <v>378</v>
      </c>
      <c r="K1942" s="17">
        <v>45170</v>
      </c>
    </row>
    <row r="1943" spans="1:11" x14ac:dyDescent="0.25">
      <c r="A1943" s="16">
        <v>45191.258229166669</v>
      </c>
      <c r="B1943" t="s">
        <v>14</v>
      </c>
      <c r="C1943" t="str">
        <f t="shared" si="30"/>
        <v>Public Transport</v>
      </c>
      <c r="D1943" s="3">
        <v>-1.75</v>
      </c>
      <c r="E1943" t="s">
        <v>244</v>
      </c>
      <c r="F1943" t="s">
        <v>241</v>
      </c>
      <c r="G1943" s="5">
        <f>IF(Table1[[#This Row],[Amount]]&lt;0,-Table1[[#This Row],[Amount]],"")</f>
        <v>1.75</v>
      </c>
      <c r="H1943" t="str">
        <f>IF(Table1[[#This Row],[Account Type]]="Credit Card",Table1[[#This Row],[Amount]],"")</f>
        <v/>
      </c>
      <c r="I1943" s="2" t="str">
        <f>IF(Table1[[#This Row],[Category]]="Loan Repayment",Table1[[#This Row],[Amount]]*-1,"")</f>
        <v/>
      </c>
      <c r="J1943" s="20" t="s">
        <v>378</v>
      </c>
      <c r="K1943" s="17">
        <v>45170</v>
      </c>
    </row>
    <row r="1944" spans="1:11" x14ac:dyDescent="0.25">
      <c r="A1944" s="16">
        <v>45191.395833333336</v>
      </c>
      <c r="B1944" t="s">
        <v>159</v>
      </c>
      <c r="C1944" t="str">
        <f t="shared" si="30"/>
        <v>Others</v>
      </c>
      <c r="D1944" s="3">
        <v>-3.98</v>
      </c>
      <c r="E1944" t="s">
        <v>244</v>
      </c>
      <c r="F1944" t="s">
        <v>241</v>
      </c>
      <c r="G1944" s="5">
        <f>IF(Table1[[#This Row],[Amount]]&lt;0,-Table1[[#This Row],[Amount]],"")</f>
        <v>3.98</v>
      </c>
      <c r="H1944" t="str">
        <f>IF(Table1[[#This Row],[Account Type]]="Credit Card",Table1[[#This Row],[Amount]],"")</f>
        <v/>
      </c>
      <c r="I1944" s="2" t="str">
        <f>IF(Table1[[#This Row],[Category]]="Loan Repayment",Table1[[#This Row],[Amount]]*-1,"")</f>
        <v/>
      </c>
      <c r="J1944" s="20" t="s">
        <v>378</v>
      </c>
      <c r="K1944" s="17">
        <v>45170</v>
      </c>
    </row>
    <row r="1945" spans="1:11" x14ac:dyDescent="0.25">
      <c r="A1945" s="16">
        <v>45192.041655092595</v>
      </c>
      <c r="B1945" t="s">
        <v>14</v>
      </c>
      <c r="C1945" t="str">
        <f t="shared" si="30"/>
        <v>Public Transport</v>
      </c>
      <c r="D1945" s="3">
        <v>-1.75</v>
      </c>
      <c r="E1945" t="s">
        <v>244</v>
      </c>
      <c r="F1945" t="s">
        <v>241</v>
      </c>
      <c r="G1945" s="5">
        <f>IF(Table1[[#This Row],[Amount]]&lt;0,-Table1[[#This Row],[Amount]],"")</f>
        <v>1.75</v>
      </c>
      <c r="H1945" t="str">
        <f>IF(Table1[[#This Row],[Account Type]]="Credit Card",Table1[[#This Row],[Amount]],"")</f>
        <v/>
      </c>
      <c r="I1945" s="2" t="str">
        <f>IF(Table1[[#This Row],[Category]]="Loan Repayment",Table1[[#This Row],[Amount]]*-1,"")</f>
        <v/>
      </c>
      <c r="J1945" s="20" t="s">
        <v>378</v>
      </c>
      <c r="K1945" s="17">
        <v>45170</v>
      </c>
    </row>
    <row r="1946" spans="1:11" x14ac:dyDescent="0.25">
      <c r="A1946" s="16">
        <v>45192.334062499998</v>
      </c>
      <c r="B1946" t="s">
        <v>10</v>
      </c>
      <c r="C1946" t="str">
        <f t="shared" si="30"/>
        <v>Groceries</v>
      </c>
      <c r="D1946" s="3">
        <v>-4.4000000000000004</v>
      </c>
      <c r="E1946" t="s">
        <v>244</v>
      </c>
      <c r="F1946" t="s">
        <v>241</v>
      </c>
      <c r="G1946" s="5">
        <f>IF(Table1[[#This Row],[Amount]]&lt;0,-Table1[[#This Row],[Amount]],"")</f>
        <v>4.4000000000000004</v>
      </c>
      <c r="H1946" t="str">
        <f>IF(Table1[[#This Row],[Account Type]]="Credit Card",Table1[[#This Row],[Amount]],"")</f>
        <v/>
      </c>
      <c r="I1946" s="2" t="str">
        <f>IF(Table1[[#This Row],[Category]]="Loan Repayment",Table1[[#This Row],[Amount]]*-1,"")</f>
        <v/>
      </c>
      <c r="J1946" s="20" t="s">
        <v>378</v>
      </c>
      <c r="K1946" s="17">
        <v>45170</v>
      </c>
    </row>
    <row r="1947" spans="1:11" x14ac:dyDescent="0.25">
      <c r="A1947" s="16">
        <v>45192.948159722226</v>
      </c>
      <c r="B1947" t="s">
        <v>41</v>
      </c>
      <c r="C1947" t="str">
        <f t="shared" si="30"/>
        <v>Others</v>
      </c>
      <c r="D1947" s="3">
        <v>250</v>
      </c>
      <c r="E1947" t="s">
        <v>244</v>
      </c>
      <c r="F1947" t="s">
        <v>241</v>
      </c>
      <c r="G1947" s="5" t="str">
        <f>IF(Table1[[#This Row],[Amount]]&lt;0,-Table1[[#This Row],[Amount]],"")</f>
        <v/>
      </c>
      <c r="H1947" t="str">
        <f>IF(Table1[[#This Row],[Account Type]]="Credit Card",Table1[[#This Row],[Amount]],"")</f>
        <v/>
      </c>
      <c r="I1947" s="2" t="str">
        <f>IF(Table1[[#This Row],[Category]]="Loan Repayment",Table1[[#This Row],[Amount]]*-1,"")</f>
        <v/>
      </c>
      <c r="J1947" s="20" t="s">
        <v>378</v>
      </c>
      <c r="K1947" s="17">
        <v>45170</v>
      </c>
    </row>
    <row r="1948" spans="1:11" x14ac:dyDescent="0.25">
      <c r="A1948" s="16">
        <v>45193.041655092595</v>
      </c>
      <c r="B1948" t="s">
        <v>14</v>
      </c>
      <c r="C1948" t="str">
        <f t="shared" si="30"/>
        <v>Public Transport</v>
      </c>
      <c r="D1948" s="3">
        <v>-1.75</v>
      </c>
      <c r="E1948" t="s">
        <v>244</v>
      </c>
      <c r="F1948" t="s">
        <v>241</v>
      </c>
      <c r="G1948" s="5">
        <f>IF(Table1[[#This Row],[Amount]]&lt;0,-Table1[[#This Row],[Amount]],"")</f>
        <v>1.75</v>
      </c>
      <c r="H1948" t="str">
        <f>IF(Table1[[#This Row],[Account Type]]="Credit Card",Table1[[#This Row],[Amount]],"")</f>
        <v/>
      </c>
      <c r="I1948" s="2" t="str">
        <f>IF(Table1[[#This Row],[Category]]="Loan Repayment",Table1[[#This Row],[Amount]]*-1,"")</f>
        <v/>
      </c>
      <c r="J1948" s="20" t="s">
        <v>378</v>
      </c>
      <c r="K1948" s="17">
        <v>45170</v>
      </c>
    </row>
    <row r="1949" spans="1:11" x14ac:dyDescent="0.25">
      <c r="A1949" s="16">
        <v>45193.041655092595</v>
      </c>
      <c r="B1949" t="s">
        <v>14</v>
      </c>
      <c r="C1949" t="str">
        <f t="shared" si="30"/>
        <v>Public Transport</v>
      </c>
      <c r="D1949" s="3">
        <v>-1.75</v>
      </c>
      <c r="E1949" t="s">
        <v>244</v>
      </c>
      <c r="F1949" t="s">
        <v>241</v>
      </c>
      <c r="G1949" s="5">
        <f>IF(Table1[[#This Row],[Amount]]&lt;0,-Table1[[#This Row],[Amount]],"")</f>
        <v>1.75</v>
      </c>
      <c r="H1949" t="str">
        <f>IF(Table1[[#This Row],[Account Type]]="Credit Card",Table1[[#This Row],[Amount]],"")</f>
        <v/>
      </c>
      <c r="I1949" s="2" t="str">
        <f>IF(Table1[[#This Row],[Category]]="Loan Repayment",Table1[[#This Row],[Amount]]*-1,"")</f>
        <v/>
      </c>
      <c r="J1949" s="20" t="s">
        <v>378</v>
      </c>
      <c r="K1949" s="17">
        <v>45170</v>
      </c>
    </row>
    <row r="1950" spans="1:11" x14ac:dyDescent="0.25">
      <c r="A1950" s="16">
        <v>45193.305474537039</v>
      </c>
      <c r="B1950" t="s">
        <v>20</v>
      </c>
      <c r="C1950" t="str">
        <f t="shared" si="30"/>
        <v>Others</v>
      </c>
      <c r="D1950" s="3">
        <v>-50</v>
      </c>
      <c r="E1950" t="s">
        <v>244</v>
      </c>
      <c r="F1950" t="s">
        <v>241</v>
      </c>
      <c r="G1950" s="5">
        <f>IF(Table1[[#This Row],[Amount]]&lt;0,-Table1[[#This Row],[Amount]],"")</f>
        <v>50</v>
      </c>
      <c r="H1950" t="str">
        <f>IF(Table1[[#This Row],[Account Type]]="Credit Card",Table1[[#This Row],[Amount]],"")</f>
        <v/>
      </c>
      <c r="I1950" s="2" t="str">
        <f>IF(Table1[[#This Row],[Category]]="Loan Repayment",Table1[[#This Row],[Amount]]*-1,"")</f>
        <v/>
      </c>
      <c r="J1950" s="20" t="s">
        <v>378</v>
      </c>
      <c r="K1950" s="17">
        <v>45170</v>
      </c>
    </row>
    <row r="1951" spans="1:11" x14ac:dyDescent="0.25">
      <c r="A1951" s="16">
        <v>45193.370891203704</v>
      </c>
      <c r="B1951" t="s">
        <v>14</v>
      </c>
      <c r="C1951" t="str">
        <f t="shared" si="30"/>
        <v>Public Transport</v>
      </c>
      <c r="D1951" s="3">
        <v>-15</v>
      </c>
      <c r="E1951" t="s">
        <v>244</v>
      </c>
      <c r="F1951" t="s">
        <v>241</v>
      </c>
      <c r="G1951" s="5">
        <f>IF(Table1[[#This Row],[Amount]]&lt;0,-Table1[[#This Row],[Amount]],"")</f>
        <v>15</v>
      </c>
      <c r="H1951" t="str">
        <f>IF(Table1[[#This Row],[Account Type]]="Credit Card",Table1[[#This Row],[Amount]],"")</f>
        <v/>
      </c>
      <c r="I1951" s="2" t="str">
        <f>IF(Table1[[#This Row],[Category]]="Loan Repayment",Table1[[#This Row],[Amount]]*-1,"")</f>
        <v/>
      </c>
      <c r="J1951" s="20" t="s">
        <v>378</v>
      </c>
      <c r="K1951" s="17">
        <v>45170</v>
      </c>
    </row>
    <row r="1952" spans="1:11" x14ac:dyDescent="0.25">
      <c r="A1952" s="16">
        <v>45193.553425925929</v>
      </c>
      <c r="B1952" t="s">
        <v>149</v>
      </c>
      <c r="C1952" t="str">
        <f t="shared" si="30"/>
        <v>Others</v>
      </c>
      <c r="D1952" s="3">
        <v>-2.5</v>
      </c>
      <c r="E1952" t="s">
        <v>244</v>
      </c>
      <c r="F1952" t="s">
        <v>241</v>
      </c>
      <c r="G1952" s="5">
        <f>IF(Table1[[#This Row],[Amount]]&lt;0,-Table1[[#This Row],[Amount]],"")</f>
        <v>2.5</v>
      </c>
      <c r="H1952" t="str">
        <f>IF(Table1[[#This Row],[Account Type]]="Credit Card",Table1[[#This Row],[Amount]],"")</f>
        <v/>
      </c>
      <c r="I1952" s="2" t="str">
        <f>IF(Table1[[#This Row],[Category]]="Loan Repayment",Table1[[#This Row],[Amount]]*-1,"")</f>
        <v/>
      </c>
      <c r="J1952" s="20" t="s">
        <v>378</v>
      </c>
      <c r="K1952" s="17">
        <v>45170</v>
      </c>
    </row>
    <row r="1953" spans="1:11" x14ac:dyDescent="0.25">
      <c r="A1953" s="16">
        <v>45194.041655092595</v>
      </c>
      <c r="B1953" t="s">
        <v>14</v>
      </c>
      <c r="C1953" t="str">
        <f t="shared" si="30"/>
        <v>Public Transport</v>
      </c>
      <c r="D1953" s="3">
        <v>-3.5</v>
      </c>
      <c r="E1953" t="s">
        <v>244</v>
      </c>
      <c r="F1953" t="s">
        <v>241</v>
      </c>
      <c r="G1953" s="5">
        <f>IF(Table1[[#This Row],[Amount]]&lt;0,-Table1[[#This Row],[Amount]],"")</f>
        <v>3.5</v>
      </c>
      <c r="H1953" t="str">
        <f>IF(Table1[[#This Row],[Account Type]]="Credit Card",Table1[[#This Row],[Amount]],"")</f>
        <v/>
      </c>
      <c r="I1953" s="2" t="str">
        <f>IF(Table1[[#This Row],[Category]]="Loan Repayment",Table1[[#This Row],[Amount]]*-1,"")</f>
        <v/>
      </c>
      <c r="J1953" s="20" t="s">
        <v>378</v>
      </c>
      <c r="K1953" s="17">
        <v>45170</v>
      </c>
    </row>
    <row r="1954" spans="1:11" x14ac:dyDescent="0.25">
      <c r="A1954" s="16">
        <v>45194.348773148151</v>
      </c>
      <c r="B1954" t="s">
        <v>2</v>
      </c>
      <c r="C1954" t="str">
        <f t="shared" si="30"/>
        <v>Savings</v>
      </c>
      <c r="D1954" s="3">
        <v>5</v>
      </c>
      <c r="E1954" t="s">
        <v>244</v>
      </c>
      <c r="F1954" t="s">
        <v>241</v>
      </c>
      <c r="G1954" s="5" t="str">
        <f>IF(Table1[[#This Row],[Amount]]&lt;0,-Table1[[#This Row],[Amount]],"")</f>
        <v/>
      </c>
      <c r="H1954" t="str">
        <f>IF(Table1[[#This Row],[Account Type]]="Credit Card",Table1[[#This Row],[Amount]],"")</f>
        <v/>
      </c>
      <c r="I1954" s="2" t="str">
        <f>IF(Table1[[#This Row],[Category]]="Loan Repayment",Table1[[#This Row],[Amount]]*-1,"")</f>
        <v/>
      </c>
      <c r="J1954" s="20" t="s">
        <v>378</v>
      </c>
      <c r="K1954" s="17">
        <v>45170</v>
      </c>
    </row>
    <row r="1955" spans="1:11" x14ac:dyDescent="0.25">
      <c r="A1955" s="16">
        <v>45194.348773148151</v>
      </c>
      <c r="B1955" t="s">
        <v>2</v>
      </c>
      <c r="C1955" t="str">
        <f t="shared" si="30"/>
        <v>Savings</v>
      </c>
      <c r="D1955" s="3">
        <v>-5</v>
      </c>
      <c r="E1955" t="s">
        <v>244</v>
      </c>
      <c r="F1955" t="s">
        <v>241</v>
      </c>
      <c r="G1955" s="5">
        <f>IF(Table1[[#This Row],[Amount]]&lt;0,-Table1[[#This Row],[Amount]],"")</f>
        <v>5</v>
      </c>
      <c r="H1955" t="str">
        <f>IF(Table1[[#This Row],[Account Type]]="Credit Card",Table1[[#This Row],[Amount]],"")</f>
        <v/>
      </c>
      <c r="I1955" s="2" t="str">
        <f>IF(Table1[[#This Row],[Category]]="Loan Repayment",Table1[[#This Row],[Amount]]*-1,"")</f>
        <v/>
      </c>
      <c r="J1955" s="20" t="s">
        <v>378</v>
      </c>
      <c r="K1955" s="17">
        <v>45170</v>
      </c>
    </row>
    <row r="1956" spans="1:11" x14ac:dyDescent="0.25">
      <c r="A1956" s="16">
        <v>45194.395833333336</v>
      </c>
      <c r="B1956" t="s">
        <v>164</v>
      </c>
      <c r="C1956" t="str">
        <f t="shared" si="30"/>
        <v>Others</v>
      </c>
      <c r="D1956" s="3">
        <v>-1</v>
      </c>
      <c r="E1956" t="s">
        <v>244</v>
      </c>
      <c r="F1956" t="s">
        <v>241</v>
      </c>
      <c r="G1956" s="5">
        <f>IF(Table1[[#This Row],[Amount]]&lt;0,-Table1[[#This Row],[Amount]],"")</f>
        <v>1</v>
      </c>
      <c r="H1956" t="str">
        <f>IF(Table1[[#This Row],[Account Type]]="Credit Card",Table1[[#This Row],[Amount]],"")</f>
        <v/>
      </c>
      <c r="I1956" s="2" t="str">
        <f>IF(Table1[[#This Row],[Category]]="Loan Repayment",Table1[[#This Row],[Amount]]*-1,"")</f>
        <v/>
      </c>
      <c r="J1956" s="20" t="s">
        <v>378</v>
      </c>
      <c r="K1956" s="17">
        <v>45170</v>
      </c>
    </row>
    <row r="1957" spans="1:11" x14ac:dyDescent="0.25">
      <c r="A1957" s="16">
        <v>45194.593472222223</v>
      </c>
      <c r="B1957" t="s">
        <v>162</v>
      </c>
      <c r="C1957" t="str">
        <f t="shared" si="30"/>
        <v>Others</v>
      </c>
      <c r="D1957" s="3">
        <v>-3.98</v>
      </c>
      <c r="E1957" t="s">
        <v>244</v>
      </c>
      <c r="F1957" t="s">
        <v>241</v>
      </c>
      <c r="G1957" s="5">
        <f>IF(Table1[[#This Row],[Amount]]&lt;0,-Table1[[#This Row],[Amount]],"")</f>
        <v>3.98</v>
      </c>
      <c r="H1957" t="str">
        <f>IF(Table1[[#This Row],[Account Type]]="Credit Card",Table1[[#This Row],[Amount]],"")</f>
        <v/>
      </c>
      <c r="I1957" s="2" t="str">
        <f>IF(Table1[[#This Row],[Category]]="Loan Repayment",Table1[[#This Row],[Amount]]*-1,"")</f>
        <v/>
      </c>
      <c r="J1957" s="20" t="s">
        <v>378</v>
      </c>
      <c r="K1957" s="17">
        <v>45170</v>
      </c>
    </row>
    <row r="1958" spans="1:11" x14ac:dyDescent="0.25">
      <c r="A1958" s="16">
        <v>45194.688634259262</v>
      </c>
      <c r="B1958" t="s">
        <v>20</v>
      </c>
      <c r="C1958" t="str">
        <f t="shared" si="30"/>
        <v>Others</v>
      </c>
      <c r="D1958" s="3">
        <v>-15</v>
      </c>
      <c r="E1958" t="s">
        <v>244</v>
      </c>
      <c r="F1958" t="s">
        <v>241</v>
      </c>
      <c r="G1958" s="5">
        <f>IF(Table1[[#This Row],[Amount]]&lt;0,-Table1[[#This Row],[Amount]],"")</f>
        <v>15</v>
      </c>
      <c r="H1958" t="str">
        <f>IF(Table1[[#This Row],[Account Type]]="Credit Card",Table1[[#This Row],[Amount]],"")</f>
        <v/>
      </c>
      <c r="I1958" s="2" t="str">
        <f>IF(Table1[[#This Row],[Category]]="Loan Repayment",Table1[[#This Row],[Amount]]*-1,"")</f>
        <v/>
      </c>
      <c r="J1958" s="20" t="s">
        <v>378</v>
      </c>
      <c r="K1958" s="17">
        <v>45170</v>
      </c>
    </row>
    <row r="1959" spans="1:11" x14ac:dyDescent="0.25">
      <c r="A1959" s="16">
        <v>45194.732488425929</v>
      </c>
      <c r="B1959" t="s">
        <v>123</v>
      </c>
      <c r="C1959" t="str">
        <f t="shared" si="30"/>
        <v>Others</v>
      </c>
      <c r="D1959" s="3">
        <v>-25</v>
      </c>
      <c r="E1959" t="s">
        <v>244</v>
      </c>
      <c r="F1959" t="s">
        <v>241</v>
      </c>
      <c r="G1959" s="5">
        <f>IF(Table1[[#This Row],[Amount]]&lt;0,-Table1[[#This Row],[Amount]],"")</f>
        <v>25</v>
      </c>
      <c r="H1959" t="str">
        <f>IF(Table1[[#This Row],[Account Type]]="Credit Card",Table1[[#This Row],[Amount]],"")</f>
        <v/>
      </c>
      <c r="I1959" s="2" t="str">
        <f>IF(Table1[[#This Row],[Category]]="Loan Repayment",Table1[[#This Row],[Amount]]*-1,"")</f>
        <v/>
      </c>
      <c r="J1959" s="20" t="s">
        <v>378</v>
      </c>
      <c r="K1959" s="17">
        <v>45170</v>
      </c>
    </row>
    <row r="1960" spans="1:11" x14ac:dyDescent="0.25">
      <c r="A1960" s="16">
        <v>45194.779699074075</v>
      </c>
      <c r="B1960" t="s">
        <v>165</v>
      </c>
      <c r="C1960" t="str">
        <f t="shared" si="30"/>
        <v>Others</v>
      </c>
      <c r="D1960" s="3">
        <v>-22.88</v>
      </c>
      <c r="E1960" t="s">
        <v>244</v>
      </c>
      <c r="F1960" t="s">
        <v>241</v>
      </c>
      <c r="G1960" s="5">
        <f>IF(Table1[[#This Row],[Amount]]&lt;0,-Table1[[#This Row],[Amount]],"")</f>
        <v>22.88</v>
      </c>
      <c r="H1960" t="str">
        <f>IF(Table1[[#This Row],[Account Type]]="Credit Card",Table1[[#This Row],[Amount]],"")</f>
        <v/>
      </c>
      <c r="I1960" s="2" t="str">
        <f>IF(Table1[[#This Row],[Category]]="Loan Repayment",Table1[[#This Row],[Amount]]*-1,"")</f>
        <v/>
      </c>
      <c r="J1960" s="20" t="s">
        <v>378</v>
      </c>
      <c r="K1960" s="17">
        <v>45170</v>
      </c>
    </row>
    <row r="1961" spans="1:11" x14ac:dyDescent="0.25">
      <c r="A1961" s="16">
        <v>45195.041655092595</v>
      </c>
      <c r="B1961" t="s">
        <v>14</v>
      </c>
      <c r="C1961" t="str">
        <f t="shared" si="30"/>
        <v>Public Transport</v>
      </c>
      <c r="D1961" s="3">
        <v>-3.5</v>
      </c>
      <c r="E1961" t="s">
        <v>244</v>
      </c>
      <c r="F1961" t="s">
        <v>241</v>
      </c>
      <c r="G1961" s="5">
        <f>IF(Table1[[#This Row],[Amount]]&lt;0,-Table1[[#This Row],[Amount]],"")</f>
        <v>3.5</v>
      </c>
      <c r="H1961" t="str">
        <f>IF(Table1[[#This Row],[Account Type]]="Credit Card",Table1[[#This Row],[Amount]],"")</f>
        <v/>
      </c>
      <c r="I1961" s="2" t="str">
        <f>IF(Table1[[#This Row],[Category]]="Loan Repayment",Table1[[#This Row],[Amount]]*-1,"")</f>
        <v/>
      </c>
      <c r="J1961" s="20" t="s">
        <v>378</v>
      </c>
      <c r="K1961" s="17">
        <v>45170</v>
      </c>
    </row>
    <row r="1962" spans="1:11" x14ac:dyDescent="0.25">
      <c r="A1962" s="16">
        <v>45195.041655092595</v>
      </c>
      <c r="B1962" t="s">
        <v>14</v>
      </c>
      <c r="C1962" t="str">
        <f t="shared" si="30"/>
        <v>Public Transport</v>
      </c>
      <c r="D1962" s="3">
        <v>-3.5</v>
      </c>
      <c r="E1962" t="s">
        <v>244</v>
      </c>
      <c r="F1962" t="s">
        <v>241</v>
      </c>
      <c r="G1962" s="5">
        <f>IF(Table1[[#This Row],[Amount]]&lt;0,-Table1[[#This Row],[Amount]],"")</f>
        <v>3.5</v>
      </c>
      <c r="H1962" t="str">
        <f>IF(Table1[[#This Row],[Account Type]]="Credit Card",Table1[[#This Row],[Amount]],"")</f>
        <v/>
      </c>
      <c r="I1962" s="2" t="str">
        <f>IF(Table1[[#This Row],[Category]]="Loan Repayment",Table1[[#This Row],[Amount]]*-1,"")</f>
        <v/>
      </c>
      <c r="J1962" s="20" t="s">
        <v>378</v>
      </c>
      <c r="K1962" s="17">
        <v>45170</v>
      </c>
    </row>
    <row r="1963" spans="1:11" x14ac:dyDescent="0.25">
      <c r="A1963" s="16">
        <v>45195.388877314814</v>
      </c>
      <c r="B1963" t="s">
        <v>10</v>
      </c>
      <c r="C1963" t="str">
        <f t="shared" si="30"/>
        <v>Groceries</v>
      </c>
      <c r="D1963" s="3">
        <v>-4</v>
      </c>
      <c r="E1963" t="s">
        <v>244</v>
      </c>
      <c r="F1963" t="s">
        <v>241</v>
      </c>
      <c r="G1963" s="5">
        <f>IF(Table1[[#This Row],[Amount]]&lt;0,-Table1[[#This Row],[Amount]],"")</f>
        <v>4</v>
      </c>
      <c r="H1963" t="str">
        <f>IF(Table1[[#This Row],[Account Type]]="Credit Card",Table1[[#This Row],[Amount]],"")</f>
        <v/>
      </c>
      <c r="I1963" s="2" t="str">
        <f>IF(Table1[[#This Row],[Category]]="Loan Repayment",Table1[[#This Row],[Amount]]*-1,"")</f>
        <v/>
      </c>
      <c r="J1963" s="20" t="s">
        <v>378</v>
      </c>
      <c r="K1963" s="17">
        <v>45170</v>
      </c>
    </row>
    <row r="1964" spans="1:11" x14ac:dyDescent="0.25">
      <c r="A1964" s="16">
        <v>45196.041655092595</v>
      </c>
      <c r="B1964" t="s">
        <v>14</v>
      </c>
      <c r="C1964" t="str">
        <f t="shared" si="30"/>
        <v>Public Transport</v>
      </c>
      <c r="D1964" s="3">
        <v>-3.5</v>
      </c>
      <c r="E1964" t="s">
        <v>244</v>
      </c>
      <c r="F1964" t="s">
        <v>241</v>
      </c>
      <c r="G1964" s="5">
        <f>IF(Table1[[#This Row],[Amount]]&lt;0,-Table1[[#This Row],[Amount]],"")</f>
        <v>3.5</v>
      </c>
      <c r="H1964" t="str">
        <f>IF(Table1[[#This Row],[Account Type]]="Credit Card",Table1[[#This Row],[Amount]],"")</f>
        <v/>
      </c>
      <c r="I1964" s="2" t="str">
        <f>IF(Table1[[#This Row],[Category]]="Loan Repayment",Table1[[#This Row],[Amount]]*-1,"")</f>
        <v/>
      </c>
      <c r="J1964" s="20" t="s">
        <v>378</v>
      </c>
      <c r="K1964" s="17">
        <v>45170</v>
      </c>
    </row>
    <row r="1965" spans="1:11" x14ac:dyDescent="0.25">
      <c r="A1965" s="16">
        <v>45196.405046296299</v>
      </c>
      <c r="B1965" t="s">
        <v>10</v>
      </c>
      <c r="C1965" t="str">
        <f t="shared" si="30"/>
        <v>Groceries</v>
      </c>
      <c r="D1965" s="3">
        <v>-2.1</v>
      </c>
      <c r="E1965" t="s">
        <v>244</v>
      </c>
      <c r="F1965" t="s">
        <v>241</v>
      </c>
      <c r="G1965" s="5">
        <f>IF(Table1[[#This Row],[Amount]]&lt;0,-Table1[[#This Row],[Amount]],"")</f>
        <v>2.1</v>
      </c>
      <c r="H1965" t="str">
        <f>IF(Table1[[#This Row],[Account Type]]="Credit Card",Table1[[#This Row],[Amount]],"")</f>
        <v/>
      </c>
      <c r="I1965" s="2" t="str">
        <f>IF(Table1[[#This Row],[Category]]="Loan Repayment",Table1[[#This Row],[Amount]]*-1,"")</f>
        <v/>
      </c>
      <c r="J1965" s="20" t="s">
        <v>378</v>
      </c>
      <c r="K1965" s="17">
        <v>45170</v>
      </c>
    </row>
    <row r="1966" spans="1:11" x14ac:dyDescent="0.25">
      <c r="A1966" s="16">
        <v>45197.04246527778</v>
      </c>
      <c r="B1966" t="s">
        <v>14</v>
      </c>
      <c r="C1966" t="str">
        <f t="shared" si="30"/>
        <v>Public Transport</v>
      </c>
      <c r="D1966" s="3">
        <v>-5.25</v>
      </c>
      <c r="E1966" t="s">
        <v>244</v>
      </c>
      <c r="F1966" t="s">
        <v>241</v>
      </c>
      <c r="G1966" s="5">
        <f>IF(Table1[[#This Row],[Amount]]&lt;0,-Table1[[#This Row],[Amount]],"")</f>
        <v>5.25</v>
      </c>
      <c r="H1966" t="str">
        <f>IF(Table1[[#This Row],[Account Type]]="Credit Card",Table1[[#This Row],[Amount]],"")</f>
        <v/>
      </c>
      <c r="I1966" s="2" t="str">
        <f>IF(Table1[[#This Row],[Category]]="Loan Repayment",Table1[[#This Row],[Amount]]*-1,"")</f>
        <v/>
      </c>
      <c r="J1966" s="20" t="s">
        <v>378</v>
      </c>
      <c r="K1966" s="17">
        <v>45170</v>
      </c>
    </row>
    <row r="1967" spans="1:11" x14ac:dyDescent="0.25">
      <c r="A1967" s="16">
        <v>45197.367488425924</v>
      </c>
      <c r="B1967" t="s">
        <v>12</v>
      </c>
      <c r="C1967" t="str">
        <f t="shared" si="30"/>
        <v>Groceries</v>
      </c>
      <c r="D1967" s="3">
        <v>-13.27</v>
      </c>
      <c r="E1967" t="s">
        <v>244</v>
      </c>
      <c r="F1967" t="s">
        <v>241</v>
      </c>
      <c r="G1967" s="5">
        <f>IF(Table1[[#This Row],[Amount]]&lt;0,-Table1[[#This Row],[Amount]],"")</f>
        <v>13.27</v>
      </c>
      <c r="H1967" t="str">
        <f>IF(Table1[[#This Row],[Account Type]]="Credit Card",Table1[[#This Row],[Amount]],"")</f>
        <v/>
      </c>
      <c r="I1967" s="2" t="str">
        <f>IF(Table1[[#This Row],[Category]]="Loan Repayment",Table1[[#This Row],[Amount]]*-1,"")</f>
        <v/>
      </c>
      <c r="J1967" s="20" t="s">
        <v>378</v>
      </c>
      <c r="K1967" s="17">
        <v>45170</v>
      </c>
    </row>
    <row r="1968" spans="1:11" x14ac:dyDescent="0.25">
      <c r="A1968" s="16">
        <v>45197.666863425926</v>
      </c>
      <c r="B1968" t="s">
        <v>41</v>
      </c>
      <c r="C1968" t="str">
        <f t="shared" si="30"/>
        <v>Others</v>
      </c>
      <c r="D1968" s="3">
        <v>43</v>
      </c>
      <c r="E1968" t="s">
        <v>244</v>
      </c>
      <c r="F1968" t="s">
        <v>241</v>
      </c>
      <c r="G1968" s="5" t="str">
        <f>IF(Table1[[#This Row],[Amount]]&lt;0,-Table1[[#This Row],[Amount]],"")</f>
        <v/>
      </c>
      <c r="H1968" t="str">
        <f>IF(Table1[[#This Row],[Account Type]]="Credit Card",Table1[[#This Row],[Amount]],"")</f>
        <v/>
      </c>
      <c r="I1968" s="2" t="str">
        <f>IF(Table1[[#This Row],[Category]]="Loan Repayment",Table1[[#This Row],[Amount]]*-1,"")</f>
        <v/>
      </c>
      <c r="J1968" s="20" t="s">
        <v>378</v>
      </c>
      <c r="K1968" s="17">
        <v>45170</v>
      </c>
    </row>
    <row r="1969" spans="1:11" x14ac:dyDescent="0.25">
      <c r="A1969" s="16">
        <v>45197.672465277778</v>
      </c>
      <c r="B1969" t="s">
        <v>166</v>
      </c>
      <c r="C1969" t="str">
        <f t="shared" si="30"/>
        <v>Others</v>
      </c>
      <c r="D1969" s="3">
        <v>172.91</v>
      </c>
      <c r="E1969" t="s">
        <v>244</v>
      </c>
      <c r="F1969" t="s">
        <v>241</v>
      </c>
      <c r="G1969" s="5" t="str">
        <f>IF(Table1[[#This Row],[Amount]]&lt;0,-Table1[[#This Row],[Amount]],"")</f>
        <v/>
      </c>
      <c r="H1969" t="str">
        <f>IF(Table1[[#This Row],[Account Type]]="Credit Card",Table1[[#This Row],[Amount]],"")</f>
        <v/>
      </c>
      <c r="I1969" s="2" t="str">
        <f>IF(Table1[[#This Row],[Category]]="Loan Repayment",Table1[[#This Row],[Amount]]*-1,"")</f>
        <v/>
      </c>
      <c r="J1969" s="20" t="s">
        <v>378</v>
      </c>
      <c r="K1969" s="17">
        <v>45170</v>
      </c>
    </row>
    <row r="1970" spans="1:11" x14ac:dyDescent="0.25">
      <c r="A1970" s="16">
        <v>45197.676296296297</v>
      </c>
      <c r="B1970" t="s">
        <v>123</v>
      </c>
      <c r="C1970" t="str">
        <f t="shared" si="30"/>
        <v>Others</v>
      </c>
      <c r="D1970" s="3">
        <v>-100</v>
      </c>
      <c r="E1970" t="s">
        <v>244</v>
      </c>
      <c r="F1970" t="s">
        <v>241</v>
      </c>
      <c r="G1970" s="5">
        <f>IF(Table1[[#This Row],[Amount]]&lt;0,-Table1[[#This Row],[Amount]],"")</f>
        <v>100</v>
      </c>
      <c r="H1970" t="str">
        <f>IF(Table1[[#This Row],[Account Type]]="Credit Card",Table1[[#This Row],[Amount]],"")</f>
        <v/>
      </c>
      <c r="I1970" s="2" t="str">
        <f>IF(Table1[[#This Row],[Category]]="Loan Repayment",Table1[[#This Row],[Amount]]*-1,"")</f>
        <v/>
      </c>
      <c r="J1970" s="20" t="s">
        <v>378</v>
      </c>
      <c r="K1970" s="17">
        <v>45170</v>
      </c>
    </row>
    <row r="1971" spans="1:11" x14ac:dyDescent="0.25">
      <c r="A1971" s="16">
        <v>45197.678749999999</v>
      </c>
      <c r="B1971" t="s">
        <v>123</v>
      </c>
      <c r="C1971" t="str">
        <f t="shared" si="30"/>
        <v>Others</v>
      </c>
      <c r="D1971" s="3">
        <v>-102</v>
      </c>
      <c r="E1971" t="s">
        <v>244</v>
      </c>
      <c r="F1971" t="s">
        <v>241</v>
      </c>
      <c r="G1971" s="5">
        <f>IF(Table1[[#This Row],[Amount]]&lt;0,-Table1[[#This Row],[Amount]],"")</f>
        <v>102</v>
      </c>
      <c r="H1971" t="str">
        <f>IF(Table1[[#This Row],[Account Type]]="Credit Card",Table1[[#This Row],[Amount]],"")</f>
        <v/>
      </c>
      <c r="I1971" s="2" t="str">
        <f>IF(Table1[[#This Row],[Category]]="Loan Repayment",Table1[[#This Row],[Amount]]*-1,"")</f>
        <v/>
      </c>
      <c r="J1971" s="20" t="s">
        <v>378</v>
      </c>
      <c r="K1971" s="17">
        <v>45170</v>
      </c>
    </row>
    <row r="1972" spans="1:11" x14ac:dyDescent="0.25">
      <c r="A1972" s="16">
        <v>45198.041655092595</v>
      </c>
      <c r="B1972" t="s">
        <v>14</v>
      </c>
      <c r="C1972" t="str">
        <f t="shared" si="30"/>
        <v>Public Transport</v>
      </c>
      <c r="D1972" s="3">
        <v>-3.5</v>
      </c>
      <c r="E1972" t="s">
        <v>244</v>
      </c>
      <c r="F1972" t="s">
        <v>241</v>
      </c>
      <c r="G1972" s="5">
        <f>IF(Table1[[#This Row],[Amount]]&lt;0,-Table1[[#This Row],[Amount]],"")</f>
        <v>3.5</v>
      </c>
      <c r="H1972" t="str">
        <f>IF(Table1[[#This Row],[Account Type]]="Credit Card",Table1[[#This Row],[Amount]],"")</f>
        <v/>
      </c>
      <c r="I1972" s="2" t="str">
        <f>IF(Table1[[#This Row],[Category]]="Loan Repayment",Table1[[#This Row],[Amount]]*-1,"")</f>
        <v/>
      </c>
      <c r="J1972" s="20" t="s">
        <v>378</v>
      </c>
      <c r="K1972" s="17">
        <v>45170</v>
      </c>
    </row>
    <row r="1973" spans="1:11" x14ac:dyDescent="0.25">
      <c r="A1973" s="16">
        <v>45198.395243055558</v>
      </c>
      <c r="B1973" t="s">
        <v>10</v>
      </c>
      <c r="C1973" t="str">
        <f t="shared" si="30"/>
        <v>Groceries</v>
      </c>
      <c r="D1973" s="3">
        <v>-5.8</v>
      </c>
      <c r="E1973" t="s">
        <v>244</v>
      </c>
      <c r="F1973" t="s">
        <v>241</v>
      </c>
      <c r="G1973" s="5">
        <f>IF(Table1[[#This Row],[Amount]]&lt;0,-Table1[[#This Row],[Amount]],"")</f>
        <v>5.8</v>
      </c>
      <c r="H1973" t="str">
        <f>IF(Table1[[#This Row],[Account Type]]="Credit Card",Table1[[#This Row],[Amount]],"")</f>
        <v/>
      </c>
      <c r="I1973" s="2" t="str">
        <f>IF(Table1[[#This Row],[Category]]="Loan Repayment",Table1[[#This Row],[Amount]]*-1,"")</f>
        <v/>
      </c>
      <c r="J1973" s="20" t="s">
        <v>378</v>
      </c>
      <c r="K1973" s="17">
        <v>45170</v>
      </c>
    </row>
    <row r="1974" spans="1:11" x14ac:dyDescent="0.25">
      <c r="A1974" s="16">
        <v>45198.433553240742</v>
      </c>
      <c r="B1974" t="s">
        <v>46</v>
      </c>
      <c r="C1974" t="str">
        <f t="shared" si="30"/>
        <v>Others</v>
      </c>
      <c r="D1974" s="3">
        <v>1300</v>
      </c>
      <c r="E1974" t="s">
        <v>244</v>
      </c>
      <c r="F1974" t="s">
        <v>241</v>
      </c>
      <c r="G1974" s="5" t="str">
        <f>IF(Table1[[#This Row],[Amount]]&lt;0,-Table1[[#This Row],[Amount]],"")</f>
        <v/>
      </c>
      <c r="H1974" t="str">
        <f>IF(Table1[[#This Row],[Account Type]]="Credit Card",Table1[[#This Row],[Amount]],"")</f>
        <v/>
      </c>
      <c r="I1974" s="2" t="str">
        <f>IF(Table1[[#This Row],[Category]]="Loan Repayment",Table1[[#This Row],[Amount]]*-1,"")</f>
        <v/>
      </c>
      <c r="J1974" s="20" t="s">
        <v>378</v>
      </c>
      <c r="K1974" s="17">
        <v>45170</v>
      </c>
    </row>
    <row r="1975" spans="1:11" x14ac:dyDescent="0.25">
      <c r="A1975" s="16">
        <v>45198.728437500002</v>
      </c>
      <c r="B1975" t="s">
        <v>167</v>
      </c>
      <c r="C1975" t="str">
        <f t="shared" si="30"/>
        <v>Others</v>
      </c>
      <c r="D1975" s="3">
        <v>-3.24</v>
      </c>
      <c r="E1975" t="s">
        <v>244</v>
      </c>
      <c r="F1975" t="s">
        <v>241</v>
      </c>
      <c r="G1975" s="5">
        <f>IF(Table1[[#This Row],[Amount]]&lt;0,-Table1[[#This Row],[Amount]],"")</f>
        <v>3.24</v>
      </c>
      <c r="H1975" t="str">
        <f>IF(Table1[[#This Row],[Account Type]]="Credit Card",Table1[[#This Row],[Amount]],"")</f>
        <v/>
      </c>
      <c r="I1975" s="2" t="str">
        <f>IF(Table1[[#This Row],[Category]]="Loan Repayment",Table1[[#This Row],[Amount]]*-1,"")</f>
        <v/>
      </c>
      <c r="J1975" s="20" t="s">
        <v>378</v>
      </c>
      <c r="K1975" s="17">
        <v>45170</v>
      </c>
    </row>
    <row r="1976" spans="1:11" x14ac:dyDescent="0.25">
      <c r="A1976" s="16">
        <v>45198.778275462966</v>
      </c>
      <c r="B1976" t="s">
        <v>10</v>
      </c>
      <c r="C1976" t="str">
        <f t="shared" si="30"/>
        <v>Groceries</v>
      </c>
      <c r="D1976" s="3">
        <v>-2.95</v>
      </c>
      <c r="E1976" t="s">
        <v>244</v>
      </c>
      <c r="F1976" t="s">
        <v>241</v>
      </c>
      <c r="G1976" s="5">
        <f>IF(Table1[[#This Row],[Amount]]&lt;0,-Table1[[#This Row],[Amount]],"")</f>
        <v>2.95</v>
      </c>
      <c r="H1976" t="str">
        <f>IF(Table1[[#This Row],[Account Type]]="Credit Card",Table1[[#This Row],[Amount]],"")</f>
        <v/>
      </c>
      <c r="I1976" s="2" t="str">
        <f>IF(Table1[[#This Row],[Category]]="Loan Repayment",Table1[[#This Row],[Amount]]*-1,"")</f>
        <v/>
      </c>
      <c r="J1976" s="20" t="s">
        <v>378</v>
      </c>
      <c r="K1976" s="17">
        <v>45170</v>
      </c>
    </row>
    <row r="1977" spans="1:11" x14ac:dyDescent="0.25">
      <c r="A1977" s="16">
        <v>45198.912037037036</v>
      </c>
      <c r="B1977" t="s">
        <v>84</v>
      </c>
      <c r="C1977" t="str">
        <f t="shared" si="30"/>
        <v>Others</v>
      </c>
      <c r="D1977" s="3">
        <v>-1.75</v>
      </c>
      <c r="E1977" t="s">
        <v>244</v>
      </c>
      <c r="F1977" t="s">
        <v>241</v>
      </c>
      <c r="G1977" s="5">
        <f>IF(Table1[[#This Row],[Amount]]&lt;0,-Table1[[#This Row],[Amount]],"")</f>
        <v>1.75</v>
      </c>
      <c r="H1977" t="str">
        <f>IF(Table1[[#This Row],[Account Type]]="Credit Card",Table1[[#This Row],[Amount]],"")</f>
        <v/>
      </c>
      <c r="I1977" s="2" t="str">
        <f>IF(Table1[[#This Row],[Category]]="Loan Repayment",Table1[[#This Row],[Amount]]*-1,"")</f>
        <v/>
      </c>
      <c r="J1977" s="20" t="s">
        <v>378</v>
      </c>
      <c r="K1977" s="17">
        <v>45170</v>
      </c>
    </row>
    <row r="1978" spans="1:11" x14ac:dyDescent="0.25">
      <c r="A1978" s="16">
        <v>45199.041655092595</v>
      </c>
      <c r="B1978" t="s">
        <v>14</v>
      </c>
      <c r="C1978" t="str">
        <f t="shared" si="30"/>
        <v>Public Transport</v>
      </c>
      <c r="D1978" s="3">
        <v>-5.25</v>
      </c>
      <c r="E1978" t="s">
        <v>244</v>
      </c>
      <c r="F1978" t="s">
        <v>241</v>
      </c>
      <c r="G1978" s="5">
        <f>IF(Table1[[#This Row],[Amount]]&lt;0,-Table1[[#This Row],[Amount]],"")</f>
        <v>5.25</v>
      </c>
      <c r="H1978" t="str">
        <f>IF(Table1[[#This Row],[Account Type]]="Credit Card",Table1[[#This Row],[Amount]],"")</f>
        <v/>
      </c>
      <c r="I1978" s="2" t="str">
        <f>IF(Table1[[#This Row],[Category]]="Loan Repayment",Table1[[#This Row],[Amount]]*-1,"")</f>
        <v/>
      </c>
      <c r="J1978" s="20" t="s">
        <v>378</v>
      </c>
      <c r="K1978" s="17">
        <v>45170</v>
      </c>
    </row>
    <row r="1979" spans="1:11" x14ac:dyDescent="0.25">
      <c r="A1979" s="16">
        <v>45199.429236111115</v>
      </c>
      <c r="B1979" t="s">
        <v>20</v>
      </c>
      <c r="C1979" t="str">
        <f t="shared" si="30"/>
        <v>Others</v>
      </c>
      <c r="D1979" s="3">
        <v>-15</v>
      </c>
      <c r="E1979" t="s">
        <v>244</v>
      </c>
      <c r="F1979" t="s">
        <v>241</v>
      </c>
      <c r="G1979" s="5">
        <f>IF(Table1[[#This Row],[Amount]]&lt;0,-Table1[[#This Row],[Amount]],"")</f>
        <v>15</v>
      </c>
      <c r="H1979" t="str">
        <f>IF(Table1[[#This Row],[Account Type]]="Credit Card",Table1[[#This Row],[Amount]],"")</f>
        <v/>
      </c>
      <c r="I1979" s="2" t="str">
        <f>IF(Table1[[#This Row],[Category]]="Loan Repayment",Table1[[#This Row],[Amount]]*-1,"")</f>
        <v/>
      </c>
      <c r="J1979" s="20" t="s">
        <v>378</v>
      </c>
      <c r="K1979" s="17">
        <v>45170</v>
      </c>
    </row>
    <row r="1980" spans="1:11" x14ac:dyDescent="0.25">
      <c r="A1980" s="16">
        <v>45199.430659722224</v>
      </c>
      <c r="B1980" t="s">
        <v>20</v>
      </c>
      <c r="C1980" t="str">
        <f t="shared" si="30"/>
        <v>Others</v>
      </c>
      <c r="D1980" s="3">
        <v>-15</v>
      </c>
      <c r="E1980" t="s">
        <v>244</v>
      </c>
      <c r="F1980" t="s">
        <v>241</v>
      </c>
      <c r="G1980" s="5">
        <f>IF(Table1[[#This Row],[Amount]]&lt;0,-Table1[[#This Row],[Amount]],"")</f>
        <v>15</v>
      </c>
      <c r="H1980" t="str">
        <f>IF(Table1[[#This Row],[Account Type]]="Credit Card",Table1[[#This Row],[Amount]],"")</f>
        <v/>
      </c>
      <c r="I1980" s="2" t="str">
        <f>IF(Table1[[#This Row],[Category]]="Loan Repayment",Table1[[#This Row],[Amount]]*-1,"")</f>
        <v/>
      </c>
      <c r="J1980" s="20" t="s">
        <v>378</v>
      </c>
      <c r="K1980" s="17">
        <v>45170</v>
      </c>
    </row>
    <row r="1981" spans="1:11" x14ac:dyDescent="0.25">
      <c r="A1981" s="16">
        <v>45199.659224537034</v>
      </c>
      <c r="B1981" t="s">
        <v>10</v>
      </c>
      <c r="C1981" t="str">
        <f t="shared" si="30"/>
        <v>Groceries</v>
      </c>
      <c r="D1981" s="3">
        <v>-2.65</v>
      </c>
      <c r="E1981" t="s">
        <v>244</v>
      </c>
      <c r="F1981" t="s">
        <v>241</v>
      </c>
      <c r="G1981" s="5">
        <f>IF(Table1[[#This Row],[Amount]]&lt;0,-Table1[[#This Row],[Amount]],"")</f>
        <v>2.65</v>
      </c>
      <c r="H1981" t="str">
        <f>IF(Table1[[#This Row],[Account Type]]="Credit Card",Table1[[#This Row],[Amount]],"")</f>
        <v/>
      </c>
      <c r="I1981" s="2" t="str">
        <f>IF(Table1[[#This Row],[Category]]="Loan Repayment",Table1[[#This Row],[Amount]]*-1,"")</f>
        <v/>
      </c>
      <c r="J1981" s="20" t="s">
        <v>378</v>
      </c>
      <c r="K1981" s="17">
        <v>45170</v>
      </c>
    </row>
    <row r="1982" spans="1:11" x14ac:dyDescent="0.25">
      <c r="A1982" s="16">
        <v>45200.041655092595</v>
      </c>
      <c r="B1982" t="s">
        <v>14</v>
      </c>
      <c r="C1982" t="str">
        <f t="shared" si="30"/>
        <v>Public Transport</v>
      </c>
      <c r="D1982" s="3">
        <v>-3.5</v>
      </c>
      <c r="E1982" t="s">
        <v>244</v>
      </c>
      <c r="F1982" t="s">
        <v>241</v>
      </c>
      <c r="G1982" s="5">
        <f>IF(Table1[[#This Row],[Amount]]&lt;0,-Table1[[#This Row],[Amount]],"")</f>
        <v>3.5</v>
      </c>
      <c r="H1982" t="str">
        <f>IF(Table1[[#This Row],[Account Type]]="Credit Card",Table1[[#This Row],[Amount]],"")</f>
        <v/>
      </c>
      <c r="I1982" s="2" t="str">
        <f>IF(Table1[[#This Row],[Category]]="Loan Repayment",Table1[[#This Row],[Amount]]*-1,"")</f>
        <v/>
      </c>
      <c r="J1982" s="20" t="s">
        <v>379</v>
      </c>
      <c r="K1982" s="17">
        <v>45200</v>
      </c>
    </row>
    <row r="1983" spans="1:11" x14ac:dyDescent="0.25">
      <c r="A1983" s="16">
        <v>45200.483865740738</v>
      </c>
      <c r="B1983" t="s">
        <v>39</v>
      </c>
      <c r="C1983" t="str">
        <f t="shared" si="30"/>
        <v>Church</v>
      </c>
      <c r="D1983" s="3">
        <v>-225</v>
      </c>
      <c r="E1983" t="s">
        <v>244</v>
      </c>
      <c r="F1983" t="s">
        <v>241</v>
      </c>
      <c r="G1983" s="5">
        <f>IF(Table1[[#This Row],[Amount]]&lt;0,-Table1[[#This Row],[Amount]],"")</f>
        <v>225</v>
      </c>
      <c r="H1983" t="str">
        <f>IF(Table1[[#This Row],[Account Type]]="Credit Card",Table1[[#This Row],[Amount]],"")</f>
        <v/>
      </c>
      <c r="I1983" s="2" t="str">
        <f>IF(Table1[[#This Row],[Category]]="Loan Repayment",Table1[[#This Row],[Amount]]*-1,"")</f>
        <v/>
      </c>
      <c r="J1983" s="20" t="s">
        <v>379</v>
      </c>
      <c r="K1983" s="17">
        <v>45200</v>
      </c>
    </row>
    <row r="1984" spans="1:11" x14ac:dyDescent="0.25">
      <c r="A1984" s="16">
        <v>45201.041655092595</v>
      </c>
      <c r="B1984" t="s">
        <v>14</v>
      </c>
      <c r="C1984" t="str">
        <f t="shared" si="30"/>
        <v>Public Transport</v>
      </c>
      <c r="D1984" s="3">
        <v>-0.2</v>
      </c>
      <c r="E1984" t="s">
        <v>244</v>
      </c>
      <c r="F1984" t="s">
        <v>241</v>
      </c>
      <c r="G1984" s="5">
        <f>IF(Table1[[#This Row],[Amount]]&lt;0,-Table1[[#This Row],[Amount]],"")</f>
        <v>0.2</v>
      </c>
      <c r="H1984" t="str">
        <f>IF(Table1[[#This Row],[Account Type]]="Credit Card",Table1[[#This Row],[Amount]],"")</f>
        <v/>
      </c>
      <c r="I1984" s="2" t="str">
        <f>IF(Table1[[#This Row],[Category]]="Loan Repayment",Table1[[#This Row],[Amount]]*-1,"")</f>
        <v/>
      </c>
      <c r="J1984" s="20" t="s">
        <v>379</v>
      </c>
      <c r="K1984" s="17">
        <v>45200</v>
      </c>
    </row>
    <row r="1985" spans="1:11" x14ac:dyDescent="0.25">
      <c r="A1985" s="16">
        <v>45201.118993055556</v>
      </c>
      <c r="B1985" t="s">
        <v>123</v>
      </c>
      <c r="C1985" t="str">
        <f t="shared" si="30"/>
        <v>Others</v>
      </c>
      <c r="D1985" s="3">
        <v>-826</v>
      </c>
      <c r="E1985" t="s">
        <v>244</v>
      </c>
      <c r="F1985" t="s">
        <v>241</v>
      </c>
      <c r="G1985" s="5">
        <f>IF(Table1[[#This Row],[Amount]]&lt;0,-Table1[[#This Row],[Amount]],"")</f>
        <v>826</v>
      </c>
      <c r="H1985" t="str">
        <f>IF(Table1[[#This Row],[Account Type]]="Credit Card",Table1[[#This Row],[Amount]],"")</f>
        <v/>
      </c>
      <c r="I1985" s="2" t="str">
        <f>IF(Table1[[#This Row],[Category]]="Loan Repayment",Table1[[#This Row],[Amount]]*-1,"")</f>
        <v/>
      </c>
      <c r="J1985" s="20" t="s">
        <v>379</v>
      </c>
      <c r="K1985" s="17">
        <v>45200</v>
      </c>
    </row>
    <row r="1986" spans="1:11" x14ac:dyDescent="0.25">
      <c r="A1986" s="16">
        <v>45201.121076388888</v>
      </c>
      <c r="B1986" t="s">
        <v>39</v>
      </c>
      <c r="C1986" t="str">
        <f t="shared" ref="C1986:C2049" si="31">IF(OR(B1986="Lidl",B1986="Asda",B1986="Best Asia Supermarket",B1986="Wallington Food Centre",B1986="Sainsbury's",B1986="Tesco"),"Groceries",IF(OR(B1986="Boots",B1986="Manor Pharmacy",B1986="Specsavers",B1986="Noahs Health Food Stor"),"Health",IF(OR(B1986="Amazon",B1986="Ebay"),"Online Shopping",IF(OR(B1986="Transport For London",B1986="South Western Railway"),"Public Transport",IF(OR(B1986="Primark",B1986="TK Maxx",B1986="Marks &amp; Spencer"),"Clothing",IF(OR(B1986="Udemy",B1986="Wise",B1986="Telusko",B1986="Oasis Christian Centre"),"Self Development",IF(OR(B1986="Price Busters",B1986="Argos",B1986="Poundland",B1986="Kings Corner"),"Household Items",IF(OR(B1986="To RCCG GLORIOUS HIGH THRONE",B1986="To Eagle City Church"),"Church",IF(OR(B1986="Skillz UK",B1986="Tynker",B1986="To Gocardless",B1986="We Make Footballers Cc",B1986="GLL BETTER",B1986="VIS WWW.BETTER.ORG.UK/",B1986="IXL Learning"),"Kids Extracurricular",IF(OR(B1986="To GBP Savings",B1986="Trading 212"),"Savings",IF(B1986="To Aqua","Loan Repayment",IF(B1986="To Kaneh Amin","Haircut",IF(B1986="Wall/Rent/63canon","Rent",IF(OR(B1986="Bolt","Uber"),"Cab",IF(B1986="Dulwich College","Salary","Others")))))))))))))))</f>
        <v>Church</v>
      </c>
      <c r="D1986" s="3">
        <v>-43</v>
      </c>
      <c r="E1986" t="s">
        <v>244</v>
      </c>
      <c r="F1986" t="s">
        <v>241</v>
      </c>
      <c r="G1986" s="5">
        <f>IF(Table1[[#This Row],[Amount]]&lt;0,-Table1[[#This Row],[Amount]],"")</f>
        <v>43</v>
      </c>
      <c r="H1986" t="str">
        <f>IF(Table1[[#This Row],[Account Type]]="Credit Card",Table1[[#This Row],[Amount]],"")</f>
        <v/>
      </c>
      <c r="I1986" s="2" t="str">
        <f>IF(Table1[[#This Row],[Category]]="Loan Repayment",Table1[[#This Row],[Amount]]*-1,"")</f>
        <v/>
      </c>
      <c r="J1986" s="20" t="s">
        <v>379</v>
      </c>
      <c r="K1986" s="17">
        <v>45200</v>
      </c>
    </row>
    <row r="1987" spans="1:11" x14ac:dyDescent="0.25">
      <c r="A1987" s="16">
        <v>45201.132245370369</v>
      </c>
      <c r="B1987" t="s">
        <v>99</v>
      </c>
      <c r="C1987" t="str">
        <f t="shared" si="31"/>
        <v>Others</v>
      </c>
      <c r="D1987" s="3">
        <v>-30</v>
      </c>
      <c r="E1987" t="s">
        <v>244</v>
      </c>
      <c r="F1987" t="s">
        <v>241</v>
      </c>
      <c r="G1987" s="5">
        <f>IF(Table1[[#This Row],[Amount]]&lt;0,-Table1[[#This Row],[Amount]],"")</f>
        <v>30</v>
      </c>
      <c r="H1987" t="str">
        <f>IF(Table1[[#This Row],[Account Type]]="Credit Card",Table1[[#This Row],[Amount]],"")</f>
        <v/>
      </c>
      <c r="I1987" s="2" t="str">
        <f>IF(Table1[[#This Row],[Category]]="Loan Repayment",Table1[[#This Row],[Amount]]*-1,"")</f>
        <v/>
      </c>
      <c r="J1987" s="20" t="s">
        <v>379</v>
      </c>
      <c r="K1987" s="17">
        <v>45200</v>
      </c>
    </row>
    <row r="1988" spans="1:11" x14ac:dyDescent="0.25">
      <c r="A1988" s="16">
        <v>45201.343449074076</v>
      </c>
      <c r="B1988" t="s">
        <v>14</v>
      </c>
      <c r="C1988" t="str">
        <f t="shared" si="31"/>
        <v>Public Transport</v>
      </c>
      <c r="D1988" s="3">
        <v>-30</v>
      </c>
      <c r="E1988" t="s">
        <v>244</v>
      </c>
      <c r="F1988" t="s">
        <v>241</v>
      </c>
      <c r="G1988" s="5">
        <f>IF(Table1[[#This Row],[Amount]]&lt;0,-Table1[[#This Row],[Amount]],"")</f>
        <v>30</v>
      </c>
      <c r="H1988" t="str">
        <f>IF(Table1[[#This Row],[Account Type]]="Credit Card",Table1[[#This Row],[Amount]],"")</f>
        <v/>
      </c>
      <c r="I1988" s="2" t="str">
        <f>IF(Table1[[#This Row],[Category]]="Loan Repayment",Table1[[#This Row],[Amount]]*-1,"")</f>
        <v/>
      </c>
      <c r="J1988" s="20" t="s">
        <v>379</v>
      </c>
      <c r="K1988" s="17">
        <v>45200</v>
      </c>
    </row>
    <row r="1989" spans="1:11" x14ac:dyDescent="0.25">
      <c r="A1989" s="16">
        <v>45201.349282407406</v>
      </c>
      <c r="B1989" t="s">
        <v>2</v>
      </c>
      <c r="C1989" t="str">
        <f t="shared" si="31"/>
        <v>Savings</v>
      </c>
      <c r="D1989" s="3">
        <v>5</v>
      </c>
      <c r="E1989" t="s">
        <v>244</v>
      </c>
      <c r="F1989" t="s">
        <v>241</v>
      </c>
      <c r="G1989" s="5" t="str">
        <f>IF(Table1[[#This Row],[Amount]]&lt;0,-Table1[[#This Row],[Amount]],"")</f>
        <v/>
      </c>
      <c r="H1989" t="str">
        <f>IF(Table1[[#This Row],[Account Type]]="Credit Card",Table1[[#This Row],[Amount]],"")</f>
        <v/>
      </c>
      <c r="I1989" s="2" t="str">
        <f>IF(Table1[[#This Row],[Category]]="Loan Repayment",Table1[[#This Row],[Amount]]*-1,"")</f>
        <v/>
      </c>
      <c r="J1989" s="20" t="s">
        <v>379</v>
      </c>
      <c r="K1989" s="17">
        <v>45200</v>
      </c>
    </row>
    <row r="1990" spans="1:11" x14ac:dyDescent="0.25">
      <c r="A1990" s="16">
        <v>45201.349282407406</v>
      </c>
      <c r="B1990" t="s">
        <v>2</v>
      </c>
      <c r="C1990" t="str">
        <f t="shared" si="31"/>
        <v>Savings</v>
      </c>
      <c r="D1990" s="3">
        <v>-5</v>
      </c>
      <c r="E1990" t="s">
        <v>244</v>
      </c>
      <c r="F1990" t="s">
        <v>241</v>
      </c>
      <c r="G1990" s="5">
        <f>IF(Table1[[#This Row],[Amount]]&lt;0,-Table1[[#This Row],[Amount]],"")</f>
        <v>5</v>
      </c>
      <c r="H1990" t="str">
        <f>IF(Table1[[#This Row],[Account Type]]="Credit Card",Table1[[#This Row],[Amount]],"")</f>
        <v/>
      </c>
      <c r="I1990" s="2" t="str">
        <f>IF(Table1[[#This Row],[Category]]="Loan Repayment",Table1[[#This Row],[Amount]]*-1,"")</f>
        <v/>
      </c>
      <c r="J1990" s="20" t="s">
        <v>379</v>
      </c>
      <c r="K1990" s="17">
        <v>45200</v>
      </c>
    </row>
    <row r="1991" spans="1:11" x14ac:dyDescent="0.25">
      <c r="A1991" s="16">
        <v>45201.528946759259</v>
      </c>
      <c r="B1991" t="s">
        <v>46</v>
      </c>
      <c r="C1991" t="str">
        <f t="shared" si="31"/>
        <v>Others</v>
      </c>
      <c r="D1991" s="3">
        <v>790</v>
      </c>
      <c r="E1991" t="s">
        <v>244</v>
      </c>
      <c r="F1991" t="s">
        <v>241</v>
      </c>
      <c r="G1991" s="5" t="str">
        <f>IF(Table1[[#This Row],[Amount]]&lt;0,-Table1[[#This Row],[Amount]],"")</f>
        <v/>
      </c>
      <c r="H1991" t="str">
        <f>IF(Table1[[#This Row],[Account Type]]="Credit Card",Table1[[#This Row],[Amount]],"")</f>
        <v/>
      </c>
      <c r="I1991" s="2" t="str">
        <f>IF(Table1[[#This Row],[Category]]="Loan Repayment",Table1[[#This Row],[Amount]]*-1,"")</f>
        <v/>
      </c>
      <c r="J1991" s="20" t="s">
        <v>379</v>
      </c>
      <c r="K1991" s="17">
        <v>45200</v>
      </c>
    </row>
    <row r="1992" spans="1:11" x14ac:dyDescent="0.25">
      <c r="A1992" s="16">
        <v>45201.535636574074</v>
      </c>
      <c r="B1992" t="s">
        <v>80</v>
      </c>
      <c r="C1992" t="str">
        <f t="shared" si="31"/>
        <v>Others</v>
      </c>
      <c r="D1992" s="3">
        <v>-200</v>
      </c>
      <c r="E1992" t="s">
        <v>244</v>
      </c>
      <c r="F1992" t="s">
        <v>241</v>
      </c>
      <c r="G1992" s="5">
        <f>IF(Table1[[#This Row],[Amount]]&lt;0,-Table1[[#This Row],[Amount]],"")</f>
        <v>200</v>
      </c>
      <c r="H1992" t="str">
        <f>IF(Table1[[#This Row],[Account Type]]="Credit Card",Table1[[#This Row],[Amount]],"")</f>
        <v/>
      </c>
      <c r="I1992" s="2" t="str">
        <f>IF(Table1[[#This Row],[Category]]="Loan Repayment",Table1[[#This Row],[Amount]]*-1,"")</f>
        <v/>
      </c>
      <c r="J1992" s="20" t="s">
        <v>379</v>
      </c>
      <c r="K1992" s="17">
        <v>45200</v>
      </c>
    </row>
    <row r="1993" spans="1:11" x14ac:dyDescent="0.25">
      <c r="A1993" s="16">
        <v>45201.538368055553</v>
      </c>
      <c r="B1993" t="s">
        <v>65</v>
      </c>
      <c r="C1993" t="str">
        <f t="shared" si="31"/>
        <v>Others</v>
      </c>
      <c r="D1993" s="3">
        <v>-552</v>
      </c>
      <c r="E1993" t="s">
        <v>244</v>
      </c>
      <c r="F1993" t="s">
        <v>241</v>
      </c>
      <c r="G1993" s="5">
        <f>IF(Table1[[#This Row],[Amount]]&lt;0,-Table1[[#This Row],[Amount]],"")</f>
        <v>552</v>
      </c>
      <c r="H1993" t="str">
        <f>IF(Table1[[#This Row],[Account Type]]="Credit Card",Table1[[#This Row],[Amount]],"")</f>
        <v/>
      </c>
      <c r="I1993" s="2" t="str">
        <f>IF(Table1[[#This Row],[Category]]="Loan Repayment",Table1[[#This Row],[Amount]]*-1,"")</f>
        <v/>
      </c>
      <c r="J1993" s="20" t="s">
        <v>379</v>
      </c>
      <c r="K1993" s="17">
        <v>45200</v>
      </c>
    </row>
    <row r="1994" spans="1:11" x14ac:dyDescent="0.25">
      <c r="A1994" s="16">
        <v>45202.041655092595</v>
      </c>
      <c r="B1994" t="s">
        <v>14</v>
      </c>
      <c r="C1994" t="str">
        <f t="shared" si="31"/>
        <v>Public Transport</v>
      </c>
      <c r="D1994" s="3">
        <v>-1.75</v>
      </c>
      <c r="E1994" t="s">
        <v>244</v>
      </c>
      <c r="F1994" t="s">
        <v>241</v>
      </c>
      <c r="G1994" s="5">
        <f>IF(Table1[[#This Row],[Amount]]&lt;0,-Table1[[#This Row],[Amount]],"")</f>
        <v>1.75</v>
      </c>
      <c r="H1994" t="str">
        <f>IF(Table1[[#This Row],[Account Type]]="Credit Card",Table1[[#This Row],[Amount]],"")</f>
        <v/>
      </c>
      <c r="I1994" s="2" t="str">
        <f>IF(Table1[[#This Row],[Category]]="Loan Repayment",Table1[[#This Row],[Amount]]*-1,"")</f>
        <v/>
      </c>
      <c r="J1994" s="20" t="s">
        <v>379</v>
      </c>
      <c r="K1994" s="17">
        <v>45200</v>
      </c>
    </row>
    <row r="1995" spans="1:11" x14ac:dyDescent="0.25">
      <c r="A1995" s="16">
        <v>45202.041666666664</v>
      </c>
      <c r="B1995" t="s">
        <v>168</v>
      </c>
      <c r="C1995" t="str">
        <f t="shared" si="31"/>
        <v>Others</v>
      </c>
      <c r="D1995" s="3">
        <v>8</v>
      </c>
      <c r="E1995" t="s">
        <v>244</v>
      </c>
      <c r="F1995" t="s">
        <v>241</v>
      </c>
      <c r="G1995" s="5" t="str">
        <f>IF(Table1[[#This Row],[Amount]]&lt;0,-Table1[[#This Row],[Amount]],"")</f>
        <v/>
      </c>
      <c r="H1995" t="str">
        <f>IF(Table1[[#This Row],[Account Type]]="Credit Card",Table1[[#This Row],[Amount]],"")</f>
        <v/>
      </c>
      <c r="I1995" s="2" t="str">
        <f>IF(Table1[[#This Row],[Category]]="Loan Repayment",Table1[[#This Row],[Amount]]*-1,"")</f>
        <v/>
      </c>
      <c r="J1995" s="20" t="s">
        <v>379</v>
      </c>
      <c r="K1995" s="17">
        <v>45200</v>
      </c>
    </row>
    <row r="1996" spans="1:11" x14ac:dyDescent="0.25">
      <c r="A1996" s="16">
        <v>45203.042407407411</v>
      </c>
      <c r="B1996" t="s">
        <v>14</v>
      </c>
      <c r="C1996" t="str">
        <f t="shared" si="31"/>
        <v>Public Transport</v>
      </c>
      <c r="D1996" s="3">
        <v>-1.75</v>
      </c>
      <c r="E1996" t="s">
        <v>244</v>
      </c>
      <c r="F1996" t="s">
        <v>241</v>
      </c>
      <c r="G1996" s="5">
        <f>IF(Table1[[#This Row],[Amount]]&lt;0,-Table1[[#This Row],[Amount]],"")</f>
        <v>1.75</v>
      </c>
      <c r="H1996" t="str">
        <f>IF(Table1[[#This Row],[Account Type]]="Credit Card",Table1[[#This Row],[Amount]],"")</f>
        <v/>
      </c>
      <c r="I1996" s="2" t="str">
        <f>IF(Table1[[#This Row],[Category]]="Loan Repayment",Table1[[#This Row],[Amount]]*-1,"")</f>
        <v/>
      </c>
      <c r="J1996" s="20" t="s">
        <v>379</v>
      </c>
      <c r="K1996" s="17">
        <v>45200</v>
      </c>
    </row>
    <row r="1997" spans="1:11" x14ac:dyDescent="0.25">
      <c r="A1997" s="16">
        <v>45203.318449074075</v>
      </c>
      <c r="B1997" t="s">
        <v>8</v>
      </c>
      <c r="C1997" t="str">
        <f t="shared" si="31"/>
        <v>Others</v>
      </c>
      <c r="D1997" s="3">
        <v>100</v>
      </c>
      <c r="E1997" t="s">
        <v>244</v>
      </c>
      <c r="F1997" t="s">
        <v>241</v>
      </c>
      <c r="G1997" s="5" t="str">
        <f>IF(Table1[[#This Row],[Amount]]&lt;0,-Table1[[#This Row],[Amount]],"")</f>
        <v/>
      </c>
      <c r="H1997" t="str">
        <f>IF(Table1[[#This Row],[Account Type]]="Credit Card",Table1[[#This Row],[Amount]],"")</f>
        <v/>
      </c>
      <c r="I1997" s="2" t="str">
        <f>IF(Table1[[#This Row],[Category]]="Loan Repayment",Table1[[#This Row],[Amount]]*-1,"")</f>
        <v/>
      </c>
      <c r="J1997" s="20" t="s">
        <v>379</v>
      </c>
      <c r="K1997" s="17">
        <v>45200</v>
      </c>
    </row>
    <row r="1998" spans="1:11" x14ac:dyDescent="0.25">
      <c r="A1998" s="16">
        <v>45203.617442129631</v>
      </c>
      <c r="B1998" t="s">
        <v>16</v>
      </c>
      <c r="C1998" t="str">
        <f t="shared" si="31"/>
        <v>Health</v>
      </c>
      <c r="D1998" s="3">
        <v>-2.2599999999999998</v>
      </c>
      <c r="E1998" t="s">
        <v>244</v>
      </c>
      <c r="F1998" t="s">
        <v>241</v>
      </c>
      <c r="G1998" s="5">
        <f>IF(Table1[[#This Row],[Amount]]&lt;0,-Table1[[#This Row],[Amount]],"")</f>
        <v>2.2599999999999998</v>
      </c>
      <c r="H1998" t="str">
        <f>IF(Table1[[#This Row],[Account Type]]="Credit Card",Table1[[#This Row],[Amount]],"")</f>
        <v/>
      </c>
      <c r="I1998" s="2" t="str">
        <f>IF(Table1[[#This Row],[Category]]="Loan Repayment",Table1[[#This Row],[Amount]]*-1,"")</f>
        <v/>
      </c>
      <c r="J1998" s="20" t="s">
        <v>379</v>
      </c>
      <c r="K1998" s="17">
        <v>45200</v>
      </c>
    </row>
    <row r="1999" spans="1:11" x14ac:dyDescent="0.25">
      <c r="A1999" s="16">
        <v>45203.619745370372</v>
      </c>
      <c r="B1999" t="s">
        <v>20</v>
      </c>
      <c r="C1999" t="str">
        <f t="shared" si="31"/>
        <v>Others</v>
      </c>
      <c r="D1999" s="3">
        <v>-10</v>
      </c>
      <c r="E1999" t="s">
        <v>244</v>
      </c>
      <c r="F1999" t="s">
        <v>241</v>
      </c>
      <c r="G1999" s="5">
        <f>IF(Table1[[#This Row],[Amount]]&lt;0,-Table1[[#This Row],[Amount]],"")</f>
        <v>10</v>
      </c>
      <c r="H1999" t="str">
        <f>IF(Table1[[#This Row],[Account Type]]="Credit Card",Table1[[#This Row],[Amount]],"")</f>
        <v/>
      </c>
      <c r="I1999" s="2" t="str">
        <f>IF(Table1[[#This Row],[Category]]="Loan Repayment",Table1[[#This Row],[Amount]]*-1,"")</f>
        <v/>
      </c>
      <c r="J1999" s="20" t="s">
        <v>379</v>
      </c>
      <c r="K1999" s="17">
        <v>45200</v>
      </c>
    </row>
    <row r="2000" spans="1:11" x14ac:dyDescent="0.25">
      <c r="A2000" s="16">
        <v>45204.041655092595</v>
      </c>
      <c r="B2000" t="s">
        <v>14</v>
      </c>
      <c r="C2000" t="str">
        <f t="shared" si="31"/>
        <v>Public Transport</v>
      </c>
      <c r="D2000" s="3">
        <v>-3.5</v>
      </c>
      <c r="E2000" t="s">
        <v>244</v>
      </c>
      <c r="F2000" t="s">
        <v>241</v>
      </c>
      <c r="G2000" s="5">
        <f>IF(Table1[[#This Row],[Amount]]&lt;0,-Table1[[#This Row],[Amount]],"")</f>
        <v>3.5</v>
      </c>
      <c r="H2000" t="str">
        <f>IF(Table1[[#This Row],[Account Type]]="Credit Card",Table1[[#This Row],[Amount]],"")</f>
        <v/>
      </c>
      <c r="I2000" s="2" t="str">
        <f>IF(Table1[[#This Row],[Category]]="Loan Repayment",Table1[[#This Row],[Amount]]*-1,"")</f>
        <v/>
      </c>
      <c r="J2000" s="20" t="s">
        <v>379</v>
      </c>
      <c r="K2000" s="17">
        <v>45200</v>
      </c>
    </row>
    <row r="2001" spans="1:11" x14ac:dyDescent="0.25">
      <c r="A2001" s="16">
        <v>45205.041655092595</v>
      </c>
      <c r="B2001" t="s">
        <v>14</v>
      </c>
      <c r="C2001" t="str">
        <f t="shared" si="31"/>
        <v>Public Transport</v>
      </c>
      <c r="D2001" s="3">
        <v>-3.5</v>
      </c>
      <c r="E2001" t="s">
        <v>244</v>
      </c>
      <c r="F2001" t="s">
        <v>241</v>
      </c>
      <c r="G2001" s="5">
        <f>IF(Table1[[#This Row],[Amount]]&lt;0,-Table1[[#This Row],[Amount]],"")</f>
        <v>3.5</v>
      </c>
      <c r="H2001" t="str">
        <f>IF(Table1[[#This Row],[Account Type]]="Credit Card",Table1[[#This Row],[Amount]],"")</f>
        <v/>
      </c>
      <c r="I2001" s="2" t="str">
        <f>IF(Table1[[#This Row],[Category]]="Loan Repayment",Table1[[#This Row],[Amount]]*-1,"")</f>
        <v/>
      </c>
      <c r="J2001" s="20" t="s">
        <v>379</v>
      </c>
      <c r="K2001" s="17">
        <v>45200</v>
      </c>
    </row>
    <row r="2002" spans="1:11" x14ac:dyDescent="0.25">
      <c r="A2002" s="16">
        <v>45206.041655092595</v>
      </c>
      <c r="B2002" t="s">
        <v>14</v>
      </c>
      <c r="C2002" t="str">
        <f t="shared" si="31"/>
        <v>Public Transport</v>
      </c>
      <c r="D2002" s="3">
        <v>-3.5</v>
      </c>
      <c r="E2002" t="s">
        <v>244</v>
      </c>
      <c r="F2002" t="s">
        <v>241</v>
      </c>
      <c r="G2002" s="5">
        <f>IF(Table1[[#This Row],[Amount]]&lt;0,-Table1[[#This Row],[Amount]],"")</f>
        <v>3.5</v>
      </c>
      <c r="H2002" t="str">
        <f>IF(Table1[[#This Row],[Account Type]]="Credit Card",Table1[[#This Row],[Amount]],"")</f>
        <v/>
      </c>
      <c r="I2002" s="2" t="str">
        <f>IF(Table1[[#This Row],[Category]]="Loan Repayment",Table1[[#This Row],[Amount]]*-1,"")</f>
        <v/>
      </c>
      <c r="J2002" s="20" t="s">
        <v>379</v>
      </c>
      <c r="K2002" s="17">
        <v>45200</v>
      </c>
    </row>
    <row r="2003" spans="1:11" x14ac:dyDescent="0.25">
      <c r="A2003" s="16">
        <v>45206.911747685182</v>
      </c>
      <c r="B2003" t="s">
        <v>84</v>
      </c>
      <c r="C2003" t="str">
        <f t="shared" si="31"/>
        <v>Others</v>
      </c>
      <c r="D2003" s="3">
        <v>-1.78</v>
      </c>
      <c r="E2003" t="s">
        <v>244</v>
      </c>
      <c r="F2003" t="s">
        <v>241</v>
      </c>
      <c r="G2003" s="5">
        <f>IF(Table1[[#This Row],[Amount]]&lt;0,-Table1[[#This Row],[Amount]],"")</f>
        <v>1.78</v>
      </c>
      <c r="H2003" t="str">
        <f>IF(Table1[[#This Row],[Account Type]]="Credit Card",Table1[[#This Row],[Amount]],"")</f>
        <v/>
      </c>
      <c r="I2003" s="2" t="str">
        <f>IF(Table1[[#This Row],[Category]]="Loan Repayment",Table1[[#This Row],[Amount]]*-1,"")</f>
        <v/>
      </c>
      <c r="J2003" s="20" t="s">
        <v>379</v>
      </c>
      <c r="K2003" s="17">
        <v>45200</v>
      </c>
    </row>
    <row r="2004" spans="1:11" x14ac:dyDescent="0.25">
      <c r="A2004" s="16">
        <v>45207.041655092595</v>
      </c>
      <c r="B2004" t="s">
        <v>14</v>
      </c>
      <c r="C2004" t="str">
        <f t="shared" si="31"/>
        <v>Public Transport</v>
      </c>
      <c r="D2004" s="3">
        <v>-3.5</v>
      </c>
      <c r="E2004" t="s">
        <v>244</v>
      </c>
      <c r="F2004" t="s">
        <v>241</v>
      </c>
      <c r="G2004" s="5">
        <f>IF(Table1[[#This Row],[Amount]]&lt;0,-Table1[[#This Row],[Amount]],"")</f>
        <v>3.5</v>
      </c>
      <c r="H2004" t="str">
        <f>IF(Table1[[#This Row],[Account Type]]="Credit Card",Table1[[#This Row],[Amount]],"")</f>
        <v/>
      </c>
      <c r="I2004" s="2" t="str">
        <f>IF(Table1[[#This Row],[Category]]="Loan Repayment",Table1[[#This Row],[Amount]]*-1,"")</f>
        <v/>
      </c>
      <c r="J2004" s="20" t="s">
        <v>379</v>
      </c>
      <c r="K2004" s="17">
        <v>45200</v>
      </c>
    </row>
    <row r="2005" spans="1:11" x14ac:dyDescent="0.25">
      <c r="A2005" s="16">
        <v>45207.348136574074</v>
      </c>
      <c r="B2005" t="s">
        <v>10</v>
      </c>
      <c r="C2005" t="str">
        <f t="shared" si="31"/>
        <v>Groceries</v>
      </c>
      <c r="D2005" s="3">
        <v>-1.3</v>
      </c>
      <c r="E2005" t="s">
        <v>244</v>
      </c>
      <c r="F2005" t="s">
        <v>241</v>
      </c>
      <c r="G2005" s="5">
        <f>IF(Table1[[#This Row],[Amount]]&lt;0,-Table1[[#This Row],[Amount]],"")</f>
        <v>1.3</v>
      </c>
      <c r="H2005" t="str">
        <f>IF(Table1[[#This Row],[Account Type]]="Credit Card",Table1[[#This Row],[Amount]],"")</f>
        <v/>
      </c>
      <c r="I2005" s="2" t="str">
        <f>IF(Table1[[#This Row],[Category]]="Loan Repayment",Table1[[#This Row],[Amount]]*-1,"")</f>
        <v/>
      </c>
      <c r="J2005" s="20" t="s">
        <v>379</v>
      </c>
      <c r="K2005" s="17">
        <v>45200</v>
      </c>
    </row>
    <row r="2006" spans="1:11" x14ac:dyDescent="0.25">
      <c r="A2006" s="16">
        <v>45207.859560185185</v>
      </c>
      <c r="B2006" t="s">
        <v>39</v>
      </c>
      <c r="C2006" t="str">
        <f t="shared" si="31"/>
        <v>Church</v>
      </c>
      <c r="D2006" s="3">
        <v>-5</v>
      </c>
      <c r="E2006" t="s">
        <v>244</v>
      </c>
      <c r="F2006" t="s">
        <v>241</v>
      </c>
      <c r="G2006" s="5">
        <f>IF(Table1[[#This Row],[Amount]]&lt;0,-Table1[[#This Row],[Amount]],"")</f>
        <v>5</v>
      </c>
      <c r="H2006" t="str">
        <f>IF(Table1[[#This Row],[Account Type]]="Credit Card",Table1[[#This Row],[Amount]],"")</f>
        <v/>
      </c>
      <c r="I2006" s="2" t="str">
        <f>IF(Table1[[#This Row],[Category]]="Loan Repayment",Table1[[#This Row],[Amount]]*-1,"")</f>
        <v/>
      </c>
      <c r="J2006" s="20" t="s">
        <v>379</v>
      </c>
      <c r="K2006" s="17">
        <v>45200</v>
      </c>
    </row>
    <row r="2007" spans="1:11" x14ac:dyDescent="0.25">
      <c r="A2007" s="16">
        <v>45207.890138888892</v>
      </c>
      <c r="B2007" t="s">
        <v>84</v>
      </c>
      <c r="C2007" t="str">
        <f t="shared" si="31"/>
        <v>Others</v>
      </c>
      <c r="D2007" s="3">
        <v>-1.89</v>
      </c>
      <c r="E2007" t="s">
        <v>244</v>
      </c>
      <c r="F2007" t="s">
        <v>241</v>
      </c>
      <c r="G2007" s="5">
        <f>IF(Table1[[#This Row],[Amount]]&lt;0,-Table1[[#This Row],[Amount]],"")</f>
        <v>1.89</v>
      </c>
      <c r="H2007" t="str">
        <f>IF(Table1[[#This Row],[Account Type]]="Credit Card",Table1[[#This Row],[Amount]],"")</f>
        <v/>
      </c>
      <c r="I2007" s="2" t="str">
        <f>IF(Table1[[#This Row],[Category]]="Loan Repayment",Table1[[#This Row],[Amount]]*-1,"")</f>
        <v/>
      </c>
      <c r="J2007" s="20" t="s">
        <v>379</v>
      </c>
      <c r="K2007" s="17">
        <v>45200</v>
      </c>
    </row>
    <row r="2008" spans="1:11" x14ac:dyDescent="0.25">
      <c r="A2008" s="16">
        <v>45208.038865740738</v>
      </c>
      <c r="B2008" t="s">
        <v>14</v>
      </c>
      <c r="C2008" t="str">
        <f t="shared" si="31"/>
        <v>Public Transport</v>
      </c>
      <c r="D2008" s="3">
        <v>-1.75</v>
      </c>
      <c r="E2008" t="s">
        <v>244</v>
      </c>
      <c r="F2008" t="s">
        <v>241</v>
      </c>
      <c r="G2008" s="5">
        <f>IF(Table1[[#This Row],[Amount]]&lt;0,-Table1[[#This Row],[Amount]],"")</f>
        <v>1.75</v>
      </c>
      <c r="H2008" t="str">
        <f>IF(Table1[[#This Row],[Account Type]]="Credit Card",Table1[[#This Row],[Amount]],"")</f>
        <v/>
      </c>
      <c r="I2008" s="2" t="str">
        <f>IF(Table1[[#This Row],[Category]]="Loan Repayment",Table1[[#This Row],[Amount]]*-1,"")</f>
        <v/>
      </c>
      <c r="J2008" s="20" t="s">
        <v>379</v>
      </c>
      <c r="K2008" s="17">
        <v>45200</v>
      </c>
    </row>
    <row r="2009" spans="1:11" x14ac:dyDescent="0.25">
      <c r="A2009" s="16">
        <v>45208.142233796294</v>
      </c>
      <c r="B2009" t="s">
        <v>169</v>
      </c>
      <c r="C2009" t="str">
        <f t="shared" si="31"/>
        <v>Kids Extracurricular</v>
      </c>
      <c r="D2009" s="3">
        <v>-44.29</v>
      </c>
      <c r="E2009" t="s">
        <v>244</v>
      </c>
      <c r="F2009" t="s">
        <v>241</v>
      </c>
      <c r="G2009" s="5">
        <f>IF(Table1[[#This Row],[Amount]]&lt;0,-Table1[[#This Row],[Amount]],"")</f>
        <v>44.29</v>
      </c>
      <c r="H2009" t="str">
        <f>IF(Table1[[#This Row],[Account Type]]="Credit Card",Table1[[#This Row],[Amount]],"")</f>
        <v/>
      </c>
      <c r="I2009" s="2" t="str">
        <f>IF(Table1[[#This Row],[Category]]="Loan Repayment",Table1[[#This Row],[Amount]]*-1,"")</f>
        <v/>
      </c>
      <c r="J2009" s="20" t="s">
        <v>379</v>
      </c>
      <c r="K2009" s="17">
        <v>45200</v>
      </c>
    </row>
    <row r="2010" spans="1:11" x14ac:dyDescent="0.25">
      <c r="A2010" s="16">
        <v>45208.347870370373</v>
      </c>
      <c r="B2010" t="s">
        <v>2</v>
      </c>
      <c r="C2010" t="str">
        <f t="shared" si="31"/>
        <v>Savings</v>
      </c>
      <c r="D2010" s="3">
        <v>5</v>
      </c>
      <c r="E2010" t="s">
        <v>244</v>
      </c>
      <c r="F2010" t="s">
        <v>241</v>
      </c>
      <c r="G2010" s="5" t="str">
        <f>IF(Table1[[#This Row],[Amount]]&lt;0,-Table1[[#This Row],[Amount]],"")</f>
        <v/>
      </c>
      <c r="H2010" t="str">
        <f>IF(Table1[[#This Row],[Account Type]]="Credit Card",Table1[[#This Row],[Amount]],"")</f>
        <v/>
      </c>
      <c r="I2010" s="2" t="str">
        <f>IF(Table1[[#This Row],[Category]]="Loan Repayment",Table1[[#This Row],[Amount]]*-1,"")</f>
        <v/>
      </c>
      <c r="J2010" s="20" t="s">
        <v>379</v>
      </c>
      <c r="K2010" s="17">
        <v>45200</v>
      </c>
    </row>
    <row r="2011" spans="1:11" x14ac:dyDescent="0.25">
      <c r="A2011" s="16">
        <v>45208.347870370373</v>
      </c>
      <c r="B2011" t="s">
        <v>2</v>
      </c>
      <c r="C2011" t="str">
        <f t="shared" si="31"/>
        <v>Savings</v>
      </c>
      <c r="D2011" s="3">
        <v>-5</v>
      </c>
      <c r="E2011" t="s">
        <v>244</v>
      </c>
      <c r="F2011" t="s">
        <v>241</v>
      </c>
      <c r="G2011" s="5">
        <f>IF(Table1[[#This Row],[Amount]]&lt;0,-Table1[[#This Row],[Amount]],"")</f>
        <v>5</v>
      </c>
      <c r="H2011" t="str">
        <f>IF(Table1[[#This Row],[Account Type]]="Credit Card",Table1[[#This Row],[Amount]],"")</f>
        <v/>
      </c>
      <c r="I2011" s="2" t="str">
        <f>IF(Table1[[#This Row],[Category]]="Loan Repayment",Table1[[#This Row],[Amount]]*-1,"")</f>
        <v/>
      </c>
      <c r="J2011" s="20" t="s">
        <v>379</v>
      </c>
      <c r="K2011" s="17">
        <v>45200</v>
      </c>
    </row>
    <row r="2012" spans="1:11" x14ac:dyDescent="0.25">
      <c r="A2012" s="16">
        <v>45208.722048611111</v>
      </c>
      <c r="B2012" t="s">
        <v>292</v>
      </c>
      <c r="C2012" t="str">
        <f t="shared" si="31"/>
        <v>Others</v>
      </c>
      <c r="D2012" s="3">
        <v>-200</v>
      </c>
      <c r="E2012" t="s">
        <v>244</v>
      </c>
      <c r="F2012" t="s">
        <v>241</v>
      </c>
      <c r="G2012" s="5">
        <f>IF(Table1[[#This Row],[Amount]]&lt;0,-Table1[[#This Row],[Amount]],"")</f>
        <v>200</v>
      </c>
      <c r="H2012" t="str">
        <f>IF(Table1[[#This Row],[Account Type]]="Credit Card",Table1[[#This Row],[Amount]],"")</f>
        <v/>
      </c>
      <c r="I2012" s="2" t="str">
        <f>IF(Table1[[#This Row],[Category]]="Loan Repayment",Table1[[#This Row],[Amount]]*-1,"")</f>
        <v/>
      </c>
      <c r="J2012" s="20" t="s">
        <v>379</v>
      </c>
      <c r="K2012" s="17">
        <v>45200</v>
      </c>
    </row>
    <row r="2013" spans="1:11" x14ac:dyDescent="0.25">
      <c r="A2013" s="16">
        <v>45209.041655092595</v>
      </c>
      <c r="B2013" t="s">
        <v>14</v>
      </c>
      <c r="C2013" t="str">
        <f t="shared" si="31"/>
        <v>Public Transport</v>
      </c>
      <c r="D2013" s="3">
        <v>-3.5</v>
      </c>
      <c r="E2013" t="s">
        <v>244</v>
      </c>
      <c r="F2013" t="s">
        <v>241</v>
      </c>
      <c r="G2013" s="5">
        <f>IF(Table1[[#This Row],[Amount]]&lt;0,-Table1[[#This Row],[Amount]],"")</f>
        <v>3.5</v>
      </c>
      <c r="H2013" t="str">
        <f>IF(Table1[[#This Row],[Account Type]]="Credit Card",Table1[[#This Row],[Amount]],"")</f>
        <v/>
      </c>
      <c r="I2013" s="2" t="str">
        <f>IF(Table1[[#This Row],[Category]]="Loan Repayment",Table1[[#This Row],[Amount]]*-1,"")</f>
        <v/>
      </c>
      <c r="J2013" s="20" t="s">
        <v>379</v>
      </c>
      <c r="K2013" s="17">
        <v>45200</v>
      </c>
    </row>
    <row r="2014" spans="1:11" x14ac:dyDescent="0.25">
      <c r="A2014" s="16">
        <v>45209.493796296294</v>
      </c>
      <c r="B2014" t="s">
        <v>14</v>
      </c>
      <c r="C2014" t="str">
        <f t="shared" si="31"/>
        <v>Public Transport</v>
      </c>
      <c r="D2014" s="3">
        <v>-20</v>
      </c>
      <c r="E2014" t="s">
        <v>244</v>
      </c>
      <c r="F2014" t="s">
        <v>241</v>
      </c>
      <c r="G2014" s="5">
        <f>IF(Table1[[#This Row],[Amount]]&lt;0,-Table1[[#This Row],[Amount]],"")</f>
        <v>20</v>
      </c>
      <c r="H2014" t="str">
        <f>IF(Table1[[#This Row],[Account Type]]="Credit Card",Table1[[#This Row],[Amount]],"")</f>
        <v/>
      </c>
      <c r="I2014" s="2" t="str">
        <f>IF(Table1[[#This Row],[Category]]="Loan Repayment",Table1[[#This Row],[Amount]]*-1,"")</f>
        <v/>
      </c>
      <c r="J2014" s="20" t="s">
        <v>379</v>
      </c>
      <c r="K2014" s="17">
        <v>45200</v>
      </c>
    </row>
    <row r="2015" spans="1:11" x14ac:dyDescent="0.25">
      <c r="A2015" s="16">
        <v>45210.041655092595</v>
      </c>
      <c r="B2015" t="s">
        <v>14</v>
      </c>
      <c r="C2015" t="str">
        <f t="shared" si="31"/>
        <v>Public Transport</v>
      </c>
      <c r="D2015" s="3">
        <v>-1.75</v>
      </c>
      <c r="E2015" t="s">
        <v>244</v>
      </c>
      <c r="F2015" t="s">
        <v>241</v>
      </c>
      <c r="G2015" s="5">
        <f>IF(Table1[[#This Row],[Amount]]&lt;0,-Table1[[#This Row],[Amount]],"")</f>
        <v>1.75</v>
      </c>
      <c r="H2015" t="str">
        <f>IF(Table1[[#This Row],[Account Type]]="Credit Card",Table1[[#This Row],[Amount]],"")</f>
        <v/>
      </c>
      <c r="I2015" s="2" t="str">
        <f>IF(Table1[[#This Row],[Category]]="Loan Repayment",Table1[[#This Row],[Amount]]*-1,"")</f>
        <v/>
      </c>
      <c r="J2015" s="20" t="s">
        <v>379</v>
      </c>
      <c r="K2015" s="17">
        <v>45200</v>
      </c>
    </row>
    <row r="2016" spans="1:11" x14ac:dyDescent="0.25">
      <c r="A2016" s="16">
        <v>45210.257893518516</v>
      </c>
      <c r="B2016" t="s">
        <v>14</v>
      </c>
      <c r="C2016" t="str">
        <f t="shared" si="31"/>
        <v>Public Transport</v>
      </c>
      <c r="D2016" s="3">
        <v>-3.5</v>
      </c>
      <c r="E2016" t="s">
        <v>244</v>
      </c>
      <c r="F2016" t="s">
        <v>241</v>
      </c>
      <c r="G2016" s="5">
        <f>IF(Table1[[#This Row],[Amount]]&lt;0,-Table1[[#This Row],[Amount]],"")</f>
        <v>3.5</v>
      </c>
      <c r="H2016" t="str">
        <f>IF(Table1[[#This Row],[Account Type]]="Credit Card",Table1[[#This Row],[Amount]],"")</f>
        <v/>
      </c>
      <c r="I2016" s="2" t="str">
        <f>IF(Table1[[#This Row],[Category]]="Loan Repayment",Table1[[#This Row],[Amount]]*-1,"")</f>
        <v/>
      </c>
      <c r="J2016" s="20" t="s">
        <v>379</v>
      </c>
      <c r="K2016" s="17">
        <v>45200</v>
      </c>
    </row>
    <row r="2017" spans="1:11" x14ac:dyDescent="0.25">
      <c r="A2017" s="16">
        <v>45211.387673611112</v>
      </c>
      <c r="B2017" t="s">
        <v>170</v>
      </c>
      <c r="C2017" t="str">
        <f t="shared" si="31"/>
        <v>Online Shopping</v>
      </c>
      <c r="D2017" s="3">
        <v>-6.55</v>
      </c>
      <c r="E2017" t="s">
        <v>244</v>
      </c>
      <c r="F2017" t="s">
        <v>241</v>
      </c>
      <c r="G2017" s="5">
        <f>IF(Table1[[#This Row],[Amount]]&lt;0,-Table1[[#This Row],[Amount]],"")</f>
        <v>6.55</v>
      </c>
      <c r="H2017" t="str">
        <f>IF(Table1[[#This Row],[Account Type]]="Credit Card",Table1[[#This Row],[Amount]],"")</f>
        <v/>
      </c>
      <c r="I2017" s="2" t="str">
        <f>IF(Table1[[#This Row],[Category]]="Loan Repayment",Table1[[#This Row],[Amount]]*-1,"")</f>
        <v/>
      </c>
      <c r="J2017" s="20" t="s">
        <v>379</v>
      </c>
      <c r="K2017" s="17">
        <v>45200</v>
      </c>
    </row>
    <row r="2018" spans="1:11" x14ac:dyDescent="0.25">
      <c r="A2018" s="16">
        <v>45212.041655092595</v>
      </c>
      <c r="B2018" t="s">
        <v>14</v>
      </c>
      <c r="C2018" t="str">
        <f t="shared" si="31"/>
        <v>Public Transport</v>
      </c>
      <c r="D2018" s="3">
        <v>-1.75</v>
      </c>
      <c r="E2018" t="s">
        <v>244</v>
      </c>
      <c r="F2018" t="s">
        <v>241</v>
      </c>
      <c r="G2018" s="5">
        <f>IF(Table1[[#This Row],[Amount]]&lt;0,-Table1[[#This Row],[Amount]],"")</f>
        <v>1.75</v>
      </c>
      <c r="H2018" t="str">
        <f>IF(Table1[[#This Row],[Account Type]]="Credit Card",Table1[[#This Row],[Amount]],"")</f>
        <v/>
      </c>
      <c r="I2018" s="2" t="str">
        <f>IF(Table1[[#This Row],[Category]]="Loan Repayment",Table1[[#This Row],[Amount]]*-1,"")</f>
        <v/>
      </c>
      <c r="J2018" s="20" t="s">
        <v>379</v>
      </c>
      <c r="K2018" s="17">
        <v>45200</v>
      </c>
    </row>
    <row r="2019" spans="1:11" x14ac:dyDescent="0.25">
      <c r="A2019" s="16">
        <v>45212.838842592595</v>
      </c>
      <c r="B2019" t="s">
        <v>3</v>
      </c>
      <c r="C2019" t="str">
        <f t="shared" si="31"/>
        <v>Others</v>
      </c>
      <c r="D2019" s="3">
        <v>-15</v>
      </c>
      <c r="E2019" t="s">
        <v>244</v>
      </c>
      <c r="F2019" t="s">
        <v>241</v>
      </c>
      <c r="G2019" s="5">
        <f>IF(Table1[[#This Row],[Amount]]&lt;0,-Table1[[#This Row],[Amount]],"")</f>
        <v>15</v>
      </c>
      <c r="H2019" t="str">
        <f>IF(Table1[[#This Row],[Account Type]]="Credit Card",Table1[[#This Row],[Amount]],"")</f>
        <v/>
      </c>
      <c r="I2019" s="2" t="str">
        <f>IF(Table1[[#This Row],[Category]]="Loan Repayment",Table1[[#This Row],[Amount]]*-1,"")</f>
        <v/>
      </c>
      <c r="J2019" s="20" t="s">
        <v>379</v>
      </c>
      <c r="K2019" s="17">
        <v>45200</v>
      </c>
    </row>
    <row r="2020" spans="1:11" x14ac:dyDescent="0.25">
      <c r="A2020" s="16">
        <v>45212.838842592595</v>
      </c>
      <c r="B2020" t="s">
        <v>3</v>
      </c>
      <c r="C2020" t="str">
        <f t="shared" si="31"/>
        <v>Others</v>
      </c>
      <c r="D2020" s="3">
        <v>15</v>
      </c>
      <c r="E2020" t="s">
        <v>244</v>
      </c>
      <c r="F2020" t="s">
        <v>241</v>
      </c>
      <c r="G2020" s="5" t="str">
        <f>IF(Table1[[#This Row],[Amount]]&lt;0,-Table1[[#This Row],[Amount]],"")</f>
        <v/>
      </c>
      <c r="H2020" t="str">
        <f>IF(Table1[[#This Row],[Account Type]]="Credit Card",Table1[[#This Row],[Amount]],"")</f>
        <v/>
      </c>
      <c r="I2020" s="2" t="str">
        <f>IF(Table1[[#This Row],[Category]]="Loan Repayment",Table1[[#This Row],[Amount]]*-1,"")</f>
        <v/>
      </c>
      <c r="J2020" s="20" t="s">
        <v>379</v>
      </c>
      <c r="K2020" s="17">
        <v>45200</v>
      </c>
    </row>
    <row r="2021" spans="1:11" x14ac:dyDescent="0.25">
      <c r="A2021" s="16">
        <v>45212.838969907411</v>
      </c>
      <c r="B2021" t="s">
        <v>10</v>
      </c>
      <c r="C2021" t="str">
        <f t="shared" si="31"/>
        <v>Groceries</v>
      </c>
      <c r="D2021" s="3">
        <v>-4.2</v>
      </c>
      <c r="E2021" t="s">
        <v>244</v>
      </c>
      <c r="F2021" t="s">
        <v>241</v>
      </c>
      <c r="G2021" s="5">
        <f>IF(Table1[[#This Row],[Amount]]&lt;0,-Table1[[#This Row],[Amount]],"")</f>
        <v>4.2</v>
      </c>
      <c r="H2021" t="str">
        <f>IF(Table1[[#This Row],[Account Type]]="Credit Card",Table1[[#This Row],[Amount]],"")</f>
        <v/>
      </c>
      <c r="I2021" s="2" t="str">
        <f>IF(Table1[[#This Row],[Category]]="Loan Repayment",Table1[[#This Row],[Amount]]*-1,"")</f>
        <v/>
      </c>
      <c r="J2021" s="20" t="s">
        <v>379</v>
      </c>
      <c r="K2021" s="17">
        <v>45200</v>
      </c>
    </row>
    <row r="2022" spans="1:11" x14ac:dyDescent="0.25">
      <c r="A2022" s="16">
        <v>45214.041655092595</v>
      </c>
      <c r="B2022" t="s">
        <v>14</v>
      </c>
      <c r="C2022" t="str">
        <f t="shared" si="31"/>
        <v>Public Transport</v>
      </c>
      <c r="D2022" s="3">
        <v>-1.75</v>
      </c>
      <c r="E2022" t="s">
        <v>244</v>
      </c>
      <c r="F2022" t="s">
        <v>241</v>
      </c>
      <c r="G2022" s="5">
        <f>IF(Table1[[#This Row],[Amount]]&lt;0,-Table1[[#This Row],[Amount]],"")</f>
        <v>1.75</v>
      </c>
      <c r="H2022" t="str">
        <f>IF(Table1[[#This Row],[Account Type]]="Credit Card",Table1[[#This Row],[Amount]],"")</f>
        <v/>
      </c>
      <c r="I2022" s="2" t="str">
        <f>IF(Table1[[#This Row],[Category]]="Loan Repayment",Table1[[#This Row],[Amount]]*-1,"")</f>
        <v/>
      </c>
      <c r="J2022" s="20" t="s">
        <v>379</v>
      </c>
      <c r="K2022" s="17">
        <v>45200</v>
      </c>
    </row>
    <row r="2023" spans="1:11" x14ac:dyDescent="0.25">
      <c r="A2023" s="16">
        <v>45214.260428240741</v>
      </c>
      <c r="B2023" t="s">
        <v>46</v>
      </c>
      <c r="C2023" t="str">
        <f t="shared" si="31"/>
        <v>Others</v>
      </c>
      <c r="D2023" s="3">
        <v>50</v>
      </c>
      <c r="E2023" t="s">
        <v>244</v>
      </c>
      <c r="F2023" t="s">
        <v>241</v>
      </c>
      <c r="G2023" s="5" t="str">
        <f>IF(Table1[[#This Row],[Amount]]&lt;0,-Table1[[#This Row],[Amount]],"")</f>
        <v/>
      </c>
      <c r="H2023" t="str">
        <f>IF(Table1[[#This Row],[Account Type]]="Credit Card",Table1[[#This Row],[Amount]],"")</f>
        <v/>
      </c>
      <c r="I2023" s="2" t="str">
        <f>IF(Table1[[#This Row],[Category]]="Loan Repayment",Table1[[#This Row],[Amount]]*-1,"")</f>
        <v/>
      </c>
      <c r="J2023" s="20" t="s">
        <v>379</v>
      </c>
      <c r="K2023" s="17">
        <v>45200</v>
      </c>
    </row>
    <row r="2024" spans="1:11" x14ac:dyDescent="0.25">
      <c r="A2024" s="16">
        <v>45214.260671296295</v>
      </c>
      <c r="B2024" t="s">
        <v>20</v>
      </c>
      <c r="C2024" t="str">
        <f t="shared" si="31"/>
        <v>Others</v>
      </c>
      <c r="D2024" s="3">
        <v>-20</v>
      </c>
      <c r="E2024" t="s">
        <v>244</v>
      </c>
      <c r="F2024" t="s">
        <v>241</v>
      </c>
      <c r="G2024" s="5">
        <f>IF(Table1[[#This Row],[Amount]]&lt;0,-Table1[[#This Row],[Amount]],"")</f>
        <v>20</v>
      </c>
      <c r="H2024" t="str">
        <f>IF(Table1[[#This Row],[Account Type]]="Credit Card",Table1[[#This Row],[Amount]],"")</f>
        <v/>
      </c>
      <c r="I2024" s="2" t="str">
        <f>IF(Table1[[#This Row],[Category]]="Loan Repayment",Table1[[#This Row],[Amount]]*-1,"")</f>
        <v/>
      </c>
      <c r="J2024" s="20" t="s">
        <v>379</v>
      </c>
      <c r="K2024" s="17">
        <v>45200</v>
      </c>
    </row>
    <row r="2025" spans="1:11" x14ac:dyDescent="0.25">
      <c r="A2025" s="16">
        <v>45214.405162037037</v>
      </c>
      <c r="B2025" t="s">
        <v>14</v>
      </c>
      <c r="C2025" t="str">
        <f t="shared" si="31"/>
        <v>Public Transport</v>
      </c>
      <c r="D2025" s="3">
        <v>-20</v>
      </c>
      <c r="E2025" t="s">
        <v>244</v>
      </c>
      <c r="F2025" t="s">
        <v>241</v>
      </c>
      <c r="G2025" s="5">
        <f>IF(Table1[[#This Row],[Amount]]&lt;0,-Table1[[#This Row],[Amount]],"")</f>
        <v>20</v>
      </c>
      <c r="H2025" t="str">
        <f>IF(Table1[[#This Row],[Account Type]]="Credit Card",Table1[[#This Row],[Amount]],"")</f>
        <v/>
      </c>
      <c r="I2025" s="2" t="str">
        <f>IF(Table1[[#This Row],[Category]]="Loan Repayment",Table1[[#This Row],[Amount]]*-1,"")</f>
        <v/>
      </c>
      <c r="J2025" s="20" t="s">
        <v>379</v>
      </c>
      <c r="K2025" s="17">
        <v>45200</v>
      </c>
    </row>
    <row r="2026" spans="1:11" x14ac:dyDescent="0.25">
      <c r="A2026" s="16">
        <v>45214.505370370367</v>
      </c>
      <c r="B2026" t="s">
        <v>39</v>
      </c>
      <c r="C2026" t="str">
        <f t="shared" si="31"/>
        <v>Church</v>
      </c>
      <c r="D2026" s="3">
        <v>-3</v>
      </c>
      <c r="E2026" t="s">
        <v>244</v>
      </c>
      <c r="F2026" t="s">
        <v>241</v>
      </c>
      <c r="G2026" s="5">
        <f>IF(Table1[[#This Row],[Amount]]&lt;0,-Table1[[#This Row],[Amount]],"")</f>
        <v>3</v>
      </c>
      <c r="H2026" t="str">
        <f>IF(Table1[[#This Row],[Account Type]]="Credit Card",Table1[[#This Row],[Amount]],"")</f>
        <v/>
      </c>
      <c r="I2026" s="2" t="str">
        <f>IF(Table1[[#This Row],[Category]]="Loan Repayment",Table1[[#This Row],[Amount]]*-1,"")</f>
        <v/>
      </c>
      <c r="J2026" s="20" t="s">
        <v>379</v>
      </c>
      <c r="K2026" s="17">
        <v>45200</v>
      </c>
    </row>
    <row r="2027" spans="1:11" x14ac:dyDescent="0.25">
      <c r="A2027" s="16">
        <v>45215.041655092595</v>
      </c>
      <c r="B2027" t="s">
        <v>14</v>
      </c>
      <c r="C2027" t="str">
        <f t="shared" si="31"/>
        <v>Public Transport</v>
      </c>
      <c r="D2027" s="3">
        <v>-3.5</v>
      </c>
      <c r="E2027" t="s">
        <v>244</v>
      </c>
      <c r="F2027" t="s">
        <v>241</v>
      </c>
      <c r="G2027" s="5">
        <f>IF(Table1[[#This Row],[Amount]]&lt;0,-Table1[[#This Row],[Amount]],"")</f>
        <v>3.5</v>
      </c>
      <c r="H2027" t="str">
        <f>IF(Table1[[#This Row],[Account Type]]="Credit Card",Table1[[#This Row],[Amount]],"")</f>
        <v/>
      </c>
      <c r="I2027" s="2" t="str">
        <f>IF(Table1[[#This Row],[Category]]="Loan Repayment",Table1[[#This Row],[Amount]]*-1,"")</f>
        <v/>
      </c>
      <c r="J2027" s="20" t="s">
        <v>379</v>
      </c>
      <c r="K2027" s="17">
        <v>45200</v>
      </c>
    </row>
    <row r="2028" spans="1:11" x14ac:dyDescent="0.25">
      <c r="A2028" s="16">
        <v>45215.348113425927</v>
      </c>
      <c r="B2028" t="s">
        <v>2</v>
      </c>
      <c r="C2028" t="str">
        <f t="shared" si="31"/>
        <v>Savings</v>
      </c>
      <c r="D2028" s="3">
        <v>5</v>
      </c>
      <c r="E2028" t="s">
        <v>244</v>
      </c>
      <c r="F2028" t="s">
        <v>241</v>
      </c>
      <c r="G2028" s="5" t="str">
        <f>IF(Table1[[#This Row],[Amount]]&lt;0,-Table1[[#This Row],[Amount]],"")</f>
        <v/>
      </c>
      <c r="H2028" t="str">
        <f>IF(Table1[[#This Row],[Account Type]]="Credit Card",Table1[[#This Row],[Amount]],"")</f>
        <v/>
      </c>
      <c r="I2028" s="2" t="str">
        <f>IF(Table1[[#This Row],[Category]]="Loan Repayment",Table1[[#This Row],[Amount]]*-1,"")</f>
        <v/>
      </c>
      <c r="J2028" s="20" t="s">
        <v>379</v>
      </c>
      <c r="K2028" s="17">
        <v>45200</v>
      </c>
    </row>
    <row r="2029" spans="1:11" x14ac:dyDescent="0.25">
      <c r="A2029" s="16">
        <v>45215.348113425927</v>
      </c>
      <c r="B2029" t="s">
        <v>2</v>
      </c>
      <c r="C2029" t="str">
        <f t="shared" si="31"/>
        <v>Savings</v>
      </c>
      <c r="D2029" s="3">
        <v>-5</v>
      </c>
      <c r="E2029" t="s">
        <v>244</v>
      </c>
      <c r="F2029" t="s">
        <v>241</v>
      </c>
      <c r="G2029" s="5">
        <f>IF(Table1[[#This Row],[Amount]]&lt;0,-Table1[[#This Row],[Amount]],"")</f>
        <v>5</v>
      </c>
      <c r="H2029" t="str">
        <f>IF(Table1[[#This Row],[Account Type]]="Credit Card",Table1[[#This Row],[Amount]],"")</f>
        <v/>
      </c>
      <c r="I2029" s="2" t="str">
        <f>IF(Table1[[#This Row],[Category]]="Loan Repayment",Table1[[#This Row],[Amount]]*-1,"")</f>
        <v/>
      </c>
      <c r="J2029" s="20" t="s">
        <v>379</v>
      </c>
      <c r="K2029" s="17">
        <v>45200</v>
      </c>
    </row>
    <row r="2030" spans="1:11" x14ac:dyDescent="0.25">
      <c r="A2030" s="16">
        <v>45216.041655092595</v>
      </c>
      <c r="B2030" t="s">
        <v>14</v>
      </c>
      <c r="C2030" t="str">
        <f t="shared" si="31"/>
        <v>Public Transport</v>
      </c>
      <c r="D2030" s="3">
        <v>-3.5</v>
      </c>
      <c r="E2030" t="s">
        <v>244</v>
      </c>
      <c r="F2030" t="s">
        <v>241</v>
      </c>
      <c r="G2030" s="5">
        <f>IF(Table1[[#This Row],[Amount]]&lt;0,-Table1[[#This Row],[Amount]],"")</f>
        <v>3.5</v>
      </c>
      <c r="H2030" t="str">
        <f>IF(Table1[[#This Row],[Account Type]]="Credit Card",Table1[[#This Row],[Amount]],"")</f>
        <v/>
      </c>
      <c r="I2030" s="2" t="str">
        <f>IF(Table1[[#This Row],[Category]]="Loan Repayment",Table1[[#This Row],[Amount]]*-1,"")</f>
        <v/>
      </c>
      <c r="J2030" s="20" t="s">
        <v>379</v>
      </c>
      <c r="K2030" s="17">
        <v>45200</v>
      </c>
    </row>
    <row r="2031" spans="1:11" x14ac:dyDescent="0.25">
      <c r="A2031" s="16">
        <v>45217.138032407405</v>
      </c>
      <c r="B2031" t="s">
        <v>14</v>
      </c>
      <c r="C2031" t="str">
        <f t="shared" si="31"/>
        <v>Public Transport</v>
      </c>
      <c r="D2031" s="3">
        <v>-1.75</v>
      </c>
      <c r="E2031" t="s">
        <v>244</v>
      </c>
      <c r="F2031" t="s">
        <v>241</v>
      </c>
      <c r="G2031" s="5">
        <f>IF(Table1[[#This Row],[Amount]]&lt;0,-Table1[[#This Row],[Amount]],"")</f>
        <v>1.75</v>
      </c>
      <c r="H2031" t="str">
        <f>IF(Table1[[#This Row],[Account Type]]="Credit Card",Table1[[#This Row],[Amount]],"")</f>
        <v/>
      </c>
      <c r="I2031" s="2" t="str">
        <f>IF(Table1[[#This Row],[Category]]="Loan Repayment",Table1[[#This Row],[Amount]]*-1,"")</f>
        <v/>
      </c>
      <c r="J2031" s="20" t="s">
        <v>379</v>
      </c>
      <c r="K2031" s="17">
        <v>45200</v>
      </c>
    </row>
    <row r="2032" spans="1:11" x14ac:dyDescent="0.25">
      <c r="A2032" s="16">
        <v>45217.33289351852</v>
      </c>
      <c r="B2032" t="s">
        <v>10</v>
      </c>
      <c r="C2032" t="str">
        <f t="shared" si="31"/>
        <v>Groceries</v>
      </c>
      <c r="D2032" s="3">
        <v>-2.2000000000000002</v>
      </c>
      <c r="E2032" t="s">
        <v>244</v>
      </c>
      <c r="F2032" t="s">
        <v>241</v>
      </c>
      <c r="G2032" s="5">
        <f>IF(Table1[[#This Row],[Amount]]&lt;0,-Table1[[#This Row],[Amount]],"")</f>
        <v>2.2000000000000002</v>
      </c>
      <c r="H2032" t="str">
        <f>IF(Table1[[#This Row],[Account Type]]="Credit Card",Table1[[#This Row],[Amount]],"")</f>
        <v/>
      </c>
      <c r="I2032" s="2" t="str">
        <f>IF(Table1[[#This Row],[Category]]="Loan Repayment",Table1[[#This Row],[Amount]]*-1,"")</f>
        <v/>
      </c>
      <c r="J2032" s="20" t="s">
        <v>379</v>
      </c>
      <c r="K2032" s="17">
        <v>45200</v>
      </c>
    </row>
    <row r="2033" spans="1:11" x14ac:dyDescent="0.25">
      <c r="A2033" s="16">
        <v>45217.766539351855</v>
      </c>
      <c r="B2033" t="s">
        <v>3</v>
      </c>
      <c r="C2033" t="str">
        <f t="shared" si="31"/>
        <v>Others</v>
      </c>
      <c r="D2033" s="3">
        <v>-5</v>
      </c>
      <c r="E2033" t="s">
        <v>244</v>
      </c>
      <c r="F2033" t="s">
        <v>241</v>
      </c>
      <c r="G2033" s="5">
        <f>IF(Table1[[#This Row],[Amount]]&lt;0,-Table1[[#This Row],[Amount]],"")</f>
        <v>5</v>
      </c>
      <c r="H2033" t="str">
        <f>IF(Table1[[#This Row],[Account Type]]="Credit Card",Table1[[#This Row],[Amount]],"")</f>
        <v/>
      </c>
      <c r="I2033" s="2" t="str">
        <f>IF(Table1[[#This Row],[Category]]="Loan Repayment",Table1[[#This Row],[Amount]]*-1,"")</f>
        <v/>
      </c>
      <c r="J2033" s="20" t="s">
        <v>379</v>
      </c>
      <c r="K2033" s="17">
        <v>45200</v>
      </c>
    </row>
    <row r="2034" spans="1:11" x14ac:dyDescent="0.25">
      <c r="A2034" s="16">
        <v>45217.766539351855</v>
      </c>
      <c r="B2034" t="s">
        <v>3</v>
      </c>
      <c r="C2034" t="str">
        <f t="shared" si="31"/>
        <v>Others</v>
      </c>
      <c r="D2034" s="3">
        <v>5</v>
      </c>
      <c r="E2034" t="s">
        <v>244</v>
      </c>
      <c r="F2034" t="s">
        <v>241</v>
      </c>
      <c r="G2034" s="5" t="str">
        <f>IF(Table1[[#This Row],[Amount]]&lt;0,-Table1[[#This Row],[Amount]],"")</f>
        <v/>
      </c>
      <c r="H2034" t="str">
        <f>IF(Table1[[#This Row],[Account Type]]="Credit Card",Table1[[#This Row],[Amount]],"")</f>
        <v/>
      </c>
      <c r="I2034" s="2" t="str">
        <f>IF(Table1[[#This Row],[Category]]="Loan Repayment",Table1[[#This Row],[Amount]]*-1,"")</f>
        <v/>
      </c>
      <c r="J2034" s="20" t="s">
        <v>379</v>
      </c>
      <c r="K2034" s="17">
        <v>45200</v>
      </c>
    </row>
    <row r="2035" spans="1:11" x14ac:dyDescent="0.25">
      <c r="A2035" s="16">
        <v>45217.827314814815</v>
      </c>
      <c r="B2035" t="s">
        <v>84</v>
      </c>
      <c r="C2035" t="str">
        <f t="shared" si="31"/>
        <v>Others</v>
      </c>
      <c r="D2035" s="3">
        <v>-1.89</v>
      </c>
      <c r="E2035" t="s">
        <v>244</v>
      </c>
      <c r="F2035" t="s">
        <v>241</v>
      </c>
      <c r="G2035" s="5">
        <f>IF(Table1[[#This Row],[Amount]]&lt;0,-Table1[[#This Row],[Amount]],"")</f>
        <v>1.89</v>
      </c>
      <c r="H2035" t="str">
        <f>IF(Table1[[#This Row],[Account Type]]="Credit Card",Table1[[#This Row],[Amount]],"")</f>
        <v/>
      </c>
      <c r="I2035" s="2" t="str">
        <f>IF(Table1[[#This Row],[Category]]="Loan Repayment",Table1[[#This Row],[Amount]]*-1,"")</f>
        <v/>
      </c>
      <c r="J2035" s="20" t="s">
        <v>379</v>
      </c>
      <c r="K2035" s="17">
        <v>45200</v>
      </c>
    </row>
    <row r="2036" spans="1:11" x14ac:dyDescent="0.25">
      <c r="A2036" s="16">
        <v>45218.041655092595</v>
      </c>
      <c r="B2036" t="s">
        <v>14</v>
      </c>
      <c r="C2036" t="str">
        <f t="shared" si="31"/>
        <v>Public Transport</v>
      </c>
      <c r="D2036" s="3">
        <v>-3.5</v>
      </c>
      <c r="E2036" t="s">
        <v>244</v>
      </c>
      <c r="F2036" t="s">
        <v>241</v>
      </c>
      <c r="G2036" s="5">
        <f>IF(Table1[[#This Row],[Amount]]&lt;0,-Table1[[#This Row],[Amount]],"")</f>
        <v>3.5</v>
      </c>
      <c r="H2036" t="str">
        <f>IF(Table1[[#This Row],[Account Type]]="Credit Card",Table1[[#This Row],[Amount]],"")</f>
        <v/>
      </c>
      <c r="I2036" s="2" t="str">
        <f>IF(Table1[[#This Row],[Category]]="Loan Repayment",Table1[[#This Row],[Amount]]*-1,"")</f>
        <v/>
      </c>
      <c r="J2036" s="20" t="s">
        <v>379</v>
      </c>
      <c r="K2036" s="17">
        <v>45200</v>
      </c>
    </row>
    <row r="2037" spans="1:11" x14ac:dyDescent="0.25">
      <c r="A2037" s="16">
        <v>45218.936944444446</v>
      </c>
      <c r="B2037" t="s">
        <v>46</v>
      </c>
      <c r="C2037" t="str">
        <f t="shared" si="31"/>
        <v>Others</v>
      </c>
      <c r="D2037" s="3">
        <v>20</v>
      </c>
      <c r="E2037" t="s">
        <v>244</v>
      </c>
      <c r="F2037" t="s">
        <v>241</v>
      </c>
      <c r="G2037" s="5" t="str">
        <f>IF(Table1[[#This Row],[Amount]]&lt;0,-Table1[[#This Row],[Amount]],"")</f>
        <v/>
      </c>
      <c r="H2037" t="str">
        <f>IF(Table1[[#This Row],[Account Type]]="Credit Card",Table1[[#This Row],[Amount]],"")</f>
        <v/>
      </c>
      <c r="I2037" s="2" t="str">
        <f>IF(Table1[[#This Row],[Category]]="Loan Repayment",Table1[[#This Row],[Amount]]*-1,"")</f>
        <v/>
      </c>
      <c r="J2037" s="20" t="s">
        <v>379</v>
      </c>
      <c r="K2037" s="17">
        <v>45200</v>
      </c>
    </row>
    <row r="2038" spans="1:11" x14ac:dyDescent="0.25">
      <c r="A2038" s="16">
        <v>45218.937256944446</v>
      </c>
      <c r="B2038" t="s">
        <v>10</v>
      </c>
      <c r="C2038" t="str">
        <f t="shared" si="31"/>
        <v>Groceries</v>
      </c>
      <c r="D2038" s="3">
        <v>-3.3</v>
      </c>
      <c r="E2038" t="s">
        <v>244</v>
      </c>
      <c r="F2038" t="s">
        <v>241</v>
      </c>
      <c r="G2038" s="5">
        <f>IF(Table1[[#This Row],[Amount]]&lt;0,-Table1[[#This Row],[Amount]],"")</f>
        <v>3.3</v>
      </c>
      <c r="H2038" t="str">
        <f>IF(Table1[[#This Row],[Account Type]]="Credit Card",Table1[[#This Row],[Amount]],"")</f>
        <v/>
      </c>
      <c r="I2038" s="2" t="str">
        <f>IF(Table1[[#This Row],[Category]]="Loan Repayment",Table1[[#This Row],[Amount]]*-1,"")</f>
        <v/>
      </c>
      <c r="J2038" s="20" t="s">
        <v>379</v>
      </c>
      <c r="K2038" s="17">
        <v>45200</v>
      </c>
    </row>
    <row r="2039" spans="1:11" x14ac:dyDescent="0.25">
      <c r="A2039" s="16">
        <v>45219.041655092595</v>
      </c>
      <c r="B2039" t="s">
        <v>14</v>
      </c>
      <c r="C2039" t="str">
        <f t="shared" si="31"/>
        <v>Public Transport</v>
      </c>
      <c r="D2039" s="3">
        <v>-3.5</v>
      </c>
      <c r="E2039" t="s">
        <v>244</v>
      </c>
      <c r="F2039" t="s">
        <v>241</v>
      </c>
      <c r="G2039" s="5">
        <f>IF(Table1[[#This Row],[Amount]]&lt;0,-Table1[[#This Row],[Amount]],"")</f>
        <v>3.5</v>
      </c>
      <c r="H2039" t="str">
        <f>IF(Table1[[#This Row],[Account Type]]="Credit Card",Table1[[#This Row],[Amount]],"")</f>
        <v/>
      </c>
      <c r="I2039" s="2" t="str">
        <f>IF(Table1[[#This Row],[Category]]="Loan Repayment",Table1[[#This Row],[Amount]]*-1,"")</f>
        <v/>
      </c>
      <c r="J2039" s="20" t="s">
        <v>379</v>
      </c>
      <c r="K2039" s="17">
        <v>45200</v>
      </c>
    </row>
    <row r="2040" spans="1:11" x14ac:dyDescent="0.25">
      <c r="A2040" s="16">
        <v>45219.332881944443</v>
      </c>
      <c r="B2040" t="s">
        <v>10</v>
      </c>
      <c r="C2040" t="str">
        <f t="shared" si="31"/>
        <v>Groceries</v>
      </c>
      <c r="D2040" s="3">
        <v>-2.2000000000000002</v>
      </c>
      <c r="E2040" t="s">
        <v>244</v>
      </c>
      <c r="F2040" t="s">
        <v>241</v>
      </c>
      <c r="G2040" s="5">
        <f>IF(Table1[[#This Row],[Amount]]&lt;0,-Table1[[#This Row],[Amount]],"")</f>
        <v>2.2000000000000002</v>
      </c>
      <c r="H2040" t="str">
        <f>IF(Table1[[#This Row],[Account Type]]="Credit Card",Table1[[#This Row],[Amount]],"")</f>
        <v/>
      </c>
      <c r="I2040" s="2" t="str">
        <f>IF(Table1[[#This Row],[Category]]="Loan Repayment",Table1[[#This Row],[Amount]]*-1,"")</f>
        <v/>
      </c>
      <c r="J2040" s="20" t="s">
        <v>379</v>
      </c>
      <c r="K2040" s="17">
        <v>45200</v>
      </c>
    </row>
    <row r="2041" spans="1:11" x14ac:dyDescent="0.25">
      <c r="A2041" s="16">
        <v>45219.370081018518</v>
      </c>
      <c r="B2041" t="s">
        <v>14</v>
      </c>
      <c r="C2041" t="str">
        <f t="shared" si="31"/>
        <v>Public Transport</v>
      </c>
      <c r="D2041" s="3">
        <v>-10</v>
      </c>
      <c r="E2041" t="s">
        <v>244</v>
      </c>
      <c r="F2041" t="s">
        <v>241</v>
      </c>
      <c r="G2041" s="5">
        <f>IF(Table1[[#This Row],[Amount]]&lt;0,-Table1[[#This Row],[Amount]],"")</f>
        <v>10</v>
      </c>
      <c r="H2041" t="str">
        <f>IF(Table1[[#This Row],[Account Type]]="Credit Card",Table1[[#This Row],[Amount]],"")</f>
        <v/>
      </c>
      <c r="I2041" s="2" t="str">
        <f>IF(Table1[[#This Row],[Category]]="Loan Repayment",Table1[[#This Row],[Amount]]*-1,"")</f>
        <v/>
      </c>
      <c r="J2041" s="20" t="s">
        <v>379</v>
      </c>
      <c r="K2041" s="17">
        <v>45200</v>
      </c>
    </row>
    <row r="2042" spans="1:11" x14ac:dyDescent="0.25">
      <c r="A2042" s="16">
        <v>45220.041655092595</v>
      </c>
      <c r="B2042" t="s">
        <v>14</v>
      </c>
      <c r="C2042" t="str">
        <f t="shared" si="31"/>
        <v>Public Transport</v>
      </c>
      <c r="D2042" s="3">
        <v>-3.5</v>
      </c>
      <c r="E2042" t="s">
        <v>244</v>
      </c>
      <c r="F2042" t="s">
        <v>241</v>
      </c>
      <c r="G2042" s="5">
        <f>IF(Table1[[#This Row],[Amount]]&lt;0,-Table1[[#This Row],[Amount]],"")</f>
        <v>3.5</v>
      </c>
      <c r="H2042" t="str">
        <f>IF(Table1[[#This Row],[Account Type]]="Credit Card",Table1[[#This Row],[Amount]],"")</f>
        <v/>
      </c>
      <c r="I2042" s="2" t="str">
        <f>IF(Table1[[#This Row],[Category]]="Loan Repayment",Table1[[#This Row],[Amount]]*-1,"")</f>
        <v/>
      </c>
      <c r="J2042" s="20" t="s">
        <v>379</v>
      </c>
      <c r="K2042" s="17">
        <v>45200</v>
      </c>
    </row>
    <row r="2043" spans="1:11" x14ac:dyDescent="0.25">
      <c r="A2043" s="16">
        <v>45221.041655092595</v>
      </c>
      <c r="B2043" t="s">
        <v>14</v>
      </c>
      <c r="C2043" t="str">
        <f t="shared" si="31"/>
        <v>Public Transport</v>
      </c>
      <c r="D2043" s="3">
        <v>-3.5</v>
      </c>
      <c r="E2043" t="s">
        <v>244</v>
      </c>
      <c r="F2043" t="s">
        <v>241</v>
      </c>
      <c r="G2043" s="5">
        <f>IF(Table1[[#This Row],[Amount]]&lt;0,-Table1[[#This Row],[Amount]],"")</f>
        <v>3.5</v>
      </c>
      <c r="H2043" t="str">
        <f>IF(Table1[[#This Row],[Account Type]]="Credit Card",Table1[[#This Row],[Amount]],"")</f>
        <v/>
      </c>
      <c r="I2043" s="2" t="str">
        <f>IF(Table1[[#This Row],[Category]]="Loan Repayment",Table1[[#This Row],[Amount]]*-1,"")</f>
        <v/>
      </c>
      <c r="J2043" s="20" t="s">
        <v>379</v>
      </c>
      <c r="K2043" s="17">
        <v>45200</v>
      </c>
    </row>
    <row r="2044" spans="1:11" x14ac:dyDescent="0.25">
      <c r="A2044" s="16">
        <v>45221.296319444446</v>
      </c>
      <c r="B2044" t="s">
        <v>46</v>
      </c>
      <c r="C2044" t="str">
        <f t="shared" si="31"/>
        <v>Others</v>
      </c>
      <c r="D2044" s="3">
        <v>26</v>
      </c>
      <c r="E2044" t="s">
        <v>244</v>
      </c>
      <c r="F2044" t="s">
        <v>241</v>
      </c>
      <c r="G2044" s="5" t="str">
        <f>IF(Table1[[#This Row],[Amount]]&lt;0,-Table1[[#This Row],[Amount]],"")</f>
        <v/>
      </c>
      <c r="H2044" t="str">
        <f>IF(Table1[[#This Row],[Account Type]]="Credit Card",Table1[[#This Row],[Amount]],"")</f>
        <v/>
      </c>
      <c r="I2044" s="2" t="str">
        <f>IF(Table1[[#This Row],[Category]]="Loan Repayment",Table1[[#This Row],[Amount]]*-1,"")</f>
        <v/>
      </c>
      <c r="J2044" s="20" t="s">
        <v>379</v>
      </c>
      <c r="K2044" s="17">
        <v>45200</v>
      </c>
    </row>
    <row r="2045" spans="1:11" x14ac:dyDescent="0.25">
      <c r="A2045" s="16">
        <v>45221.297233796293</v>
      </c>
      <c r="B2045" t="s">
        <v>10</v>
      </c>
      <c r="C2045" t="str">
        <f t="shared" si="31"/>
        <v>Groceries</v>
      </c>
      <c r="D2045" s="3">
        <v>-1.3</v>
      </c>
      <c r="E2045" t="s">
        <v>244</v>
      </c>
      <c r="F2045" t="s">
        <v>241</v>
      </c>
      <c r="G2045" s="5">
        <f>IF(Table1[[#This Row],[Amount]]&lt;0,-Table1[[#This Row],[Amount]],"")</f>
        <v>1.3</v>
      </c>
      <c r="H2045" t="str">
        <f>IF(Table1[[#This Row],[Account Type]]="Credit Card",Table1[[#This Row],[Amount]],"")</f>
        <v/>
      </c>
      <c r="I2045" s="2" t="str">
        <f>IF(Table1[[#This Row],[Category]]="Loan Repayment",Table1[[#This Row],[Amount]]*-1,"")</f>
        <v/>
      </c>
      <c r="J2045" s="20" t="s">
        <v>379</v>
      </c>
      <c r="K2045" s="17">
        <v>45200</v>
      </c>
    </row>
    <row r="2046" spans="1:11" x14ac:dyDescent="0.25">
      <c r="A2046" s="16">
        <v>45221.747025462966</v>
      </c>
      <c r="B2046" t="s">
        <v>136</v>
      </c>
      <c r="C2046" t="str">
        <f t="shared" si="31"/>
        <v>Others</v>
      </c>
      <c r="D2046" s="3">
        <v>-20</v>
      </c>
      <c r="E2046" t="s">
        <v>244</v>
      </c>
      <c r="F2046" t="s">
        <v>241</v>
      </c>
      <c r="G2046" s="5">
        <f>IF(Table1[[#This Row],[Amount]]&lt;0,-Table1[[#This Row],[Amount]],"")</f>
        <v>20</v>
      </c>
      <c r="H2046" t="str">
        <f>IF(Table1[[#This Row],[Account Type]]="Credit Card",Table1[[#This Row],[Amount]],"")</f>
        <v/>
      </c>
      <c r="I2046" s="2" t="str">
        <f>IF(Table1[[#This Row],[Category]]="Loan Repayment",Table1[[#This Row],[Amount]]*-1,"")</f>
        <v/>
      </c>
      <c r="J2046" s="20" t="s">
        <v>379</v>
      </c>
      <c r="K2046" s="17">
        <v>45200</v>
      </c>
    </row>
    <row r="2047" spans="1:11" x14ac:dyDescent="0.25">
      <c r="A2047" s="16">
        <v>45222.044016203705</v>
      </c>
      <c r="B2047" t="s">
        <v>46</v>
      </c>
      <c r="C2047" t="str">
        <f t="shared" si="31"/>
        <v>Others</v>
      </c>
      <c r="D2047" s="3">
        <v>26</v>
      </c>
      <c r="E2047" t="s">
        <v>244</v>
      </c>
      <c r="F2047" t="s">
        <v>241</v>
      </c>
      <c r="G2047" s="5" t="str">
        <f>IF(Table1[[#This Row],[Amount]]&lt;0,-Table1[[#This Row],[Amount]],"")</f>
        <v/>
      </c>
      <c r="H2047" t="str">
        <f>IF(Table1[[#This Row],[Account Type]]="Credit Card",Table1[[#This Row],[Amount]],"")</f>
        <v/>
      </c>
      <c r="I2047" s="2" t="str">
        <f>IF(Table1[[#This Row],[Category]]="Loan Repayment",Table1[[#This Row],[Amount]]*-1,"")</f>
        <v/>
      </c>
      <c r="J2047" s="20" t="s">
        <v>379</v>
      </c>
      <c r="K2047" s="17">
        <v>45200</v>
      </c>
    </row>
    <row r="2048" spans="1:11" x14ac:dyDescent="0.25">
      <c r="A2048" s="16">
        <v>45222.094861111109</v>
      </c>
      <c r="B2048" t="s">
        <v>14</v>
      </c>
      <c r="C2048" t="str">
        <f t="shared" si="31"/>
        <v>Public Transport</v>
      </c>
      <c r="D2048" s="3">
        <v>-3.5</v>
      </c>
      <c r="E2048" t="s">
        <v>244</v>
      </c>
      <c r="F2048" t="s">
        <v>241</v>
      </c>
      <c r="G2048" s="5">
        <f>IF(Table1[[#This Row],[Amount]]&lt;0,-Table1[[#This Row],[Amount]],"")</f>
        <v>3.5</v>
      </c>
      <c r="H2048" t="str">
        <f>IF(Table1[[#This Row],[Account Type]]="Credit Card",Table1[[#This Row],[Amount]],"")</f>
        <v/>
      </c>
      <c r="I2048" s="2" t="str">
        <f>IF(Table1[[#This Row],[Category]]="Loan Repayment",Table1[[#This Row],[Amount]]*-1,"")</f>
        <v/>
      </c>
      <c r="J2048" s="20" t="s">
        <v>379</v>
      </c>
      <c r="K2048" s="17">
        <v>45200</v>
      </c>
    </row>
    <row r="2049" spans="1:11" x14ac:dyDescent="0.25">
      <c r="A2049" s="16">
        <v>45222.347638888888</v>
      </c>
      <c r="B2049" t="s">
        <v>2</v>
      </c>
      <c r="C2049" t="str">
        <f t="shared" si="31"/>
        <v>Savings</v>
      </c>
      <c r="D2049" s="3">
        <v>5</v>
      </c>
      <c r="E2049" t="s">
        <v>244</v>
      </c>
      <c r="F2049" t="s">
        <v>241</v>
      </c>
      <c r="G2049" s="5" t="str">
        <f>IF(Table1[[#This Row],[Amount]]&lt;0,-Table1[[#This Row],[Amount]],"")</f>
        <v/>
      </c>
      <c r="H2049" t="str">
        <f>IF(Table1[[#This Row],[Account Type]]="Credit Card",Table1[[#This Row],[Amount]],"")</f>
        <v/>
      </c>
      <c r="I2049" s="2" t="str">
        <f>IF(Table1[[#This Row],[Category]]="Loan Repayment",Table1[[#This Row],[Amount]]*-1,"")</f>
        <v/>
      </c>
      <c r="J2049" s="20" t="s">
        <v>379</v>
      </c>
      <c r="K2049" s="17">
        <v>45200</v>
      </c>
    </row>
    <row r="2050" spans="1:11" x14ac:dyDescent="0.25">
      <c r="A2050" s="16">
        <v>45222.347638888888</v>
      </c>
      <c r="B2050" t="s">
        <v>2</v>
      </c>
      <c r="C2050" t="str">
        <f t="shared" ref="C2050:C2113" si="32">IF(OR(B2050="Lidl",B2050="Asda",B2050="Best Asia Supermarket",B2050="Wallington Food Centre",B2050="Sainsbury's",B2050="Tesco"),"Groceries",IF(OR(B2050="Boots",B2050="Manor Pharmacy",B2050="Specsavers",B2050="Noahs Health Food Stor"),"Health",IF(OR(B2050="Amazon",B2050="Ebay"),"Online Shopping",IF(OR(B2050="Transport For London",B2050="South Western Railway"),"Public Transport",IF(OR(B2050="Primark",B2050="TK Maxx",B2050="Marks &amp; Spencer"),"Clothing",IF(OR(B2050="Udemy",B2050="Wise",B2050="Telusko",B2050="Oasis Christian Centre"),"Self Development",IF(OR(B2050="Price Busters",B2050="Argos",B2050="Poundland",B2050="Kings Corner"),"Household Items",IF(OR(B2050="To RCCG GLORIOUS HIGH THRONE",B2050="To Eagle City Church"),"Church",IF(OR(B2050="Skillz UK",B2050="Tynker",B2050="To Gocardless",B2050="We Make Footballers Cc",B2050="GLL BETTER",B2050="VIS WWW.BETTER.ORG.UK/",B2050="IXL Learning"),"Kids Extracurricular",IF(OR(B2050="To GBP Savings",B2050="Trading 212"),"Savings",IF(B2050="To Aqua","Loan Repayment",IF(B2050="To Kaneh Amin","Haircut",IF(B2050="Wall/Rent/63canon","Rent",IF(OR(B2050="Bolt","Uber"),"Cab",IF(B2050="Dulwich College","Salary","Others")))))))))))))))</f>
        <v>Savings</v>
      </c>
      <c r="D2050" s="3">
        <v>-5</v>
      </c>
      <c r="E2050" t="s">
        <v>244</v>
      </c>
      <c r="F2050" t="s">
        <v>241</v>
      </c>
      <c r="G2050" s="5">
        <f>IF(Table1[[#This Row],[Amount]]&lt;0,-Table1[[#This Row],[Amount]],"")</f>
        <v>5</v>
      </c>
      <c r="H2050" t="str">
        <f>IF(Table1[[#This Row],[Account Type]]="Credit Card",Table1[[#This Row],[Amount]],"")</f>
        <v/>
      </c>
      <c r="I2050" s="2" t="str">
        <f>IF(Table1[[#This Row],[Category]]="Loan Repayment",Table1[[#This Row],[Amount]]*-1,"")</f>
        <v/>
      </c>
      <c r="J2050" s="20" t="s">
        <v>379</v>
      </c>
      <c r="K2050" s="17">
        <v>45200</v>
      </c>
    </row>
    <row r="2051" spans="1:11" x14ac:dyDescent="0.25">
      <c r="A2051" s="16">
        <v>45222.467314814814</v>
      </c>
      <c r="B2051" t="s">
        <v>65</v>
      </c>
      <c r="C2051" t="str">
        <f t="shared" si="32"/>
        <v>Others</v>
      </c>
      <c r="D2051" s="3">
        <v>-12</v>
      </c>
      <c r="E2051" t="s">
        <v>244</v>
      </c>
      <c r="F2051" t="s">
        <v>241</v>
      </c>
      <c r="G2051" s="5">
        <f>IF(Table1[[#This Row],[Amount]]&lt;0,-Table1[[#This Row],[Amount]],"")</f>
        <v>12</v>
      </c>
      <c r="H2051" t="str">
        <f>IF(Table1[[#This Row],[Account Type]]="Credit Card",Table1[[#This Row],[Amount]],"")</f>
        <v/>
      </c>
      <c r="I2051" s="2" t="str">
        <f>IF(Table1[[#This Row],[Category]]="Loan Repayment",Table1[[#This Row],[Amount]]*-1,"")</f>
        <v/>
      </c>
      <c r="J2051" s="20" t="s">
        <v>379</v>
      </c>
      <c r="K2051" s="17">
        <v>45200</v>
      </c>
    </row>
    <row r="2052" spans="1:11" x14ac:dyDescent="0.25">
      <c r="A2052" s="16">
        <v>45222.881157407406</v>
      </c>
      <c r="B2052" t="s">
        <v>41</v>
      </c>
      <c r="C2052" t="str">
        <f t="shared" si="32"/>
        <v>Others</v>
      </c>
      <c r="D2052" s="3">
        <v>100</v>
      </c>
      <c r="E2052" t="s">
        <v>244</v>
      </c>
      <c r="F2052" t="s">
        <v>241</v>
      </c>
      <c r="G2052" s="5" t="str">
        <f>IF(Table1[[#This Row],[Amount]]&lt;0,-Table1[[#This Row],[Amount]],"")</f>
        <v/>
      </c>
      <c r="H2052" t="str">
        <f>IF(Table1[[#This Row],[Account Type]]="Credit Card",Table1[[#This Row],[Amount]],"")</f>
        <v/>
      </c>
      <c r="I2052" s="2" t="str">
        <f>IF(Table1[[#This Row],[Category]]="Loan Repayment",Table1[[#This Row],[Amount]]*-1,"")</f>
        <v/>
      </c>
      <c r="J2052" s="20" t="s">
        <v>379</v>
      </c>
      <c r="K2052" s="17">
        <v>45200</v>
      </c>
    </row>
    <row r="2053" spans="1:11" x14ac:dyDescent="0.25">
      <c r="A2053" s="16">
        <v>45222.891863425924</v>
      </c>
      <c r="B2053" t="s">
        <v>10</v>
      </c>
      <c r="C2053" t="str">
        <f t="shared" si="32"/>
        <v>Groceries</v>
      </c>
      <c r="D2053" s="3">
        <v>-8.6</v>
      </c>
      <c r="E2053" t="s">
        <v>244</v>
      </c>
      <c r="F2053" t="s">
        <v>241</v>
      </c>
      <c r="G2053" s="5">
        <f>IF(Table1[[#This Row],[Amount]]&lt;0,-Table1[[#This Row],[Amount]],"")</f>
        <v>8.6</v>
      </c>
      <c r="H2053" t="str">
        <f>IF(Table1[[#This Row],[Account Type]]="Credit Card",Table1[[#This Row],[Amount]],"")</f>
        <v/>
      </c>
      <c r="I2053" s="2" t="str">
        <f>IF(Table1[[#This Row],[Category]]="Loan Repayment",Table1[[#This Row],[Amount]]*-1,"")</f>
        <v/>
      </c>
      <c r="J2053" s="20" t="s">
        <v>379</v>
      </c>
      <c r="K2053" s="17">
        <v>45200</v>
      </c>
    </row>
    <row r="2054" spans="1:11" x14ac:dyDescent="0.25">
      <c r="A2054" s="16">
        <v>45223.041655092595</v>
      </c>
      <c r="B2054" t="s">
        <v>14</v>
      </c>
      <c r="C2054" t="str">
        <f t="shared" si="32"/>
        <v>Public Transport</v>
      </c>
      <c r="D2054" s="3">
        <v>-1.75</v>
      </c>
      <c r="E2054" t="s">
        <v>244</v>
      </c>
      <c r="F2054" t="s">
        <v>241</v>
      </c>
      <c r="G2054" s="5">
        <f>IF(Table1[[#This Row],[Amount]]&lt;0,-Table1[[#This Row],[Amount]],"")</f>
        <v>1.75</v>
      </c>
      <c r="H2054" t="str">
        <f>IF(Table1[[#This Row],[Account Type]]="Credit Card",Table1[[#This Row],[Amount]],"")</f>
        <v/>
      </c>
      <c r="I2054" s="2" t="str">
        <f>IF(Table1[[#This Row],[Category]]="Loan Repayment",Table1[[#This Row],[Amount]]*-1,"")</f>
        <v/>
      </c>
      <c r="J2054" s="20" t="s">
        <v>379</v>
      </c>
      <c r="K2054" s="17">
        <v>45200</v>
      </c>
    </row>
    <row r="2055" spans="1:11" x14ac:dyDescent="0.25">
      <c r="A2055" s="16">
        <v>45223.721134259256</v>
      </c>
      <c r="B2055" t="s">
        <v>10</v>
      </c>
      <c r="C2055" t="str">
        <f t="shared" si="32"/>
        <v>Groceries</v>
      </c>
      <c r="D2055" s="3">
        <v>-2.4</v>
      </c>
      <c r="E2055" t="s">
        <v>244</v>
      </c>
      <c r="F2055" t="s">
        <v>241</v>
      </c>
      <c r="G2055" s="5">
        <f>IF(Table1[[#This Row],[Amount]]&lt;0,-Table1[[#This Row],[Amount]],"")</f>
        <v>2.4</v>
      </c>
      <c r="H2055" t="str">
        <f>IF(Table1[[#This Row],[Account Type]]="Credit Card",Table1[[#This Row],[Amount]],"")</f>
        <v/>
      </c>
      <c r="I2055" s="2" t="str">
        <f>IF(Table1[[#This Row],[Category]]="Loan Repayment",Table1[[#This Row],[Amount]]*-1,"")</f>
        <v/>
      </c>
      <c r="J2055" s="20" t="s">
        <v>379</v>
      </c>
      <c r="K2055" s="17">
        <v>45200</v>
      </c>
    </row>
    <row r="2056" spans="1:11" x14ac:dyDescent="0.25">
      <c r="A2056" s="16">
        <v>45223.828865740739</v>
      </c>
      <c r="B2056" t="s">
        <v>3</v>
      </c>
      <c r="C2056" t="str">
        <f t="shared" si="32"/>
        <v>Others</v>
      </c>
      <c r="D2056" s="3">
        <v>-5</v>
      </c>
      <c r="E2056" t="s">
        <v>244</v>
      </c>
      <c r="F2056" t="s">
        <v>241</v>
      </c>
      <c r="G2056" s="5">
        <f>IF(Table1[[#This Row],[Amount]]&lt;0,-Table1[[#This Row],[Amount]],"")</f>
        <v>5</v>
      </c>
      <c r="H2056" t="str">
        <f>IF(Table1[[#This Row],[Account Type]]="Credit Card",Table1[[#This Row],[Amount]],"")</f>
        <v/>
      </c>
      <c r="I2056" s="2" t="str">
        <f>IF(Table1[[#This Row],[Category]]="Loan Repayment",Table1[[#This Row],[Amount]]*-1,"")</f>
        <v/>
      </c>
      <c r="J2056" s="20" t="s">
        <v>379</v>
      </c>
      <c r="K2056" s="17">
        <v>45200</v>
      </c>
    </row>
    <row r="2057" spans="1:11" x14ac:dyDescent="0.25">
      <c r="A2057" s="16">
        <v>45223.828865740739</v>
      </c>
      <c r="B2057" t="s">
        <v>3</v>
      </c>
      <c r="C2057" t="str">
        <f t="shared" si="32"/>
        <v>Others</v>
      </c>
      <c r="D2057" s="3">
        <v>5</v>
      </c>
      <c r="E2057" t="s">
        <v>244</v>
      </c>
      <c r="F2057" t="s">
        <v>241</v>
      </c>
      <c r="G2057" s="5" t="str">
        <f>IF(Table1[[#This Row],[Amount]]&lt;0,-Table1[[#This Row],[Amount]],"")</f>
        <v/>
      </c>
      <c r="H2057" t="str">
        <f>IF(Table1[[#This Row],[Account Type]]="Credit Card",Table1[[#This Row],[Amount]],"")</f>
        <v/>
      </c>
      <c r="I2057" s="2" t="str">
        <f>IF(Table1[[#This Row],[Category]]="Loan Repayment",Table1[[#This Row],[Amount]]*-1,"")</f>
        <v/>
      </c>
      <c r="J2057" s="20" t="s">
        <v>379</v>
      </c>
      <c r="K2057" s="17">
        <v>45200</v>
      </c>
    </row>
    <row r="2058" spans="1:11" x14ac:dyDescent="0.25">
      <c r="A2058" s="16">
        <v>45223.829467592594</v>
      </c>
      <c r="B2058" t="s">
        <v>292</v>
      </c>
      <c r="C2058" t="str">
        <f t="shared" si="32"/>
        <v>Others</v>
      </c>
      <c r="D2058" s="3">
        <v>-57</v>
      </c>
      <c r="E2058" t="s">
        <v>244</v>
      </c>
      <c r="F2058" t="s">
        <v>241</v>
      </c>
      <c r="G2058" s="5">
        <f>IF(Table1[[#This Row],[Amount]]&lt;0,-Table1[[#This Row],[Amount]],"")</f>
        <v>57</v>
      </c>
      <c r="H2058" t="str">
        <f>IF(Table1[[#This Row],[Account Type]]="Credit Card",Table1[[#This Row],[Amount]],"")</f>
        <v/>
      </c>
      <c r="I2058" s="2" t="str">
        <f>IF(Table1[[#This Row],[Category]]="Loan Repayment",Table1[[#This Row],[Amount]]*-1,"")</f>
        <v/>
      </c>
      <c r="J2058" s="20" t="s">
        <v>379</v>
      </c>
      <c r="K2058" s="17">
        <v>45200</v>
      </c>
    </row>
    <row r="2059" spans="1:11" x14ac:dyDescent="0.25">
      <c r="A2059" s="16">
        <v>45224.041655092595</v>
      </c>
      <c r="B2059" t="s">
        <v>14</v>
      </c>
      <c r="C2059" t="str">
        <f t="shared" si="32"/>
        <v>Public Transport</v>
      </c>
      <c r="D2059" s="3">
        <v>-1.75</v>
      </c>
      <c r="E2059" t="s">
        <v>244</v>
      </c>
      <c r="F2059" t="s">
        <v>241</v>
      </c>
      <c r="G2059" s="5">
        <f>IF(Table1[[#This Row],[Amount]]&lt;0,-Table1[[#This Row],[Amount]],"")</f>
        <v>1.75</v>
      </c>
      <c r="H2059" t="str">
        <f>IF(Table1[[#This Row],[Account Type]]="Credit Card",Table1[[#This Row],[Amount]],"")</f>
        <v/>
      </c>
      <c r="I2059" s="2" t="str">
        <f>IF(Table1[[#This Row],[Category]]="Loan Repayment",Table1[[#This Row],[Amount]]*-1,"")</f>
        <v/>
      </c>
      <c r="J2059" s="20" t="s">
        <v>379</v>
      </c>
      <c r="K2059" s="17">
        <v>45200</v>
      </c>
    </row>
    <row r="2060" spans="1:11" x14ac:dyDescent="0.25">
      <c r="A2060" s="16">
        <v>45224.889074074075</v>
      </c>
      <c r="B2060" t="s">
        <v>41</v>
      </c>
      <c r="C2060" t="str">
        <f t="shared" si="32"/>
        <v>Others</v>
      </c>
      <c r="D2060" s="3">
        <v>1990</v>
      </c>
      <c r="E2060" t="s">
        <v>244</v>
      </c>
      <c r="F2060" t="s">
        <v>241</v>
      </c>
      <c r="G2060" s="5" t="str">
        <f>IF(Table1[[#This Row],[Amount]]&lt;0,-Table1[[#This Row],[Amount]],"")</f>
        <v/>
      </c>
      <c r="H2060" t="str">
        <f>IF(Table1[[#This Row],[Account Type]]="Credit Card",Table1[[#This Row],[Amount]],"")</f>
        <v/>
      </c>
      <c r="I2060" s="2" t="str">
        <f>IF(Table1[[#This Row],[Category]]="Loan Repayment",Table1[[#This Row],[Amount]]*-1,"")</f>
        <v/>
      </c>
      <c r="J2060" s="20" t="s">
        <v>379</v>
      </c>
      <c r="K2060" s="17">
        <v>45200</v>
      </c>
    </row>
    <row r="2061" spans="1:11" x14ac:dyDescent="0.25">
      <c r="A2061" s="16">
        <v>45224.909212962964</v>
      </c>
      <c r="B2061" t="s">
        <v>292</v>
      </c>
      <c r="C2061" t="str">
        <f t="shared" si="32"/>
        <v>Others</v>
      </c>
      <c r="D2061" s="3">
        <v>-2000</v>
      </c>
      <c r="E2061" t="s">
        <v>244</v>
      </c>
      <c r="F2061" t="s">
        <v>241</v>
      </c>
      <c r="G2061" s="5">
        <f>IF(Table1[[#This Row],[Amount]]&lt;0,-Table1[[#This Row],[Amount]],"")</f>
        <v>2000</v>
      </c>
      <c r="H2061" t="str">
        <f>IF(Table1[[#This Row],[Account Type]]="Credit Card",Table1[[#This Row],[Amount]],"")</f>
        <v/>
      </c>
      <c r="I2061" s="2" t="str">
        <f>IF(Table1[[#This Row],[Category]]="Loan Repayment",Table1[[#This Row],[Amount]]*-1,"")</f>
        <v/>
      </c>
      <c r="J2061" s="20" t="s">
        <v>379</v>
      </c>
      <c r="K2061" s="17">
        <v>45200</v>
      </c>
    </row>
    <row r="2062" spans="1:11" x14ac:dyDescent="0.25">
      <c r="A2062" s="16">
        <v>45225.041655092595</v>
      </c>
      <c r="B2062" t="s">
        <v>14</v>
      </c>
      <c r="C2062" t="str">
        <f t="shared" si="32"/>
        <v>Public Transport</v>
      </c>
      <c r="D2062" s="3">
        <v>-3.5</v>
      </c>
      <c r="E2062" t="s">
        <v>244</v>
      </c>
      <c r="F2062" t="s">
        <v>241</v>
      </c>
      <c r="G2062" s="5">
        <f>IF(Table1[[#This Row],[Amount]]&lt;0,-Table1[[#This Row],[Amount]],"")</f>
        <v>3.5</v>
      </c>
      <c r="H2062" t="str">
        <f>IF(Table1[[#This Row],[Account Type]]="Credit Card",Table1[[#This Row],[Amount]],"")</f>
        <v/>
      </c>
      <c r="I2062" s="2" t="str">
        <f>IF(Table1[[#This Row],[Category]]="Loan Repayment",Table1[[#This Row],[Amount]]*-1,"")</f>
        <v/>
      </c>
      <c r="J2062" s="20" t="s">
        <v>379</v>
      </c>
      <c r="K2062" s="17">
        <v>45200</v>
      </c>
    </row>
    <row r="2063" spans="1:11" x14ac:dyDescent="0.25">
      <c r="A2063" s="16">
        <v>45226.041655092595</v>
      </c>
      <c r="B2063" t="s">
        <v>14</v>
      </c>
      <c r="C2063" t="str">
        <f t="shared" si="32"/>
        <v>Public Transport</v>
      </c>
      <c r="D2063" s="3">
        <v>-5.25</v>
      </c>
      <c r="E2063" t="s">
        <v>244</v>
      </c>
      <c r="F2063" t="s">
        <v>241</v>
      </c>
      <c r="G2063" s="5">
        <f>IF(Table1[[#This Row],[Amount]]&lt;0,-Table1[[#This Row],[Amount]],"")</f>
        <v>5.25</v>
      </c>
      <c r="H2063" t="str">
        <f>IF(Table1[[#This Row],[Account Type]]="Credit Card",Table1[[#This Row],[Amount]],"")</f>
        <v/>
      </c>
      <c r="I2063" s="2" t="str">
        <f>IF(Table1[[#This Row],[Category]]="Loan Repayment",Table1[[#This Row],[Amount]]*-1,"")</f>
        <v/>
      </c>
      <c r="J2063" s="20" t="s">
        <v>379</v>
      </c>
      <c r="K2063" s="17">
        <v>45200</v>
      </c>
    </row>
    <row r="2064" spans="1:11" x14ac:dyDescent="0.25">
      <c r="A2064" s="16">
        <v>45226.866608796299</v>
      </c>
      <c r="B2064" t="s">
        <v>84</v>
      </c>
      <c r="C2064" t="str">
        <f t="shared" si="32"/>
        <v>Others</v>
      </c>
      <c r="D2064" s="3">
        <v>-1.59</v>
      </c>
      <c r="E2064" t="s">
        <v>244</v>
      </c>
      <c r="F2064" t="s">
        <v>241</v>
      </c>
      <c r="G2064" s="5">
        <f>IF(Table1[[#This Row],[Amount]]&lt;0,-Table1[[#This Row],[Amount]],"")</f>
        <v>1.59</v>
      </c>
      <c r="H2064" t="str">
        <f>IF(Table1[[#This Row],[Account Type]]="Credit Card",Table1[[#This Row],[Amount]],"")</f>
        <v/>
      </c>
      <c r="I2064" s="2" t="str">
        <f>IF(Table1[[#This Row],[Category]]="Loan Repayment",Table1[[#This Row],[Amount]]*-1,"")</f>
        <v/>
      </c>
      <c r="J2064" s="20" t="s">
        <v>379</v>
      </c>
      <c r="K2064" s="17">
        <v>45200</v>
      </c>
    </row>
    <row r="2065" spans="1:11" x14ac:dyDescent="0.25">
      <c r="A2065" s="16">
        <v>45227.041655092595</v>
      </c>
      <c r="B2065" t="s">
        <v>14</v>
      </c>
      <c r="C2065" t="str">
        <f t="shared" si="32"/>
        <v>Public Transport</v>
      </c>
      <c r="D2065" s="3">
        <v>-1.75</v>
      </c>
      <c r="E2065" t="s">
        <v>244</v>
      </c>
      <c r="F2065" t="s">
        <v>241</v>
      </c>
      <c r="G2065" s="5">
        <f>IF(Table1[[#This Row],[Amount]]&lt;0,-Table1[[#This Row],[Amount]],"")</f>
        <v>1.75</v>
      </c>
      <c r="H2065" t="str">
        <f>IF(Table1[[#This Row],[Account Type]]="Credit Card",Table1[[#This Row],[Amount]],"")</f>
        <v/>
      </c>
      <c r="I2065" s="2" t="str">
        <f>IF(Table1[[#This Row],[Category]]="Loan Repayment",Table1[[#This Row],[Amount]]*-1,"")</f>
        <v/>
      </c>
      <c r="J2065" s="20" t="s">
        <v>379</v>
      </c>
      <c r="K2065" s="17">
        <v>45200</v>
      </c>
    </row>
    <row r="2066" spans="1:11" x14ac:dyDescent="0.25">
      <c r="A2066" s="16">
        <v>45228.240034722221</v>
      </c>
      <c r="B2066" t="s">
        <v>14</v>
      </c>
      <c r="C2066" t="str">
        <f t="shared" si="32"/>
        <v>Public Transport</v>
      </c>
      <c r="D2066" s="3">
        <v>-3.5</v>
      </c>
      <c r="E2066" t="s">
        <v>244</v>
      </c>
      <c r="F2066" t="s">
        <v>241</v>
      </c>
      <c r="G2066" s="5">
        <f>IF(Table1[[#This Row],[Amount]]&lt;0,-Table1[[#This Row],[Amount]],"")</f>
        <v>3.5</v>
      </c>
      <c r="H2066" t="str">
        <f>IF(Table1[[#This Row],[Account Type]]="Credit Card",Table1[[#This Row],[Amount]],"")</f>
        <v/>
      </c>
      <c r="I2066" s="2" t="str">
        <f>IF(Table1[[#This Row],[Category]]="Loan Repayment",Table1[[#This Row],[Amount]]*-1,"")</f>
        <v/>
      </c>
      <c r="J2066" s="20" t="s">
        <v>379</v>
      </c>
      <c r="K2066" s="17">
        <v>45200</v>
      </c>
    </row>
    <row r="2067" spans="1:11" x14ac:dyDescent="0.25">
      <c r="A2067" s="16">
        <v>45228.999988425923</v>
      </c>
      <c r="B2067" t="s">
        <v>14</v>
      </c>
      <c r="C2067" t="str">
        <f t="shared" si="32"/>
        <v>Public Transport</v>
      </c>
      <c r="D2067" s="3">
        <v>-1.75</v>
      </c>
      <c r="E2067" t="s">
        <v>244</v>
      </c>
      <c r="F2067" t="s">
        <v>241</v>
      </c>
      <c r="G2067" s="5">
        <f>IF(Table1[[#This Row],[Amount]]&lt;0,-Table1[[#This Row],[Amount]],"")</f>
        <v>1.75</v>
      </c>
      <c r="H2067" t="str">
        <f>IF(Table1[[#This Row],[Account Type]]="Credit Card",Table1[[#This Row],[Amount]],"")</f>
        <v/>
      </c>
      <c r="I2067" s="2" t="str">
        <f>IF(Table1[[#This Row],[Category]]="Loan Repayment",Table1[[#This Row],[Amount]]*-1,"")</f>
        <v/>
      </c>
      <c r="J2067" s="20" t="s">
        <v>379</v>
      </c>
      <c r="K2067" s="17">
        <v>45200</v>
      </c>
    </row>
    <row r="2068" spans="1:11" x14ac:dyDescent="0.25">
      <c r="A2068" s="16">
        <v>45229.30667824074</v>
      </c>
      <c r="B2068" t="s">
        <v>2</v>
      </c>
      <c r="C2068" t="str">
        <f t="shared" si="32"/>
        <v>Savings</v>
      </c>
      <c r="D2068" s="3">
        <v>5</v>
      </c>
      <c r="E2068" t="s">
        <v>244</v>
      </c>
      <c r="F2068" t="s">
        <v>241</v>
      </c>
      <c r="G2068" s="5" t="str">
        <f>IF(Table1[[#This Row],[Amount]]&lt;0,-Table1[[#This Row],[Amount]],"")</f>
        <v/>
      </c>
      <c r="H2068" t="str">
        <f>IF(Table1[[#This Row],[Account Type]]="Credit Card",Table1[[#This Row],[Amount]],"")</f>
        <v/>
      </c>
      <c r="I2068" s="2" t="str">
        <f>IF(Table1[[#This Row],[Category]]="Loan Repayment",Table1[[#This Row],[Amount]]*-1,"")</f>
        <v/>
      </c>
      <c r="J2068" s="20" t="s">
        <v>379</v>
      </c>
      <c r="K2068" s="17">
        <v>45200</v>
      </c>
    </row>
    <row r="2069" spans="1:11" x14ac:dyDescent="0.25">
      <c r="A2069" s="16">
        <v>45229.30667824074</v>
      </c>
      <c r="B2069" t="s">
        <v>2</v>
      </c>
      <c r="C2069" t="str">
        <f t="shared" si="32"/>
        <v>Savings</v>
      </c>
      <c r="D2069" s="3">
        <v>-5</v>
      </c>
      <c r="E2069" t="s">
        <v>244</v>
      </c>
      <c r="F2069" t="s">
        <v>241</v>
      </c>
      <c r="G2069" s="5">
        <f>IF(Table1[[#This Row],[Amount]]&lt;0,-Table1[[#This Row],[Amount]],"")</f>
        <v>5</v>
      </c>
      <c r="H2069" t="str">
        <f>IF(Table1[[#This Row],[Account Type]]="Credit Card",Table1[[#This Row],[Amount]],"")</f>
        <v/>
      </c>
      <c r="I2069" s="2" t="str">
        <f>IF(Table1[[#This Row],[Category]]="Loan Repayment",Table1[[#This Row],[Amount]]*-1,"")</f>
        <v/>
      </c>
      <c r="J2069" s="20" t="s">
        <v>379</v>
      </c>
      <c r="K2069" s="17">
        <v>45200</v>
      </c>
    </row>
    <row r="2070" spans="1:11" x14ac:dyDescent="0.25">
      <c r="A2070" s="16">
        <v>45229.418981481482</v>
      </c>
      <c r="B2070" t="s">
        <v>46</v>
      </c>
      <c r="C2070" t="str">
        <f t="shared" si="32"/>
        <v>Others</v>
      </c>
      <c r="D2070" s="3">
        <v>80</v>
      </c>
      <c r="E2070" t="s">
        <v>244</v>
      </c>
      <c r="F2070" t="s">
        <v>241</v>
      </c>
      <c r="G2070" s="5" t="str">
        <f>IF(Table1[[#This Row],[Amount]]&lt;0,-Table1[[#This Row],[Amount]],"")</f>
        <v/>
      </c>
      <c r="H2070" t="str">
        <f>IF(Table1[[#This Row],[Account Type]]="Credit Card",Table1[[#This Row],[Amount]],"")</f>
        <v/>
      </c>
      <c r="I2070" s="2" t="str">
        <f>IF(Table1[[#This Row],[Category]]="Loan Repayment",Table1[[#This Row],[Amount]]*-1,"")</f>
        <v/>
      </c>
      <c r="J2070" s="20" t="s">
        <v>379</v>
      </c>
      <c r="K2070" s="17">
        <v>45200</v>
      </c>
    </row>
    <row r="2071" spans="1:11" x14ac:dyDescent="0.25">
      <c r="A2071" s="16">
        <v>45229.658842592595</v>
      </c>
      <c r="B2071" t="s">
        <v>14</v>
      </c>
      <c r="C2071" t="str">
        <f t="shared" si="32"/>
        <v>Public Transport</v>
      </c>
      <c r="D2071" s="3">
        <v>-20</v>
      </c>
      <c r="E2071" t="s">
        <v>244</v>
      </c>
      <c r="F2071" t="s">
        <v>241</v>
      </c>
      <c r="G2071" s="5">
        <f>IF(Table1[[#This Row],[Amount]]&lt;0,-Table1[[#This Row],[Amount]],"")</f>
        <v>20</v>
      </c>
      <c r="H2071" t="str">
        <f>IF(Table1[[#This Row],[Account Type]]="Credit Card",Table1[[#This Row],[Amount]],"")</f>
        <v/>
      </c>
      <c r="I2071" s="2" t="str">
        <f>IF(Table1[[#This Row],[Category]]="Loan Repayment",Table1[[#This Row],[Amount]]*-1,"")</f>
        <v/>
      </c>
      <c r="J2071" s="20" t="s">
        <v>379</v>
      </c>
      <c r="K2071" s="17">
        <v>45200</v>
      </c>
    </row>
    <row r="2072" spans="1:11" x14ac:dyDescent="0.25">
      <c r="A2072" s="16">
        <v>45230.362500000003</v>
      </c>
      <c r="B2072" t="s">
        <v>12</v>
      </c>
      <c r="C2072" t="str">
        <f t="shared" si="32"/>
        <v>Groceries</v>
      </c>
      <c r="D2072" s="3">
        <v>-3.98</v>
      </c>
      <c r="E2072" t="s">
        <v>244</v>
      </c>
      <c r="F2072" t="s">
        <v>241</v>
      </c>
      <c r="G2072" s="5">
        <f>IF(Table1[[#This Row],[Amount]]&lt;0,-Table1[[#This Row],[Amount]],"")</f>
        <v>3.98</v>
      </c>
      <c r="H2072" t="str">
        <f>IF(Table1[[#This Row],[Account Type]]="Credit Card",Table1[[#This Row],[Amount]],"")</f>
        <v/>
      </c>
      <c r="I2072" s="2" t="str">
        <f>IF(Table1[[#This Row],[Category]]="Loan Repayment",Table1[[#This Row],[Amount]]*-1,"")</f>
        <v/>
      </c>
      <c r="J2072" s="20" t="s">
        <v>379</v>
      </c>
      <c r="K2072" s="17">
        <v>45200</v>
      </c>
    </row>
    <row r="2073" spans="1:11" x14ac:dyDescent="0.25">
      <c r="A2073" s="16">
        <v>45230.364259259259</v>
      </c>
      <c r="B2073" t="s">
        <v>10</v>
      </c>
      <c r="C2073" t="str">
        <f t="shared" si="32"/>
        <v>Groceries</v>
      </c>
      <c r="D2073" s="3">
        <v>-0.45</v>
      </c>
      <c r="E2073" t="s">
        <v>244</v>
      </c>
      <c r="F2073" t="s">
        <v>241</v>
      </c>
      <c r="G2073" s="5">
        <f>IF(Table1[[#This Row],[Amount]]&lt;0,-Table1[[#This Row],[Amount]],"")</f>
        <v>0.45</v>
      </c>
      <c r="H2073" t="str">
        <f>IF(Table1[[#This Row],[Account Type]]="Credit Card",Table1[[#This Row],[Amount]],"")</f>
        <v/>
      </c>
      <c r="I2073" s="2" t="str">
        <f>IF(Table1[[#This Row],[Category]]="Loan Repayment",Table1[[#This Row],[Amount]]*-1,"")</f>
        <v/>
      </c>
      <c r="J2073" s="20" t="s">
        <v>379</v>
      </c>
      <c r="K2073" s="17">
        <v>45200</v>
      </c>
    </row>
    <row r="2074" spans="1:11" x14ac:dyDescent="0.25">
      <c r="A2074" s="16">
        <v>45230.577592592592</v>
      </c>
      <c r="B2074" t="s">
        <v>155</v>
      </c>
      <c r="C2074" t="str">
        <f t="shared" si="32"/>
        <v>Others</v>
      </c>
      <c r="D2074" s="3">
        <v>-14.85</v>
      </c>
      <c r="E2074" t="s">
        <v>244</v>
      </c>
      <c r="F2074" t="s">
        <v>241</v>
      </c>
      <c r="G2074" s="5">
        <f>IF(Table1[[#This Row],[Amount]]&lt;0,-Table1[[#This Row],[Amount]],"")</f>
        <v>14.85</v>
      </c>
      <c r="H2074" t="str">
        <f>IF(Table1[[#This Row],[Account Type]]="Credit Card",Table1[[#This Row],[Amount]],"")</f>
        <v/>
      </c>
      <c r="I2074" s="2" t="str">
        <f>IF(Table1[[#This Row],[Category]]="Loan Repayment",Table1[[#This Row],[Amount]]*-1,"")</f>
        <v/>
      </c>
      <c r="J2074" s="20" t="s">
        <v>379</v>
      </c>
      <c r="K2074" s="17">
        <v>45200</v>
      </c>
    </row>
    <row r="2075" spans="1:11" x14ac:dyDescent="0.25">
      <c r="A2075" s="16">
        <v>45230.911840277775</v>
      </c>
      <c r="B2075" t="s">
        <v>8</v>
      </c>
      <c r="C2075" t="str">
        <f t="shared" si="32"/>
        <v>Others</v>
      </c>
      <c r="D2075" s="3">
        <v>15</v>
      </c>
      <c r="E2075" t="s">
        <v>244</v>
      </c>
      <c r="F2075" t="s">
        <v>241</v>
      </c>
      <c r="G2075" s="5" t="str">
        <f>IF(Table1[[#This Row],[Amount]]&lt;0,-Table1[[#This Row],[Amount]],"")</f>
        <v/>
      </c>
      <c r="H2075" t="str">
        <f>IF(Table1[[#This Row],[Account Type]]="Credit Card",Table1[[#This Row],[Amount]],"")</f>
        <v/>
      </c>
      <c r="I2075" s="2" t="str">
        <f>IF(Table1[[#This Row],[Category]]="Loan Repayment",Table1[[#This Row],[Amount]]*-1,"")</f>
        <v/>
      </c>
      <c r="J2075" s="20" t="s">
        <v>379</v>
      </c>
      <c r="K2075" s="17">
        <v>45200</v>
      </c>
    </row>
    <row r="2076" spans="1:11" x14ac:dyDescent="0.25">
      <c r="A2076" s="16">
        <v>45230.999988425923</v>
      </c>
      <c r="B2076" t="s">
        <v>14</v>
      </c>
      <c r="C2076" t="str">
        <f t="shared" si="32"/>
        <v>Public Transport</v>
      </c>
      <c r="D2076" s="3">
        <v>-3.5</v>
      </c>
      <c r="E2076" t="s">
        <v>244</v>
      </c>
      <c r="F2076" t="s">
        <v>241</v>
      </c>
      <c r="G2076" s="5">
        <f>IF(Table1[[#This Row],[Amount]]&lt;0,-Table1[[#This Row],[Amount]],"")</f>
        <v>3.5</v>
      </c>
      <c r="H2076" t="str">
        <f>IF(Table1[[#This Row],[Account Type]]="Credit Card",Table1[[#This Row],[Amount]],"")</f>
        <v/>
      </c>
      <c r="I2076" s="2" t="str">
        <f>IF(Table1[[#This Row],[Category]]="Loan Repayment",Table1[[#This Row],[Amount]]*-1,"")</f>
        <v/>
      </c>
      <c r="J2076" s="20" t="s">
        <v>379</v>
      </c>
      <c r="K2076" s="17">
        <v>45200</v>
      </c>
    </row>
    <row r="2077" spans="1:11" x14ac:dyDescent="0.25">
      <c r="A2077" s="16">
        <v>45231.652708333335</v>
      </c>
      <c r="B2077" t="s">
        <v>171</v>
      </c>
      <c r="C2077" t="str">
        <f t="shared" si="32"/>
        <v>Others</v>
      </c>
      <c r="D2077" s="3">
        <v>-40</v>
      </c>
      <c r="E2077" t="s">
        <v>244</v>
      </c>
      <c r="F2077" t="s">
        <v>241</v>
      </c>
      <c r="G2077" s="5">
        <f>IF(Table1[[#This Row],[Amount]]&lt;0,-Table1[[#This Row],[Amount]],"")</f>
        <v>40</v>
      </c>
      <c r="H2077" t="str">
        <f>IF(Table1[[#This Row],[Account Type]]="Credit Card",Table1[[#This Row],[Amount]],"")</f>
        <v/>
      </c>
      <c r="I2077" s="2" t="str">
        <f>IF(Table1[[#This Row],[Category]]="Loan Repayment",Table1[[#This Row],[Amount]]*-1,"")</f>
        <v/>
      </c>
      <c r="J2077" s="20" t="s">
        <v>380</v>
      </c>
      <c r="K2077" s="17">
        <v>45231</v>
      </c>
    </row>
    <row r="2078" spans="1:11" x14ac:dyDescent="0.25">
      <c r="A2078" s="16">
        <v>45231.675717592596</v>
      </c>
      <c r="B2078" t="s">
        <v>12</v>
      </c>
      <c r="C2078" t="str">
        <f t="shared" si="32"/>
        <v>Groceries</v>
      </c>
      <c r="D2078" s="3">
        <v>-3.98</v>
      </c>
      <c r="E2078" t="s">
        <v>244</v>
      </c>
      <c r="F2078" t="s">
        <v>241</v>
      </c>
      <c r="G2078" s="5">
        <f>IF(Table1[[#This Row],[Amount]]&lt;0,-Table1[[#This Row],[Amount]],"")</f>
        <v>3.98</v>
      </c>
      <c r="H2078" t="str">
        <f>IF(Table1[[#This Row],[Account Type]]="Credit Card",Table1[[#This Row],[Amount]],"")</f>
        <v/>
      </c>
      <c r="I2078" s="2" t="str">
        <f>IF(Table1[[#This Row],[Category]]="Loan Repayment",Table1[[#This Row],[Amount]]*-1,"")</f>
        <v/>
      </c>
      <c r="J2078" s="20" t="s">
        <v>380</v>
      </c>
      <c r="K2078" s="17">
        <v>45231</v>
      </c>
    </row>
    <row r="2079" spans="1:11" x14ac:dyDescent="0.25">
      <c r="A2079" s="16">
        <v>45231.733194444445</v>
      </c>
      <c r="B2079" t="s">
        <v>10</v>
      </c>
      <c r="C2079" t="str">
        <f t="shared" si="32"/>
        <v>Groceries</v>
      </c>
      <c r="D2079" s="3">
        <v>-1.5</v>
      </c>
      <c r="E2079" t="s">
        <v>244</v>
      </c>
      <c r="F2079" t="s">
        <v>241</v>
      </c>
      <c r="G2079" s="5">
        <f>IF(Table1[[#This Row],[Amount]]&lt;0,-Table1[[#This Row],[Amount]],"")</f>
        <v>1.5</v>
      </c>
      <c r="H2079" t="str">
        <f>IF(Table1[[#This Row],[Account Type]]="Credit Card",Table1[[#This Row],[Amount]],"")</f>
        <v/>
      </c>
      <c r="I2079" s="2" t="str">
        <f>IF(Table1[[#This Row],[Category]]="Loan Repayment",Table1[[#This Row],[Amount]]*-1,"")</f>
        <v/>
      </c>
      <c r="J2079" s="20" t="s">
        <v>380</v>
      </c>
      <c r="K2079" s="17">
        <v>45231</v>
      </c>
    </row>
    <row r="2080" spans="1:11" x14ac:dyDescent="0.25">
      <c r="A2080" s="16">
        <v>45231.999988425923</v>
      </c>
      <c r="B2080" t="s">
        <v>14</v>
      </c>
      <c r="C2080" t="str">
        <f t="shared" si="32"/>
        <v>Public Transport</v>
      </c>
      <c r="D2080" s="3">
        <v>-3.5</v>
      </c>
      <c r="E2080" t="s">
        <v>244</v>
      </c>
      <c r="F2080" t="s">
        <v>241</v>
      </c>
      <c r="G2080" s="5">
        <f>IF(Table1[[#This Row],[Amount]]&lt;0,-Table1[[#This Row],[Amount]],"")</f>
        <v>3.5</v>
      </c>
      <c r="H2080" t="str">
        <f>IF(Table1[[#This Row],[Account Type]]="Credit Card",Table1[[#This Row],[Amount]],"")</f>
        <v/>
      </c>
      <c r="I2080" s="2" t="str">
        <f>IF(Table1[[#This Row],[Category]]="Loan Repayment",Table1[[#This Row],[Amount]]*-1,"")</f>
        <v/>
      </c>
      <c r="J2080" s="20" t="s">
        <v>380</v>
      </c>
      <c r="K2080" s="17">
        <v>45231</v>
      </c>
    </row>
    <row r="2081" spans="1:11" x14ac:dyDescent="0.25">
      <c r="A2081" s="16">
        <v>45232.999988425923</v>
      </c>
      <c r="B2081" t="s">
        <v>14</v>
      </c>
      <c r="C2081" t="str">
        <f t="shared" si="32"/>
        <v>Public Transport</v>
      </c>
      <c r="D2081" s="3">
        <v>-5.25</v>
      </c>
      <c r="E2081" t="s">
        <v>244</v>
      </c>
      <c r="F2081" t="s">
        <v>241</v>
      </c>
      <c r="G2081" s="5">
        <f>IF(Table1[[#This Row],[Amount]]&lt;0,-Table1[[#This Row],[Amount]],"")</f>
        <v>5.25</v>
      </c>
      <c r="H2081" t="str">
        <f>IF(Table1[[#This Row],[Account Type]]="Credit Card",Table1[[#This Row],[Amount]],"")</f>
        <v/>
      </c>
      <c r="I2081" s="2" t="str">
        <f>IF(Table1[[#This Row],[Category]]="Loan Repayment",Table1[[#This Row],[Amount]]*-1,"")</f>
        <v/>
      </c>
      <c r="J2081" s="20" t="s">
        <v>380</v>
      </c>
      <c r="K2081" s="17">
        <v>45231</v>
      </c>
    </row>
    <row r="2082" spans="1:11" x14ac:dyDescent="0.25">
      <c r="A2082" s="16">
        <v>45233.377569444441</v>
      </c>
      <c r="B2082" t="s">
        <v>46</v>
      </c>
      <c r="C2082" t="str">
        <f t="shared" si="32"/>
        <v>Others</v>
      </c>
      <c r="D2082" s="3">
        <v>43</v>
      </c>
      <c r="E2082" t="s">
        <v>244</v>
      </c>
      <c r="F2082" t="s">
        <v>241</v>
      </c>
      <c r="G2082" s="5" t="str">
        <f>IF(Table1[[#This Row],[Amount]]&lt;0,-Table1[[#This Row],[Amount]],"")</f>
        <v/>
      </c>
      <c r="H2082" t="str">
        <f>IF(Table1[[#This Row],[Account Type]]="Credit Card",Table1[[#This Row],[Amount]],"")</f>
        <v/>
      </c>
      <c r="I2082" s="2" t="str">
        <f>IF(Table1[[#This Row],[Category]]="Loan Repayment",Table1[[#This Row],[Amount]]*-1,"")</f>
        <v/>
      </c>
      <c r="J2082" s="20" t="s">
        <v>380</v>
      </c>
      <c r="K2082" s="17">
        <v>45231</v>
      </c>
    </row>
    <row r="2083" spans="1:11" x14ac:dyDescent="0.25">
      <c r="A2083" s="16">
        <v>45233.398321759261</v>
      </c>
      <c r="B2083" t="s">
        <v>172</v>
      </c>
      <c r="C2083" t="str">
        <f t="shared" si="32"/>
        <v>Others</v>
      </c>
      <c r="D2083" s="3">
        <v>-22.9</v>
      </c>
      <c r="E2083" t="s">
        <v>244</v>
      </c>
      <c r="F2083" t="s">
        <v>241</v>
      </c>
      <c r="G2083" s="5">
        <f>IF(Table1[[#This Row],[Amount]]&lt;0,-Table1[[#This Row],[Amount]],"")</f>
        <v>22.9</v>
      </c>
      <c r="H2083" t="str">
        <f>IF(Table1[[#This Row],[Account Type]]="Credit Card",Table1[[#This Row],[Amount]],"")</f>
        <v/>
      </c>
      <c r="I2083" s="2" t="str">
        <f>IF(Table1[[#This Row],[Category]]="Loan Repayment",Table1[[#This Row],[Amount]]*-1,"")</f>
        <v/>
      </c>
      <c r="J2083" s="20" t="s">
        <v>380</v>
      </c>
      <c r="K2083" s="17">
        <v>45231</v>
      </c>
    </row>
    <row r="2084" spans="1:11" x14ac:dyDescent="0.25">
      <c r="A2084" s="16">
        <v>45233.662141203706</v>
      </c>
      <c r="B2084" t="s">
        <v>15</v>
      </c>
      <c r="C2084" t="str">
        <f t="shared" si="32"/>
        <v>Groceries</v>
      </c>
      <c r="D2084" s="3">
        <v>-10.06</v>
      </c>
      <c r="E2084" t="s">
        <v>244</v>
      </c>
      <c r="F2084" t="s">
        <v>241</v>
      </c>
      <c r="G2084" s="5">
        <f>IF(Table1[[#This Row],[Amount]]&lt;0,-Table1[[#This Row],[Amount]],"")</f>
        <v>10.06</v>
      </c>
      <c r="H2084" t="str">
        <f>IF(Table1[[#This Row],[Account Type]]="Credit Card",Table1[[#This Row],[Amount]],"")</f>
        <v/>
      </c>
      <c r="I2084" s="2" t="str">
        <f>IF(Table1[[#This Row],[Category]]="Loan Repayment",Table1[[#This Row],[Amount]]*-1,"")</f>
        <v/>
      </c>
      <c r="J2084" s="20" t="s">
        <v>380</v>
      </c>
      <c r="K2084" s="17">
        <v>45231</v>
      </c>
    </row>
    <row r="2085" spans="1:11" x14ac:dyDescent="0.25">
      <c r="A2085" s="16">
        <v>45233.924027777779</v>
      </c>
      <c r="B2085" t="s">
        <v>84</v>
      </c>
      <c r="C2085" t="str">
        <f t="shared" si="32"/>
        <v>Others</v>
      </c>
      <c r="D2085" s="3">
        <v>-1.59</v>
      </c>
      <c r="E2085" t="s">
        <v>244</v>
      </c>
      <c r="F2085" t="s">
        <v>241</v>
      </c>
      <c r="G2085" s="5">
        <f>IF(Table1[[#This Row],[Amount]]&lt;0,-Table1[[#This Row],[Amount]],"")</f>
        <v>1.59</v>
      </c>
      <c r="H2085" t="str">
        <f>IF(Table1[[#This Row],[Account Type]]="Credit Card",Table1[[#This Row],[Amount]],"")</f>
        <v/>
      </c>
      <c r="I2085" s="2" t="str">
        <f>IF(Table1[[#This Row],[Category]]="Loan Repayment",Table1[[#This Row],[Amount]]*-1,"")</f>
        <v/>
      </c>
      <c r="J2085" s="20" t="s">
        <v>380</v>
      </c>
      <c r="K2085" s="17">
        <v>45231</v>
      </c>
    </row>
    <row r="2086" spans="1:11" x14ac:dyDescent="0.25">
      <c r="A2086" s="16">
        <v>45234.159733796296</v>
      </c>
      <c r="B2086" t="s">
        <v>14</v>
      </c>
      <c r="C2086" t="str">
        <f t="shared" si="32"/>
        <v>Public Transport</v>
      </c>
      <c r="D2086" s="3">
        <v>-3.5</v>
      </c>
      <c r="E2086" t="s">
        <v>244</v>
      </c>
      <c r="F2086" t="s">
        <v>241</v>
      </c>
      <c r="G2086" s="5">
        <f>IF(Table1[[#This Row],[Amount]]&lt;0,-Table1[[#This Row],[Amount]],"")</f>
        <v>3.5</v>
      </c>
      <c r="H2086" t="str">
        <f>IF(Table1[[#This Row],[Account Type]]="Credit Card",Table1[[#This Row],[Amount]],"")</f>
        <v/>
      </c>
      <c r="I2086" s="2" t="str">
        <f>IF(Table1[[#This Row],[Category]]="Loan Repayment",Table1[[#This Row],[Amount]]*-1,"")</f>
        <v/>
      </c>
      <c r="J2086" s="20" t="s">
        <v>380</v>
      </c>
      <c r="K2086" s="17">
        <v>45231</v>
      </c>
    </row>
    <row r="2087" spans="1:11" x14ac:dyDescent="0.25">
      <c r="A2087" s="16">
        <v>45234.901701388888</v>
      </c>
      <c r="B2087" t="s">
        <v>84</v>
      </c>
      <c r="C2087" t="str">
        <f t="shared" si="32"/>
        <v>Others</v>
      </c>
      <c r="D2087" s="3">
        <v>-1.59</v>
      </c>
      <c r="E2087" t="s">
        <v>244</v>
      </c>
      <c r="F2087" t="s">
        <v>241</v>
      </c>
      <c r="G2087" s="5">
        <f>IF(Table1[[#This Row],[Amount]]&lt;0,-Table1[[#This Row],[Amount]],"")</f>
        <v>1.59</v>
      </c>
      <c r="H2087" t="str">
        <f>IF(Table1[[#This Row],[Account Type]]="Credit Card",Table1[[#This Row],[Amount]],"")</f>
        <v/>
      </c>
      <c r="I2087" s="2" t="str">
        <f>IF(Table1[[#This Row],[Category]]="Loan Repayment",Table1[[#This Row],[Amount]]*-1,"")</f>
        <v/>
      </c>
      <c r="J2087" s="20" t="s">
        <v>380</v>
      </c>
      <c r="K2087" s="17">
        <v>45231</v>
      </c>
    </row>
    <row r="2088" spans="1:11" x14ac:dyDescent="0.25">
      <c r="A2088" s="16">
        <v>45234.999988425923</v>
      </c>
      <c r="B2088" t="s">
        <v>14</v>
      </c>
      <c r="C2088" t="str">
        <f t="shared" si="32"/>
        <v>Public Transport</v>
      </c>
      <c r="D2088" s="3">
        <v>-3.5</v>
      </c>
      <c r="E2088" t="s">
        <v>244</v>
      </c>
      <c r="F2088" t="s">
        <v>241</v>
      </c>
      <c r="G2088" s="5">
        <f>IF(Table1[[#This Row],[Amount]]&lt;0,-Table1[[#This Row],[Amount]],"")</f>
        <v>3.5</v>
      </c>
      <c r="H2088" t="str">
        <f>IF(Table1[[#This Row],[Account Type]]="Credit Card",Table1[[#This Row],[Amount]],"")</f>
        <v/>
      </c>
      <c r="I2088" s="2" t="str">
        <f>IF(Table1[[#This Row],[Category]]="Loan Repayment",Table1[[#This Row],[Amount]]*-1,"")</f>
        <v/>
      </c>
      <c r="J2088" s="20" t="s">
        <v>380</v>
      </c>
      <c r="K2088" s="17">
        <v>45231</v>
      </c>
    </row>
    <row r="2089" spans="1:11" x14ac:dyDescent="0.25">
      <c r="A2089" s="16">
        <v>45235.317974537036</v>
      </c>
      <c r="B2089" t="s">
        <v>10</v>
      </c>
      <c r="C2089" t="str">
        <f t="shared" si="32"/>
        <v>Groceries</v>
      </c>
      <c r="D2089" s="3">
        <v>-2.4</v>
      </c>
      <c r="E2089" t="s">
        <v>244</v>
      </c>
      <c r="F2089" t="s">
        <v>241</v>
      </c>
      <c r="G2089" s="5">
        <f>IF(Table1[[#This Row],[Amount]]&lt;0,-Table1[[#This Row],[Amount]],"")</f>
        <v>2.4</v>
      </c>
      <c r="H2089" t="str">
        <f>IF(Table1[[#This Row],[Account Type]]="Credit Card",Table1[[#This Row],[Amount]],"")</f>
        <v/>
      </c>
      <c r="I2089" s="2" t="str">
        <f>IF(Table1[[#This Row],[Category]]="Loan Repayment",Table1[[#This Row],[Amount]]*-1,"")</f>
        <v/>
      </c>
      <c r="J2089" s="20" t="s">
        <v>380</v>
      </c>
      <c r="K2089" s="17">
        <v>45231</v>
      </c>
    </row>
    <row r="2090" spans="1:11" x14ac:dyDescent="0.25">
      <c r="A2090" s="16">
        <v>45235.999988425923</v>
      </c>
      <c r="B2090" t="s">
        <v>14</v>
      </c>
      <c r="C2090" t="str">
        <f t="shared" si="32"/>
        <v>Public Transport</v>
      </c>
      <c r="D2090" s="3">
        <v>-3.5</v>
      </c>
      <c r="E2090" t="s">
        <v>244</v>
      </c>
      <c r="F2090" t="s">
        <v>241</v>
      </c>
      <c r="G2090" s="5">
        <f>IF(Table1[[#This Row],[Amount]]&lt;0,-Table1[[#This Row],[Amount]],"")</f>
        <v>3.5</v>
      </c>
      <c r="H2090" t="str">
        <f>IF(Table1[[#This Row],[Account Type]]="Credit Card",Table1[[#This Row],[Amount]],"")</f>
        <v/>
      </c>
      <c r="I2090" s="2" t="str">
        <f>IF(Table1[[#This Row],[Category]]="Loan Repayment",Table1[[#This Row],[Amount]]*-1,"")</f>
        <v/>
      </c>
      <c r="J2090" s="20" t="s">
        <v>380</v>
      </c>
      <c r="K2090" s="17">
        <v>45231</v>
      </c>
    </row>
    <row r="2091" spans="1:11" x14ac:dyDescent="0.25">
      <c r="A2091" s="16">
        <v>45236.610289351855</v>
      </c>
      <c r="B2091" t="s">
        <v>3</v>
      </c>
      <c r="C2091" t="str">
        <f t="shared" si="32"/>
        <v>Others</v>
      </c>
      <c r="D2091" s="3">
        <v>-5</v>
      </c>
      <c r="E2091" t="s">
        <v>244</v>
      </c>
      <c r="F2091" t="s">
        <v>241</v>
      </c>
      <c r="G2091" s="5">
        <f>IF(Table1[[#This Row],[Amount]]&lt;0,-Table1[[#This Row],[Amount]],"")</f>
        <v>5</v>
      </c>
      <c r="H2091" t="str">
        <f>IF(Table1[[#This Row],[Account Type]]="Credit Card",Table1[[#This Row],[Amount]],"")</f>
        <v/>
      </c>
      <c r="I2091" s="2" t="str">
        <f>IF(Table1[[#This Row],[Category]]="Loan Repayment",Table1[[#This Row],[Amount]]*-1,"")</f>
        <v/>
      </c>
      <c r="J2091" s="20" t="s">
        <v>380</v>
      </c>
      <c r="K2091" s="17">
        <v>45231</v>
      </c>
    </row>
    <row r="2092" spans="1:11" x14ac:dyDescent="0.25">
      <c r="A2092" s="16">
        <v>45236.610289351855</v>
      </c>
      <c r="B2092" t="s">
        <v>3</v>
      </c>
      <c r="C2092" t="str">
        <f t="shared" si="32"/>
        <v>Others</v>
      </c>
      <c r="D2092" s="3">
        <v>5</v>
      </c>
      <c r="E2092" t="s">
        <v>244</v>
      </c>
      <c r="F2092" t="s">
        <v>241</v>
      </c>
      <c r="G2092" s="5" t="str">
        <f>IF(Table1[[#This Row],[Amount]]&lt;0,-Table1[[#This Row],[Amount]],"")</f>
        <v/>
      </c>
      <c r="H2092" t="str">
        <f>IF(Table1[[#This Row],[Account Type]]="Credit Card",Table1[[#This Row],[Amount]],"")</f>
        <v/>
      </c>
      <c r="I2092" s="2" t="str">
        <f>IF(Table1[[#This Row],[Category]]="Loan Repayment",Table1[[#This Row],[Amount]]*-1,"")</f>
        <v/>
      </c>
      <c r="J2092" s="20" t="s">
        <v>380</v>
      </c>
      <c r="K2092" s="17">
        <v>45231</v>
      </c>
    </row>
    <row r="2093" spans="1:11" x14ac:dyDescent="0.25">
      <c r="A2093" s="16">
        <v>45236.999988425923</v>
      </c>
      <c r="B2093" t="s">
        <v>14</v>
      </c>
      <c r="C2093" t="str">
        <f t="shared" si="32"/>
        <v>Public Transport</v>
      </c>
      <c r="D2093" s="3">
        <v>-5.25</v>
      </c>
      <c r="E2093" t="s">
        <v>244</v>
      </c>
      <c r="F2093" t="s">
        <v>241</v>
      </c>
      <c r="G2093" s="5">
        <f>IF(Table1[[#This Row],[Amount]]&lt;0,-Table1[[#This Row],[Amount]],"")</f>
        <v>5.25</v>
      </c>
      <c r="H2093" t="str">
        <f>IF(Table1[[#This Row],[Account Type]]="Credit Card",Table1[[#This Row],[Amount]],"")</f>
        <v/>
      </c>
      <c r="I2093" s="2" t="str">
        <f>IF(Table1[[#This Row],[Category]]="Loan Repayment",Table1[[#This Row],[Amount]]*-1,"")</f>
        <v/>
      </c>
      <c r="J2093" s="20" t="s">
        <v>380</v>
      </c>
      <c r="K2093" s="17">
        <v>45231</v>
      </c>
    </row>
    <row r="2094" spans="1:11" x14ac:dyDescent="0.25">
      <c r="A2094" s="16">
        <v>45237.361678240741</v>
      </c>
      <c r="B2094" t="s">
        <v>14</v>
      </c>
      <c r="C2094" t="str">
        <f t="shared" si="32"/>
        <v>Public Transport</v>
      </c>
      <c r="D2094" s="3">
        <v>-3.5</v>
      </c>
      <c r="E2094" t="s">
        <v>244</v>
      </c>
      <c r="F2094" t="s">
        <v>241</v>
      </c>
      <c r="G2094" s="5">
        <f>IF(Table1[[#This Row],[Amount]]&lt;0,-Table1[[#This Row],[Amount]],"")</f>
        <v>3.5</v>
      </c>
      <c r="H2094" t="str">
        <f>IF(Table1[[#This Row],[Account Type]]="Credit Card",Table1[[#This Row],[Amount]],"")</f>
        <v/>
      </c>
      <c r="I2094" s="2" t="str">
        <f>IF(Table1[[#This Row],[Category]]="Loan Repayment",Table1[[#This Row],[Amount]]*-1,"")</f>
        <v/>
      </c>
      <c r="J2094" s="20" t="s">
        <v>380</v>
      </c>
      <c r="K2094" s="17">
        <v>45231</v>
      </c>
    </row>
    <row r="2095" spans="1:11" x14ac:dyDescent="0.25">
      <c r="A2095" s="16">
        <v>45237.999988425923</v>
      </c>
      <c r="B2095" t="s">
        <v>14</v>
      </c>
      <c r="C2095" t="str">
        <f t="shared" si="32"/>
        <v>Public Transport</v>
      </c>
      <c r="D2095" s="3">
        <v>-1.75</v>
      </c>
      <c r="E2095" t="s">
        <v>244</v>
      </c>
      <c r="F2095" t="s">
        <v>241</v>
      </c>
      <c r="G2095" s="5">
        <f>IF(Table1[[#This Row],[Amount]]&lt;0,-Table1[[#This Row],[Amount]],"")</f>
        <v>1.75</v>
      </c>
      <c r="H2095" t="str">
        <f>IF(Table1[[#This Row],[Account Type]]="Credit Card",Table1[[#This Row],[Amount]],"")</f>
        <v/>
      </c>
      <c r="I2095" s="2" t="str">
        <f>IF(Table1[[#This Row],[Category]]="Loan Repayment",Table1[[#This Row],[Amount]]*-1,"")</f>
        <v/>
      </c>
      <c r="J2095" s="20" t="s">
        <v>380</v>
      </c>
      <c r="K2095" s="17">
        <v>45231</v>
      </c>
    </row>
    <row r="2096" spans="1:11" x14ac:dyDescent="0.25">
      <c r="A2096" s="16">
        <v>45238.321388888886</v>
      </c>
      <c r="B2096" t="s">
        <v>46</v>
      </c>
      <c r="C2096" t="str">
        <f t="shared" si="32"/>
        <v>Others</v>
      </c>
      <c r="D2096" s="3">
        <v>250</v>
      </c>
      <c r="E2096" t="s">
        <v>244</v>
      </c>
      <c r="F2096" t="s">
        <v>241</v>
      </c>
      <c r="G2096" s="5" t="str">
        <f>IF(Table1[[#This Row],[Amount]]&lt;0,-Table1[[#This Row],[Amount]],"")</f>
        <v/>
      </c>
      <c r="H2096" t="str">
        <f>IF(Table1[[#This Row],[Account Type]]="Credit Card",Table1[[#This Row],[Amount]],"")</f>
        <v/>
      </c>
      <c r="I2096" s="2" t="str">
        <f>IF(Table1[[#This Row],[Category]]="Loan Repayment",Table1[[#This Row],[Amount]]*-1,"")</f>
        <v/>
      </c>
      <c r="J2096" s="20" t="s">
        <v>380</v>
      </c>
      <c r="K2096" s="17">
        <v>45231</v>
      </c>
    </row>
    <row r="2097" spans="1:11" x14ac:dyDescent="0.25">
      <c r="A2097" s="16">
        <v>45238.321805555555</v>
      </c>
      <c r="B2097" t="s">
        <v>39</v>
      </c>
      <c r="C2097" t="str">
        <f t="shared" si="32"/>
        <v>Church</v>
      </c>
      <c r="D2097" s="3">
        <v>-187</v>
      </c>
      <c r="E2097" t="s">
        <v>244</v>
      </c>
      <c r="F2097" t="s">
        <v>241</v>
      </c>
      <c r="G2097" s="5">
        <f>IF(Table1[[#This Row],[Amount]]&lt;0,-Table1[[#This Row],[Amount]],"")</f>
        <v>187</v>
      </c>
      <c r="H2097" t="str">
        <f>IF(Table1[[#This Row],[Account Type]]="Credit Card",Table1[[#This Row],[Amount]],"")</f>
        <v/>
      </c>
      <c r="I2097" s="2" t="str">
        <f>IF(Table1[[#This Row],[Category]]="Loan Repayment",Table1[[#This Row],[Amount]]*-1,"")</f>
        <v/>
      </c>
      <c r="J2097" s="20" t="s">
        <v>380</v>
      </c>
      <c r="K2097" s="17">
        <v>45231</v>
      </c>
    </row>
    <row r="2098" spans="1:11" x14ac:dyDescent="0.25">
      <c r="A2098" s="16">
        <v>45238.946909722225</v>
      </c>
      <c r="B2098" t="s">
        <v>10</v>
      </c>
      <c r="C2098" t="str">
        <f t="shared" si="32"/>
        <v>Groceries</v>
      </c>
      <c r="D2098" s="3">
        <v>-2.4500000000000002</v>
      </c>
      <c r="E2098" t="s">
        <v>244</v>
      </c>
      <c r="F2098" t="s">
        <v>241</v>
      </c>
      <c r="G2098" s="5">
        <f>IF(Table1[[#This Row],[Amount]]&lt;0,-Table1[[#This Row],[Amount]],"")</f>
        <v>2.4500000000000002</v>
      </c>
      <c r="H2098" t="str">
        <f>IF(Table1[[#This Row],[Account Type]]="Credit Card",Table1[[#This Row],[Amount]],"")</f>
        <v/>
      </c>
      <c r="I2098" s="2" t="str">
        <f>IF(Table1[[#This Row],[Category]]="Loan Repayment",Table1[[#This Row],[Amount]]*-1,"")</f>
        <v/>
      </c>
      <c r="J2098" s="20" t="s">
        <v>380</v>
      </c>
      <c r="K2098" s="17">
        <v>45231</v>
      </c>
    </row>
    <row r="2099" spans="1:11" x14ac:dyDescent="0.25">
      <c r="A2099" s="16">
        <v>45238.999988425923</v>
      </c>
      <c r="B2099" t="s">
        <v>14</v>
      </c>
      <c r="C2099" t="str">
        <f t="shared" si="32"/>
        <v>Public Transport</v>
      </c>
      <c r="D2099" s="3">
        <v>-5.25</v>
      </c>
      <c r="E2099" t="s">
        <v>244</v>
      </c>
      <c r="F2099" t="s">
        <v>241</v>
      </c>
      <c r="G2099" s="5">
        <f>IF(Table1[[#This Row],[Amount]]&lt;0,-Table1[[#This Row],[Amount]],"")</f>
        <v>5.25</v>
      </c>
      <c r="H2099" t="str">
        <f>IF(Table1[[#This Row],[Account Type]]="Credit Card",Table1[[#This Row],[Amount]],"")</f>
        <v/>
      </c>
      <c r="I2099" s="2" t="str">
        <f>IF(Table1[[#This Row],[Category]]="Loan Repayment",Table1[[#This Row],[Amount]]*-1,"")</f>
        <v/>
      </c>
      <c r="J2099" s="20" t="s">
        <v>380</v>
      </c>
      <c r="K2099" s="17">
        <v>45231</v>
      </c>
    </row>
    <row r="2100" spans="1:11" x14ac:dyDescent="0.25">
      <c r="A2100" s="16">
        <v>45239.13653935185</v>
      </c>
      <c r="B2100" t="s">
        <v>14</v>
      </c>
      <c r="C2100" t="str">
        <f t="shared" si="32"/>
        <v>Public Transport</v>
      </c>
      <c r="D2100" s="3">
        <v>-3.5</v>
      </c>
      <c r="E2100" t="s">
        <v>244</v>
      </c>
      <c r="F2100" t="s">
        <v>241</v>
      </c>
      <c r="G2100" s="5">
        <f>IF(Table1[[#This Row],[Amount]]&lt;0,-Table1[[#This Row],[Amount]],"")</f>
        <v>3.5</v>
      </c>
      <c r="H2100" t="str">
        <f>IF(Table1[[#This Row],[Account Type]]="Credit Card",Table1[[#This Row],[Amount]],"")</f>
        <v/>
      </c>
      <c r="I2100" s="2" t="str">
        <f>IF(Table1[[#This Row],[Category]]="Loan Repayment",Table1[[#This Row],[Amount]]*-1,"")</f>
        <v/>
      </c>
      <c r="J2100" s="20" t="s">
        <v>380</v>
      </c>
      <c r="K2100" s="17">
        <v>45231</v>
      </c>
    </row>
    <row r="2101" spans="1:11" x14ac:dyDescent="0.25">
      <c r="A2101" s="16">
        <v>45239.376817129632</v>
      </c>
      <c r="B2101" t="s">
        <v>10</v>
      </c>
      <c r="C2101" t="str">
        <f t="shared" si="32"/>
        <v>Groceries</v>
      </c>
      <c r="D2101" s="3">
        <v>-1.35</v>
      </c>
      <c r="E2101" t="s">
        <v>244</v>
      </c>
      <c r="F2101" t="s">
        <v>241</v>
      </c>
      <c r="G2101" s="5">
        <f>IF(Table1[[#This Row],[Amount]]&lt;0,-Table1[[#This Row],[Amount]],"")</f>
        <v>1.35</v>
      </c>
      <c r="H2101" t="str">
        <f>IF(Table1[[#This Row],[Account Type]]="Credit Card",Table1[[#This Row],[Amount]],"")</f>
        <v/>
      </c>
      <c r="I2101" s="2" t="str">
        <f>IF(Table1[[#This Row],[Category]]="Loan Repayment",Table1[[#This Row],[Amount]]*-1,"")</f>
        <v/>
      </c>
      <c r="J2101" s="20" t="s">
        <v>380</v>
      </c>
      <c r="K2101" s="17">
        <v>45231</v>
      </c>
    </row>
    <row r="2102" spans="1:11" x14ac:dyDescent="0.25">
      <c r="A2102" s="16">
        <v>45239.763703703706</v>
      </c>
      <c r="B2102" t="s">
        <v>10</v>
      </c>
      <c r="C2102" t="str">
        <f t="shared" si="32"/>
        <v>Groceries</v>
      </c>
      <c r="D2102" s="3">
        <v>-4.2</v>
      </c>
      <c r="E2102" t="s">
        <v>244</v>
      </c>
      <c r="F2102" t="s">
        <v>241</v>
      </c>
      <c r="G2102" s="5">
        <f>IF(Table1[[#This Row],[Amount]]&lt;0,-Table1[[#This Row],[Amount]],"")</f>
        <v>4.2</v>
      </c>
      <c r="H2102" t="str">
        <f>IF(Table1[[#This Row],[Account Type]]="Credit Card",Table1[[#This Row],[Amount]],"")</f>
        <v/>
      </c>
      <c r="I2102" s="2" t="str">
        <f>IF(Table1[[#This Row],[Category]]="Loan Repayment",Table1[[#This Row],[Amount]]*-1,"")</f>
        <v/>
      </c>
      <c r="J2102" s="20" t="s">
        <v>380</v>
      </c>
      <c r="K2102" s="17">
        <v>45231</v>
      </c>
    </row>
    <row r="2103" spans="1:11" x14ac:dyDescent="0.25">
      <c r="A2103" s="16">
        <v>45239.937094907407</v>
      </c>
      <c r="B2103" t="s">
        <v>10</v>
      </c>
      <c r="C2103" t="str">
        <f t="shared" si="32"/>
        <v>Groceries</v>
      </c>
      <c r="D2103" s="3">
        <v>-1.6</v>
      </c>
      <c r="E2103" t="s">
        <v>244</v>
      </c>
      <c r="F2103" t="s">
        <v>241</v>
      </c>
      <c r="G2103" s="5">
        <f>IF(Table1[[#This Row],[Amount]]&lt;0,-Table1[[#This Row],[Amount]],"")</f>
        <v>1.6</v>
      </c>
      <c r="H2103" t="str">
        <f>IF(Table1[[#This Row],[Account Type]]="Credit Card",Table1[[#This Row],[Amount]],"")</f>
        <v/>
      </c>
      <c r="I2103" s="2" t="str">
        <f>IF(Table1[[#This Row],[Category]]="Loan Repayment",Table1[[#This Row],[Amount]]*-1,"")</f>
        <v/>
      </c>
      <c r="J2103" s="20" t="s">
        <v>380</v>
      </c>
      <c r="K2103" s="17">
        <v>45231</v>
      </c>
    </row>
    <row r="2104" spans="1:11" x14ac:dyDescent="0.25">
      <c r="A2104" s="16">
        <v>45239.999988425923</v>
      </c>
      <c r="B2104" t="s">
        <v>14</v>
      </c>
      <c r="C2104" t="str">
        <f t="shared" si="32"/>
        <v>Public Transport</v>
      </c>
      <c r="D2104" s="3">
        <v>-1.75</v>
      </c>
      <c r="E2104" t="s">
        <v>244</v>
      </c>
      <c r="F2104" t="s">
        <v>241</v>
      </c>
      <c r="G2104" s="5">
        <f>IF(Table1[[#This Row],[Amount]]&lt;0,-Table1[[#This Row],[Amount]],"")</f>
        <v>1.75</v>
      </c>
      <c r="H2104" t="str">
        <f>IF(Table1[[#This Row],[Account Type]]="Credit Card",Table1[[#This Row],[Amount]],"")</f>
        <v/>
      </c>
      <c r="I2104" s="2" t="str">
        <f>IF(Table1[[#This Row],[Category]]="Loan Repayment",Table1[[#This Row],[Amount]]*-1,"")</f>
        <v/>
      </c>
      <c r="J2104" s="20" t="s">
        <v>380</v>
      </c>
      <c r="K2104" s="17">
        <v>45231</v>
      </c>
    </row>
    <row r="2105" spans="1:11" x14ac:dyDescent="0.25">
      <c r="A2105" s="16">
        <v>45239.999988425923</v>
      </c>
      <c r="B2105" t="s">
        <v>14</v>
      </c>
      <c r="C2105" t="str">
        <f t="shared" si="32"/>
        <v>Public Transport</v>
      </c>
      <c r="D2105" s="3">
        <v>-3.5</v>
      </c>
      <c r="E2105" t="s">
        <v>244</v>
      </c>
      <c r="F2105" t="s">
        <v>241</v>
      </c>
      <c r="G2105" s="5">
        <f>IF(Table1[[#This Row],[Amount]]&lt;0,-Table1[[#This Row],[Amount]],"")</f>
        <v>3.5</v>
      </c>
      <c r="H2105" t="str">
        <f>IF(Table1[[#This Row],[Account Type]]="Credit Card",Table1[[#This Row],[Amount]],"")</f>
        <v/>
      </c>
      <c r="I2105" s="2" t="str">
        <f>IF(Table1[[#This Row],[Category]]="Loan Repayment",Table1[[#This Row],[Amount]]*-1,"")</f>
        <v/>
      </c>
      <c r="J2105" s="20" t="s">
        <v>380</v>
      </c>
      <c r="K2105" s="17">
        <v>45231</v>
      </c>
    </row>
    <row r="2106" spans="1:11" x14ac:dyDescent="0.25">
      <c r="A2106" s="16">
        <v>45240.999988425923</v>
      </c>
      <c r="B2106" t="s">
        <v>14</v>
      </c>
      <c r="C2106" t="str">
        <f t="shared" si="32"/>
        <v>Public Transport</v>
      </c>
      <c r="D2106" s="3">
        <v>-1.75</v>
      </c>
      <c r="E2106" t="s">
        <v>244</v>
      </c>
      <c r="F2106" t="s">
        <v>241</v>
      </c>
      <c r="G2106" s="5">
        <f>IF(Table1[[#This Row],[Amount]]&lt;0,-Table1[[#This Row],[Amount]],"")</f>
        <v>1.75</v>
      </c>
      <c r="H2106" t="str">
        <f>IF(Table1[[#This Row],[Account Type]]="Credit Card",Table1[[#This Row],[Amount]],"")</f>
        <v/>
      </c>
      <c r="I2106" s="2" t="str">
        <f>IF(Table1[[#This Row],[Category]]="Loan Repayment",Table1[[#This Row],[Amount]]*-1,"")</f>
        <v/>
      </c>
      <c r="J2106" s="20" t="s">
        <v>380</v>
      </c>
      <c r="K2106" s="17">
        <v>45231</v>
      </c>
    </row>
    <row r="2107" spans="1:11" x14ac:dyDescent="0.25">
      <c r="A2107" s="16">
        <v>45240.999988425923</v>
      </c>
      <c r="B2107" t="s">
        <v>14</v>
      </c>
      <c r="C2107" t="str">
        <f t="shared" si="32"/>
        <v>Public Transport</v>
      </c>
      <c r="D2107" s="3">
        <v>-5.25</v>
      </c>
      <c r="E2107" t="s">
        <v>244</v>
      </c>
      <c r="F2107" t="s">
        <v>241</v>
      </c>
      <c r="G2107" s="5">
        <f>IF(Table1[[#This Row],[Amount]]&lt;0,-Table1[[#This Row],[Amount]],"")</f>
        <v>5.25</v>
      </c>
      <c r="H2107" t="str">
        <f>IF(Table1[[#This Row],[Account Type]]="Credit Card",Table1[[#This Row],[Amount]],"")</f>
        <v/>
      </c>
      <c r="I2107" s="2" t="str">
        <f>IF(Table1[[#This Row],[Category]]="Loan Repayment",Table1[[#This Row],[Amount]]*-1,"")</f>
        <v/>
      </c>
      <c r="J2107" s="20" t="s">
        <v>380</v>
      </c>
      <c r="K2107" s="17">
        <v>45231</v>
      </c>
    </row>
    <row r="2108" spans="1:11" x14ac:dyDescent="0.25">
      <c r="A2108" s="16">
        <v>45241.858946759261</v>
      </c>
      <c r="B2108" t="s">
        <v>172</v>
      </c>
      <c r="C2108" t="str">
        <f t="shared" si="32"/>
        <v>Others</v>
      </c>
      <c r="D2108" s="3">
        <v>-29</v>
      </c>
      <c r="E2108" t="s">
        <v>244</v>
      </c>
      <c r="F2108" t="s">
        <v>241</v>
      </c>
      <c r="G2108" s="5">
        <f>IF(Table1[[#This Row],[Amount]]&lt;0,-Table1[[#This Row],[Amount]],"")</f>
        <v>29</v>
      </c>
      <c r="H2108" t="str">
        <f>IF(Table1[[#This Row],[Account Type]]="Credit Card",Table1[[#This Row],[Amount]],"")</f>
        <v/>
      </c>
      <c r="I2108" s="2" t="str">
        <f>IF(Table1[[#This Row],[Category]]="Loan Repayment",Table1[[#This Row],[Amount]]*-1,"")</f>
        <v/>
      </c>
      <c r="J2108" s="20" t="s">
        <v>380</v>
      </c>
      <c r="K2108" s="17">
        <v>45231</v>
      </c>
    </row>
    <row r="2109" spans="1:11" x14ac:dyDescent="0.25">
      <c r="A2109" s="16">
        <v>45241.999988425923</v>
      </c>
      <c r="B2109" t="s">
        <v>14</v>
      </c>
      <c r="C2109" t="str">
        <f t="shared" si="32"/>
        <v>Public Transport</v>
      </c>
      <c r="D2109" s="3">
        <v>-3.5</v>
      </c>
      <c r="E2109" t="s">
        <v>244</v>
      </c>
      <c r="F2109" t="s">
        <v>241</v>
      </c>
      <c r="G2109" s="5">
        <f>IF(Table1[[#This Row],[Amount]]&lt;0,-Table1[[#This Row],[Amount]],"")</f>
        <v>3.5</v>
      </c>
      <c r="H2109" t="str">
        <f>IF(Table1[[#This Row],[Account Type]]="Credit Card",Table1[[#This Row],[Amount]],"")</f>
        <v/>
      </c>
      <c r="I2109" s="2" t="str">
        <f>IF(Table1[[#This Row],[Category]]="Loan Repayment",Table1[[#This Row],[Amount]]*-1,"")</f>
        <v/>
      </c>
      <c r="J2109" s="20" t="s">
        <v>380</v>
      </c>
      <c r="K2109" s="17">
        <v>45231</v>
      </c>
    </row>
    <row r="2110" spans="1:11" x14ac:dyDescent="0.25">
      <c r="A2110" s="16">
        <v>45241.999988425923</v>
      </c>
      <c r="B2110" t="s">
        <v>14</v>
      </c>
      <c r="C2110" t="str">
        <f t="shared" si="32"/>
        <v>Public Transport</v>
      </c>
      <c r="D2110" s="3">
        <v>-3.5</v>
      </c>
      <c r="E2110" t="s">
        <v>244</v>
      </c>
      <c r="F2110" t="s">
        <v>241</v>
      </c>
      <c r="G2110" s="5">
        <f>IF(Table1[[#This Row],[Amount]]&lt;0,-Table1[[#This Row],[Amount]],"")</f>
        <v>3.5</v>
      </c>
      <c r="H2110" t="str">
        <f>IF(Table1[[#This Row],[Account Type]]="Credit Card",Table1[[#This Row],[Amount]],"")</f>
        <v/>
      </c>
      <c r="I2110" s="2" t="str">
        <f>IF(Table1[[#This Row],[Category]]="Loan Repayment",Table1[[#This Row],[Amount]]*-1,"")</f>
        <v/>
      </c>
      <c r="J2110" s="20" t="s">
        <v>380</v>
      </c>
      <c r="K2110" s="17">
        <v>45231</v>
      </c>
    </row>
    <row r="2111" spans="1:11" x14ac:dyDescent="0.25">
      <c r="A2111" s="16">
        <v>45242.052604166667</v>
      </c>
      <c r="B2111" t="s">
        <v>46</v>
      </c>
      <c r="C2111" t="str">
        <f t="shared" si="32"/>
        <v>Others</v>
      </c>
      <c r="D2111" s="3">
        <v>50</v>
      </c>
      <c r="E2111" t="s">
        <v>244</v>
      </c>
      <c r="F2111" t="s">
        <v>241</v>
      </c>
      <c r="G2111" s="5" t="str">
        <f>IF(Table1[[#This Row],[Amount]]&lt;0,-Table1[[#This Row],[Amount]],"")</f>
        <v/>
      </c>
      <c r="H2111" t="str">
        <f>IF(Table1[[#This Row],[Account Type]]="Credit Card",Table1[[#This Row],[Amount]],"")</f>
        <v/>
      </c>
      <c r="I2111" s="2" t="str">
        <f>IF(Table1[[#This Row],[Category]]="Loan Repayment",Table1[[#This Row],[Amount]]*-1,"")</f>
        <v/>
      </c>
      <c r="J2111" s="20" t="s">
        <v>380</v>
      </c>
      <c r="K2111" s="17">
        <v>45231</v>
      </c>
    </row>
    <row r="2112" spans="1:11" x14ac:dyDescent="0.25">
      <c r="A2112" s="16">
        <v>45242.270937499998</v>
      </c>
      <c r="B2112" t="s">
        <v>14</v>
      </c>
      <c r="C2112" t="str">
        <f t="shared" si="32"/>
        <v>Public Transport</v>
      </c>
      <c r="D2112" s="3">
        <v>-0.1</v>
      </c>
      <c r="E2112" t="s">
        <v>244</v>
      </c>
      <c r="F2112" t="s">
        <v>241</v>
      </c>
      <c r="G2112" s="5">
        <f>IF(Table1[[#This Row],[Amount]]&lt;0,-Table1[[#This Row],[Amount]],"")</f>
        <v>0.1</v>
      </c>
      <c r="H2112" t="str">
        <f>IF(Table1[[#This Row],[Account Type]]="Credit Card",Table1[[#This Row],[Amount]],"")</f>
        <v/>
      </c>
      <c r="I2112" s="2" t="str">
        <f>IF(Table1[[#This Row],[Category]]="Loan Repayment",Table1[[#This Row],[Amount]]*-1,"")</f>
        <v/>
      </c>
      <c r="J2112" s="20" t="s">
        <v>380</v>
      </c>
      <c r="K2112" s="17">
        <v>45231</v>
      </c>
    </row>
    <row r="2113" spans="1:11" x14ac:dyDescent="0.25">
      <c r="A2113" s="16">
        <v>45242.650601851848</v>
      </c>
      <c r="B2113" t="s">
        <v>166</v>
      </c>
      <c r="C2113" t="str">
        <f t="shared" si="32"/>
        <v>Others</v>
      </c>
      <c r="D2113" s="3">
        <v>436.16</v>
      </c>
      <c r="E2113" t="s">
        <v>244</v>
      </c>
      <c r="F2113" t="s">
        <v>241</v>
      </c>
      <c r="G2113" s="5" t="str">
        <f>IF(Table1[[#This Row],[Amount]]&lt;0,-Table1[[#This Row],[Amount]],"")</f>
        <v/>
      </c>
      <c r="H2113" t="str">
        <f>IF(Table1[[#This Row],[Account Type]]="Credit Card",Table1[[#This Row],[Amount]],"")</f>
        <v/>
      </c>
      <c r="I2113" s="2" t="str">
        <f>IF(Table1[[#This Row],[Category]]="Loan Repayment",Table1[[#This Row],[Amount]]*-1,"")</f>
        <v/>
      </c>
      <c r="J2113" s="20" t="s">
        <v>380</v>
      </c>
      <c r="K2113" s="17">
        <v>45231</v>
      </c>
    </row>
    <row r="2114" spans="1:11" x14ac:dyDescent="0.25">
      <c r="A2114" s="16">
        <v>45242.651620370372</v>
      </c>
      <c r="B2114" t="s">
        <v>65</v>
      </c>
      <c r="C2114" t="str">
        <f t="shared" ref="C2114:C2177" si="33">IF(OR(B2114="Lidl",B2114="Asda",B2114="Best Asia Supermarket",B2114="Wallington Food Centre",B2114="Sainsbury's",B2114="Tesco"),"Groceries",IF(OR(B2114="Boots",B2114="Manor Pharmacy",B2114="Specsavers",B2114="Noahs Health Food Stor"),"Health",IF(OR(B2114="Amazon",B2114="Ebay"),"Online Shopping",IF(OR(B2114="Transport For London",B2114="South Western Railway"),"Public Transport",IF(OR(B2114="Primark",B2114="TK Maxx",B2114="Marks &amp; Spencer"),"Clothing",IF(OR(B2114="Udemy",B2114="Wise",B2114="Telusko",B2114="Oasis Christian Centre"),"Self Development",IF(OR(B2114="Price Busters",B2114="Argos",B2114="Poundland",B2114="Kings Corner"),"Household Items",IF(OR(B2114="To RCCG GLORIOUS HIGH THRONE",B2114="To Eagle City Church"),"Church",IF(OR(B2114="Skillz UK",B2114="Tynker",B2114="To Gocardless",B2114="We Make Footballers Cc",B2114="GLL BETTER",B2114="VIS WWW.BETTER.ORG.UK/",B2114="IXL Learning"),"Kids Extracurricular",IF(OR(B2114="To GBP Savings",B2114="Trading 212"),"Savings",IF(B2114="To Aqua","Loan Repayment",IF(B2114="To Kaneh Amin","Haircut",IF(B2114="Wall/Rent/63canon","Rent",IF(OR(B2114="Bolt","Uber"),"Cab",IF(B2114="Dulwich College","Salary","Others")))))))))))))))</f>
        <v>Others</v>
      </c>
      <c r="D2114" s="3">
        <v>-431</v>
      </c>
      <c r="E2114" t="s">
        <v>244</v>
      </c>
      <c r="F2114" t="s">
        <v>241</v>
      </c>
      <c r="G2114" s="5">
        <f>IF(Table1[[#This Row],[Amount]]&lt;0,-Table1[[#This Row],[Amount]],"")</f>
        <v>431</v>
      </c>
      <c r="H2114" t="str">
        <f>IF(Table1[[#This Row],[Account Type]]="Credit Card",Table1[[#This Row],[Amount]],"")</f>
        <v/>
      </c>
      <c r="I2114" s="2" t="str">
        <f>IF(Table1[[#This Row],[Category]]="Loan Repayment",Table1[[#This Row],[Amount]]*-1,"")</f>
        <v/>
      </c>
      <c r="J2114" s="20" t="s">
        <v>380</v>
      </c>
      <c r="K2114" s="17">
        <v>45231</v>
      </c>
    </row>
    <row r="2115" spans="1:11" x14ac:dyDescent="0.25">
      <c r="A2115" s="16">
        <v>45242.999988425923</v>
      </c>
      <c r="B2115" t="s">
        <v>14</v>
      </c>
      <c r="C2115" t="str">
        <f t="shared" si="33"/>
        <v>Public Transport</v>
      </c>
      <c r="D2115" s="3">
        <v>-1.95</v>
      </c>
      <c r="E2115" t="s">
        <v>244</v>
      </c>
      <c r="F2115" t="s">
        <v>241</v>
      </c>
      <c r="G2115" s="5">
        <f>IF(Table1[[#This Row],[Amount]]&lt;0,-Table1[[#This Row],[Amount]],"")</f>
        <v>1.95</v>
      </c>
      <c r="H2115" t="str">
        <f>IF(Table1[[#This Row],[Account Type]]="Credit Card",Table1[[#This Row],[Amount]],"")</f>
        <v/>
      </c>
      <c r="I2115" s="2" t="str">
        <f>IF(Table1[[#This Row],[Category]]="Loan Repayment",Table1[[#This Row],[Amount]]*-1,"")</f>
        <v/>
      </c>
      <c r="J2115" s="20" t="s">
        <v>380</v>
      </c>
      <c r="K2115" s="17">
        <v>45231</v>
      </c>
    </row>
    <row r="2116" spans="1:11" x14ac:dyDescent="0.25">
      <c r="A2116" s="16">
        <v>45243.193657407406</v>
      </c>
      <c r="B2116" t="s">
        <v>14</v>
      </c>
      <c r="C2116" t="str">
        <f t="shared" si="33"/>
        <v>Public Transport</v>
      </c>
      <c r="D2116" s="3">
        <v>-15</v>
      </c>
      <c r="E2116" t="s">
        <v>244</v>
      </c>
      <c r="F2116" t="s">
        <v>241</v>
      </c>
      <c r="G2116" s="5">
        <f>IF(Table1[[#This Row],[Amount]]&lt;0,-Table1[[#This Row],[Amount]],"")</f>
        <v>15</v>
      </c>
      <c r="H2116" t="str">
        <f>IF(Table1[[#This Row],[Account Type]]="Credit Card",Table1[[#This Row],[Amount]],"")</f>
        <v/>
      </c>
      <c r="I2116" s="2" t="str">
        <f>IF(Table1[[#This Row],[Category]]="Loan Repayment",Table1[[#This Row],[Amount]]*-1,"")</f>
        <v/>
      </c>
      <c r="J2116" s="20" t="s">
        <v>380</v>
      </c>
      <c r="K2116" s="17">
        <v>45231</v>
      </c>
    </row>
    <row r="2117" spans="1:11" x14ac:dyDescent="0.25">
      <c r="A2117" s="16">
        <v>45243.283819444441</v>
      </c>
      <c r="B2117" t="s">
        <v>46</v>
      </c>
      <c r="C2117" t="str">
        <f t="shared" si="33"/>
        <v>Others</v>
      </c>
      <c r="D2117" s="3">
        <v>50</v>
      </c>
      <c r="E2117" t="s">
        <v>244</v>
      </c>
      <c r="F2117" t="s">
        <v>241</v>
      </c>
      <c r="G2117" s="5" t="str">
        <f>IF(Table1[[#This Row],[Amount]]&lt;0,-Table1[[#This Row],[Amount]],"")</f>
        <v/>
      </c>
      <c r="H2117" t="str">
        <f>IF(Table1[[#This Row],[Account Type]]="Credit Card",Table1[[#This Row],[Amount]],"")</f>
        <v/>
      </c>
      <c r="I2117" s="2" t="str">
        <f>IF(Table1[[#This Row],[Category]]="Loan Repayment",Table1[[#This Row],[Amount]]*-1,"")</f>
        <v/>
      </c>
      <c r="J2117" s="20" t="s">
        <v>380</v>
      </c>
      <c r="K2117" s="17">
        <v>45231</v>
      </c>
    </row>
    <row r="2118" spans="1:11" x14ac:dyDescent="0.25">
      <c r="A2118" s="16">
        <v>45243.284317129626</v>
      </c>
      <c r="B2118" t="s">
        <v>39</v>
      </c>
      <c r="C2118" t="str">
        <f t="shared" si="33"/>
        <v>Church</v>
      </c>
      <c r="D2118" s="3">
        <v>-3</v>
      </c>
      <c r="E2118" t="s">
        <v>244</v>
      </c>
      <c r="F2118" t="s">
        <v>241</v>
      </c>
      <c r="G2118" s="5">
        <f>IF(Table1[[#This Row],[Amount]]&lt;0,-Table1[[#This Row],[Amount]],"")</f>
        <v>3</v>
      </c>
      <c r="H2118" t="str">
        <f>IF(Table1[[#This Row],[Account Type]]="Credit Card",Table1[[#This Row],[Amount]],"")</f>
        <v/>
      </c>
      <c r="I2118" s="2" t="str">
        <f>IF(Table1[[#This Row],[Category]]="Loan Repayment",Table1[[#This Row],[Amount]]*-1,"")</f>
        <v/>
      </c>
      <c r="J2118" s="20" t="s">
        <v>380</v>
      </c>
      <c r="K2118" s="17">
        <v>45231</v>
      </c>
    </row>
    <row r="2119" spans="1:11" x14ac:dyDescent="0.25">
      <c r="A2119" s="16">
        <v>45243.285694444443</v>
      </c>
      <c r="B2119" t="s">
        <v>173</v>
      </c>
      <c r="C2119" t="str">
        <f t="shared" si="33"/>
        <v>Others</v>
      </c>
      <c r="D2119" s="3">
        <v>-27</v>
      </c>
      <c r="E2119" t="s">
        <v>244</v>
      </c>
      <c r="F2119" t="s">
        <v>241</v>
      </c>
      <c r="G2119" s="5">
        <f>IF(Table1[[#This Row],[Amount]]&lt;0,-Table1[[#This Row],[Amount]],"")</f>
        <v>27</v>
      </c>
      <c r="H2119" t="str">
        <f>IF(Table1[[#This Row],[Account Type]]="Credit Card",Table1[[#This Row],[Amount]],"")</f>
        <v/>
      </c>
      <c r="I2119" s="2" t="str">
        <f>IF(Table1[[#This Row],[Category]]="Loan Repayment",Table1[[#This Row],[Amount]]*-1,"")</f>
        <v/>
      </c>
      <c r="J2119" s="20" t="s">
        <v>380</v>
      </c>
      <c r="K2119" s="17">
        <v>45231</v>
      </c>
    </row>
    <row r="2120" spans="1:11" x14ac:dyDescent="0.25">
      <c r="A2120" s="16">
        <v>45243.304525462961</v>
      </c>
      <c r="B2120" t="s">
        <v>2</v>
      </c>
      <c r="C2120" t="str">
        <f t="shared" si="33"/>
        <v>Savings</v>
      </c>
      <c r="D2120" s="3">
        <v>5</v>
      </c>
      <c r="E2120" t="s">
        <v>244</v>
      </c>
      <c r="F2120" t="s">
        <v>241</v>
      </c>
      <c r="G2120" s="5" t="str">
        <f>IF(Table1[[#This Row],[Amount]]&lt;0,-Table1[[#This Row],[Amount]],"")</f>
        <v/>
      </c>
      <c r="H2120" t="str">
        <f>IF(Table1[[#This Row],[Account Type]]="Credit Card",Table1[[#This Row],[Amount]],"")</f>
        <v/>
      </c>
      <c r="I2120" s="2" t="str">
        <f>IF(Table1[[#This Row],[Category]]="Loan Repayment",Table1[[#This Row],[Amount]]*-1,"")</f>
        <v/>
      </c>
      <c r="J2120" s="20" t="s">
        <v>380</v>
      </c>
      <c r="K2120" s="17">
        <v>45231</v>
      </c>
    </row>
    <row r="2121" spans="1:11" x14ac:dyDescent="0.25">
      <c r="A2121" s="16">
        <v>45243.304525462961</v>
      </c>
      <c r="B2121" t="s">
        <v>2</v>
      </c>
      <c r="C2121" t="str">
        <f t="shared" si="33"/>
        <v>Savings</v>
      </c>
      <c r="D2121" s="3">
        <v>-5</v>
      </c>
      <c r="E2121" t="s">
        <v>244</v>
      </c>
      <c r="F2121" t="s">
        <v>241</v>
      </c>
      <c r="G2121" s="5">
        <f>IF(Table1[[#This Row],[Amount]]&lt;0,-Table1[[#This Row],[Amount]],"")</f>
        <v>5</v>
      </c>
      <c r="H2121" t="str">
        <f>IF(Table1[[#This Row],[Account Type]]="Credit Card",Table1[[#This Row],[Amount]],"")</f>
        <v/>
      </c>
      <c r="I2121" s="2" t="str">
        <f>IF(Table1[[#This Row],[Category]]="Loan Repayment",Table1[[#This Row],[Amount]]*-1,"")</f>
        <v/>
      </c>
      <c r="J2121" s="20" t="s">
        <v>380</v>
      </c>
      <c r="K2121" s="17">
        <v>45231</v>
      </c>
    </row>
    <row r="2122" spans="1:11" x14ac:dyDescent="0.25">
      <c r="A2122" s="16">
        <v>45243.364837962959</v>
      </c>
      <c r="B2122" t="s">
        <v>14</v>
      </c>
      <c r="C2122" t="str">
        <f t="shared" si="33"/>
        <v>Public Transport</v>
      </c>
      <c r="D2122" s="3">
        <v>-5.25</v>
      </c>
      <c r="E2122" t="s">
        <v>244</v>
      </c>
      <c r="F2122" t="s">
        <v>241</v>
      </c>
      <c r="G2122" s="5">
        <f>IF(Table1[[#This Row],[Amount]]&lt;0,-Table1[[#This Row],[Amount]],"")</f>
        <v>5.25</v>
      </c>
      <c r="H2122" t="str">
        <f>IF(Table1[[#This Row],[Account Type]]="Credit Card",Table1[[#This Row],[Amount]],"")</f>
        <v/>
      </c>
      <c r="I2122" s="2" t="str">
        <f>IF(Table1[[#This Row],[Category]]="Loan Repayment",Table1[[#This Row],[Amount]]*-1,"")</f>
        <v/>
      </c>
      <c r="J2122" s="20" t="s">
        <v>380</v>
      </c>
      <c r="K2122" s="17">
        <v>45231</v>
      </c>
    </row>
    <row r="2123" spans="1:11" x14ac:dyDescent="0.25">
      <c r="A2123" s="16">
        <v>45243.657777777778</v>
      </c>
      <c r="B2123" t="s">
        <v>10</v>
      </c>
      <c r="C2123" t="str">
        <f t="shared" si="33"/>
        <v>Groceries</v>
      </c>
      <c r="D2123" s="3">
        <v>-1.65</v>
      </c>
      <c r="E2123" t="s">
        <v>244</v>
      </c>
      <c r="F2123" t="s">
        <v>241</v>
      </c>
      <c r="G2123" s="5">
        <f>IF(Table1[[#This Row],[Amount]]&lt;0,-Table1[[#This Row],[Amount]],"")</f>
        <v>1.65</v>
      </c>
      <c r="H2123" t="str">
        <f>IF(Table1[[#This Row],[Account Type]]="Credit Card",Table1[[#This Row],[Amount]],"")</f>
        <v/>
      </c>
      <c r="I2123" s="2" t="str">
        <f>IF(Table1[[#This Row],[Category]]="Loan Repayment",Table1[[#This Row],[Amount]]*-1,"")</f>
        <v/>
      </c>
      <c r="J2123" s="20" t="s">
        <v>380</v>
      </c>
      <c r="K2123" s="17">
        <v>45231</v>
      </c>
    </row>
    <row r="2124" spans="1:11" x14ac:dyDescent="0.25">
      <c r="A2124" s="16">
        <v>45244</v>
      </c>
      <c r="B2124" t="s">
        <v>133</v>
      </c>
      <c r="C2124" t="str">
        <f t="shared" si="33"/>
        <v>Others</v>
      </c>
      <c r="D2124" s="3">
        <v>16.5</v>
      </c>
      <c r="E2124" t="s">
        <v>244</v>
      </c>
      <c r="F2124" t="s">
        <v>241</v>
      </c>
      <c r="G2124" s="5" t="str">
        <f>IF(Table1[[#This Row],[Amount]]&lt;0,-Table1[[#This Row],[Amount]],"")</f>
        <v/>
      </c>
      <c r="H2124" t="str">
        <f>IF(Table1[[#This Row],[Account Type]]="Credit Card",Table1[[#This Row],[Amount]],"")</f>
        <v/>
      </c>
      <c r="I2124" s="2" t="str">
        <f>IF(Table1[[#This Row],[Category]]="Loan Repayment",Table1[[#This Row],[Amount]]*-1,"")</f>
        <v/>
      </c>
      <c r="J2124" s="20" t="s">
        <v>380</v>
      </c>
      <c r="K2124" s="17">
        <v>45231</v>
      </c>
    </row>
    <row r="2125" spans="1:11" x14ac:dyDescent="0.25">
      <c r="A2125" s="16">
        <v>45244.227372685185</v>
      </c>
      <c r="B2125" t="s">
        <v>14</v>
      </c>
      <c r="C2125" t="str">
        <f t="shared" si="33"/>
        <v>Public Transport</v>
      </c>
      <c r="D2125" s="3">
        <v>-3.5</v>
      </c>
      <c r="E2125" t="s">
        <v>244</v>
      </c>
      <c r="F2125" t="s">
        <v>241</v>
      </c>
      <c r="G2125" s="5">
        <f>IF(Table1[[#This Row],[Amount]]&lt;0,-Table1[[#This Row],[Amount]],"")</f>
        <v>3.5</v>
      </c>
      <c r="H2125" t="str">
        <f>IF(Table1[[#This Row],[Account Type]]="Credit Card",Table1[[#This Row],[Amount]],"")</f>
        <v/>
      </c>
      <c r="I2125" s="2" t="str">
        <f>IF(Table1[[#This Row],[Category]]="Loan Repayment",Table1[[#This Row],[Amount]]*-1,"")</f>
        <v/>
      </c>
      <c r="J2125" s="20" t="s">
        <v>380</v>
      </c>
      <c r="K2125" s="17">
        <v>45231</v>
      </c>
    </row>
    <row r="2126" spans="1:11" x14ac:dyDescent="0.25">
      <c r="A2126" s="16">
        <v>45244.694479166668</v>
      </c>
      <c r="B2126" t="s">
        <v>8</v>
      </c>
      <c r="C2126" t="str">
        <f t="shared" si="33"/>
        <v>Others</v>
      </c>
      <c r="D2126" s="3">
        <v>400</v>
      </c>
      <c r="E2126" t="s">
        <v>244</v>
      </c>
      <c r="F2126" t="s">
        <v>241</v>
      </c>
      <c r="G2126" s="5" t="str">
        <f>IF(Table1[[#This Row],[Amount]]&lt;0,-Table1[[#This Row],[Amount]],"")</f>
        <v/>
      </c>
      <c r="H2126" t="str">
        <f>IF(Table1[[#This Row],[Account Type]]="Credit Card",Table1[[#This Row],[Amount]],"")</f>
        <v/>
      </c>
      <c r="I2126" s="2" t="str">
        <f>IF(Table1[[#This Row],[Category]]="Loan Repayment",Table1[[#This Row],[Amount]]*-1,"")</f>
        <v/>
      </c>
      <c r="J2126" s="20" t="s">
        <v>380</v>
      </c>
      <c r="K2126" s="17">
        <v>45231</v>
      </c>
    </row>
    <row r="2127" spans="1:11" x14ac:dyDescent="0.25">
      <c r="A2127" s="16">
        <v>45244.77548611111</v>
      </c>
      <c r="B2127" t="s">
        <v>65</v>
      </c>
      <c r="C2127" t="str">
        <f t="shared" si="33"/>
        <v>Others</v>
      </c>
      <c r="D2127" s="3">
        <v>-50</v>
      </c>
      <c r="E2127" t="s">
        <v>244</v>
      </c>
      <c r="F2127" t="s">
        <v>241</v>
      </c>
      <c r="G2127" s="5">
        <f>IF(Table1[[#This Row],[Amount]]&lt;0,-Table1[[#This Row],[Amount]],"")</f>
        <v>50</v>
      </c>
      <c r="H2127" t="str">
        <f>IF(Table1[[#This Row],[Account Type]]="Credit Card",Table1[[#This Row],[Amount]],"")</f>
        <v/>
      </c>
      <c r="I2127" s="2" t="str">
        <f>IF(Table1[[#This Row],[Category]]="Loan Repayment",Table1[[#This Row],[Amount]]*-1,"")</f>
        <v/>
      </c>
      <c r="J2127" s="20" t="s">
        <v>380</v>
      </c>
      <c r="K2127" s="17">
        <v>45231</v>
      </c>
    </row>
    <row r="2128" spans="1:11" x14ac:dyDescent="0.25">
      <c r="A2128" s="16">
        <v>45245.018368055556</v>
      </c>
      <c r="B2128" t="s">
        <v>107</v>
      </c>
      <c r="C2128" t="str">
        <f t="shared" si="33"/>
        <v>Others</v>
      </c>
      <c r="D2128" s="3">
        <v>200</v>
      </c>
      <c r="E2128" t="s">
        <v>244</v>
      </c>
      <c r="F2128" t="s">
        <v>241</v>
      </c>
      <c r="G2128" s="5" t="str">
        <f>IF(Table1[[#This Row],[Amount]]&lt;0,-Table1[[#This Row],[Amount]],"")</f>
        <v/>
      </c>
      <c r="H2128" t="str">
        <f>IF(Table1[[#This Row],[Account Type]]="Credit Card",Table1[[#This Row],[Amount]],"")</f>
        <v/>
      </c>
      <c r="I2128" s="2" t="str">
        <f>IF(Table1[[#This Row],[Category]]="Loan Repayment",Table1[[#This Row],[Amount]]*-1,"")</f>
        <v/>
      </c>
      <c r="J2128" s="20" t="s">
        <v>380</v>
      </c>
      <c r="K2128" s="17">
        <v>45231</v>
      </c>
    </row>
    <row r="2129" spans="1:11" x14ac:dyDescent="0.25">
      <c r="A2129" s="16">
        <v>45245.338784722226</v>
      </c>
      <c r="B2129" t="s">
        <v>10</v>
      </c>
      <c r="C2129" t="str">
        <f t="shared" si="33"/>
        <v>Groceries</v>
      </c>
      <c r="D2129" s="3">
        <v>-4.1500000000000004</v>
      </c>
      <c r="E2129" t="s">
        <v>244</v>
      </c>
      <c r="F2129" t="s">
        <v>241</v>
      </c>
      <c r="G2129" s="5">
        <f>IF(Table1[[#This Row],[Amount]]&lt;0,-Table1[[#This Row],[Amount]],"")</f>
        <v>4.1500000000000004</v>
      </c>
      <c r="H2129" t="str">
        <f>IF(Table1[[#This Row],[Account Type]]="Credit Card",Table1[[#This Row],[Amount]],"")</f>
        <v/>
      </c>
      <c r="I2129" s="2" t="str">
        <f>IF(Table1[[#This Row],[Category]]="Loan Repayment",Table1[[#This Row],[Amount]]*-1,"")</f>
        <v/>
      </c>
      <c r="J2129" s="20" t="s">
        <v>380</v>
      </c>
      <c r="K2129" s="17">
        <v>45231</v>
      </c>
    </row>
    <row r="2130" spans="1:11" x14ac:dyDescent="0.25">
      <c r="A2130" s="16">
        <v>45245.372870370367</v>
      </c>
      <c r="B2130" t="s">
        <v>123</v>
      </c>
      <c r="C2130" t="str">
        <f t="shared" si="33"/>
        <v>Others</v>
      </c>
      <c r="D2130" s="3">
        <v>-28</v>
      </c>
      <c r="E2130" t="s">
        <v>244</v>
      </c>
      <c r="F2130" t="s">
        <v>241</v>
      </c>
      <c r="G2130" s="5">
        <f>IF(Table1[[#This Row],[Amount]]&lt;0,-Table1[[#This Row],[Amount]],"")</f>
        <v>28</v>
      </c>
      <c r="H2130" t="str">
        <f>IF(Table1[[#This Row],[Account Type]]="Credit Card",Table1[[#This Row],[Amount]],"")</f>
        <v/>
      </c>
      <c r="I2130" s="2" t="str">
        <f>IF(Table1[[#This Row],[Category]]="Loan Repayment",Table1[[#This Row],[Amount]]*-1,"")</f>
        <v/>
      </c>
      <c r="J2130" s="20" t="s">
        <v>380</v>
      </c>
      <c r="K2130" s="17">
        <v>45231</v>
      </c>
    </row>
    <row r="2131" spans="1:11" x14ac:dyDescent="0.25">
      <c r="A2131" s="16">
        <v>45245.429270833331</v>
      </c>
      <c r="B2131" t="s">
        <v>174</v>
      </c>
      <c r="C2131" t="str">
        <f t="shared" si="33"/>
        <v>Savings</v>
      </c>
      <c r="D2131" s="3">
        <v>-400</v>
      </c>
      <c r="E2131" t="s">
        <v>244</v>
      </c>
      <c r="F2131" t="s">
        <v>241</v>
      </c>
      <c r="G2131" s="5">
        <f>IF(Table1[[#This Row],[Amount]]&lt;0,-Table1[[#This Row],[Amount]],"")</f>
        <v>400</v>
      </c>
      <c r="H2131" t="str">
        <f>IF(Table1[[#This Row],[Account Type]]="Credit Card",Table1[[#This Row],[Amount]],"")</f>
        <v/>
      </c>
      <c r="I2131" s="2" t="str">
        <f>IF(Table1[[#This Row],[Category]]="Loan Repayment",Table1[[#This Row],[Amount]]*-1,"")</f>
        <v/>
      </c>
      <c r="J2131" s="20" t="s">
        <v>380</v>
      </c>
      <c r="K2131" s="17">
        <v>45231</v>
      </c>
    </row>
    <row r="2132" spans="1:11" x14ac:dyDescent="0.25">
      <c r="A2132" s="16">
        <v>45245.870798611111</v>
      </c>
      <c r="B2132" t="s">
        <v>38</v>
      </c>
      <c r="C2132" t="str">
        <f t="shared" si="33"/>
        <v>Others</v>
      </c>
      <c r="D2132" s="3">
        <v>-20</v>
      </c>
      <c r="E2132" t="s">
        <v>244</v>
      </c>
      <c r="F2132" t="s">
        <v>241</v>
      </c>
      <c r="G2132" s="5">
        <f>IF(Table1[[#This Row],[Amount]]&lt;0,-Table1[[#This Row],[Amount]],"")</f>
        <v>20</v>
      </c>
      <c r="H2132" t="str">
        <f>IF(Table1[[#This Row],[Account Type]]="Credit Card",Table1[[#This Row],[Amount]],"")</f>
        <v/>
      </c>
      <c r="I2132" s="2" t="str">
        <f>IF(Table1[[#This Row],[Category]]="Loan Repayment",Table1[[#This Row],[Amount]]*-1,"")</f>
        <v/>
      </c>
      <c r="J2132" s="20" t="s">
        <v>380</v>
      </c>
      <c r="K2132" s="17">
        <v>45231</v>
      </c>
    </row>
    <row r="2133" spans="1:11" x14ac:dyDescent="0.25">
      <c r="A2133" s="16">
        <v>45246.50037037037</v>
      </c>
      <c r="B2133" t="s">
        <v>14</v>
      </c>
      <c r="C2133" t="str">
        <f t="shared" si="33"/>
        <v>Public Transport</v>
      </c>
      <c r="D2133" s="3">
        <v>-20</v>
      </c>
      <c r="E2133" t="s">
        <v>244</v>
      </c>
      <c r="F2133" t="s">
        <v>241</v>
      </c>
      <c r="G2133" s="5">
        <f>IF(Table1[[#This Row],[Amount]]&lt;0,-Table1[[#This Row],[Amount]],"")</f>
        <v>20</v>
      </c>
      <c r="H2133" t="str">
        <f>IF(Table1[[#This Row],[Account Type]]="Credit Card",Table1[[#This Row],[Amount]],"")</f>
        <v/>
      </c>
      <c r="I2133" s="2" t="str">
        <f>IF(Table1[[#This Row],[Category]]="Loan Repayment",Table1[[#This Row],[Amount]]*-1,"")</f>
        <v/>
      </c>
      <c r="J2133" s="20" t="s">
        <v>380</v>
      </c>
      <c r="K2133" s="17">
        <v>45231</v>
      </c>
    </row>
    <row r="2134" spans="1:11" x14ac:dyDescent="0.25">
      <c r="A2134" s="16">
        <v>45246.778865740744</v>
      </c>
      <c r="B2134" t="s">
        <v>46</v>
      </c>
      <c r="C2134" t="str">
        <f t="shared" si="33"/>
        <v>Others</v>
      </c>
      <c r="D2134" s="3">
        <v>800</v>
      </c>
      <c r="E2134" t="s">
        <v>244</v>
      </c>
      <c r="F2134" t="s">
        <v>241</v>
      </c>
      <c r="G2134" s="5" t="str">
        <f>IF(Table1[[#This Row],[Amount]]&lt;0,-Table1[[#This Row],[Amount]],"")</f>
        <v/>
      </c>
      <c r="H2134" t="str">
        <f>IF(Table1[[#This Row],[Account Type]]="Credit Card",Table1[[#This Row],[Amount]],"")</f>
        <v/>
      </c>
      <c r="I2134" s="2" t="str">
        <f>IF(Table1[[#This Row],[Category]]="Loan Repayment",Table1[[#This Row],[Amount]]*-1,"")</f>
        <v/>
      </c>
      <c r="J2134" s="20" t="s">
        <v>380</v>
      </c>
      <c r="K2134" s="17">
        <v>45231</v>
      </c>
    </row>
    <row r="2135" spans="1:11" x14ac:dyDescent="0.25">
      <c r="A2135" s="16">
        <v>45246.781956018516</v>
      </c>
      <c r="B2135" t="s">
        <v>123</v>
      </c>
      <c r="C2135" t="str">
        <f t="shared" si="33"/>
        <v>Others</v>
      </c>
      <c r="D2135" s="3">
        <v>-800</v>
      </c>
      <c r="E2135" t="s">
        <v>244</v>
      </c>
      <c r="F2135" t="s">
        <v>241</v>
      </c>
      <c r="G2135" s="5">
        <f>IF(Table1[[#This Row],[Amount]]&lt;0,-Table1[[#This Row],[Amount]],"")</f>
        <v>800</v>
      </c>
      <c r="H2135" t="str">
        <f>IF(Table1[[#This Row],[Account Type]]="Credit Card",Table1[[#This Row],[Amount]],"")</f>
        <v/>
      </c>
      <c r="I2135" s="2" t="str">
        <f>IF(Table1[[#This Row],[Category]]="Loan Repayment",Table1[[#This Row],[Amount]]*-1,"")</f>
        <v/>
      </c>
      <c r="J2135" s="20" t="s">
        <v>380</v>
      </c>
      <c r="K2135" s="17">
        <v>45231</v>
      </c>
    </row>
    <row r="2136" spans="1:11" x14ac:dyDescent="0.25">
      <c r="A2136" s="16">
        <v>45247.533391203702</v>
      </c>
      <c r="B2136" t="s">
        <v>10</v>
      </c>
      <c r="C2136" t="str">
        <f t="shared" si="33"/>
        <v>Groceries</v>
      </c>
      <c r="D2136" s="3">
        <v>-4.7</v>
      </c>
      <c r="E2136" t="s">
        <v>244</v>
      </c>
      <c r="F2136" t="s">
        <v>241</v>
      </c>
      <c r="G2136" s="5">
        <f>IF(Table1[[#This Row],[Amount]]&lt;0,-Table1[[#This Row],[Amount]],"")</f>
        <v>4.7</v>
      </c>
      <c r="H2136" t="str">
        <f>IF(Table1[[#This Row],[Account Type]]="Credit Card",Table1[[#This Row],[Amount]],"")</f>
        <v/>
      </c>
      <c r="I2136" s="2" t="str">
        <f>IF(Table1[[#This Row],[Category]]="Loan Repayment",Table1[[#This Row],[Amount]]*-1,"")</f>
        <v/>
      </c>
      <c r="J2136" s="20" t="s">
        <v>380</v>
      </c>
      <c r="K2136" s="17">
        <v>45231</v>
      </c>
    </row>
    <row r="2137" spans="1:11" x14ac:dyDescent="0.25">
      <c r="A2137" s="16">
        <v>45247.999988425923</v>
      </c>
      <c r="B2137" t="s">
        <v>14</v>
      </c>
      <c r="C2137" t="str">
        <f t="shared" si="33"/>
        <v>Public Transport</v>
      </c>
      <c r="D2137" s="3">
        <v>-1.75</v>
      </c>
      <c r="E2137" t="s">
        <v>244</v>
      </c>
      <c r="F2137" t="s">
        <v>241</v>
      </c>
      <c r="G2137" s="5">
        <f>IF(Table1[[#This Row],[Amount]]&lt;0,-Table1[[#This Row],[Amount]],"")</f>
        <v>1.75</v>
      </c>
      <c r="H2137" t="str">
        <f>IF(Table1[[#This Row],[Account Type]]="Credit Card",Table1[[#This Row],[Amount]],"")</f>
        <v/>
      </c>
      <c r="I2137" s="2" t="str">
        <f>IF(Table1[[#This Row],[Category]]="Loan Repayment",Table1[[#This Row],[Amount]]*-1,"")</f>
        <v/>
      </c>
      <c r="J2137" s="20" t="s">
        <v>380</v>
      </c>
      <c r="K2137" s="17">
        <v>45231</v>
      </c>
    </row>
    <row r="2138" spans="1:11" x14ac:dyDescent="0.25">
      <c r="A2138" s="16">
        <v>45247.999988425923</v>
      </c>
      <c r="B2138" t="s">
        <v>14</v>
      </c>
      <c r="C2138" t="str">
        <f t="shared" si="33"/>
        <v>Public Transport</v>
      </c>
      <c r="D2138" s="3">
        <v>-3.5</v>
      </c>
      <c r="E2138" t="s">
        <v>244</v>
      </c>
      <c r="F2138" t="s">
        <v>241</v>
      </c>
      <c r="G2138" s="5">
        <f>IF(Table1[[#This Row],[Amount]]&lt;0,-Table1[[#This Row],[Amount]],"")</f>
        <v>3.5</v>
      </c>
      <c r="H2138" t="str">
        <f>IF(Table1[[#This Row],[Account Type]]="Credit Card",Table1[[#This Row],[Amount]],"")</f>
        <v/>
      </c>
      <c r="I2138" s="2" t="str">
        <f>IF(Table1[[#This Row],[Category]]="Loan Repayment",Table1[[#This Row],[Amount]]*-1,"")</f>
        <v/>
      </c>
      <c r="J2138" s="20" t="s">
        <v>380</v>
      </c>
      <c r="K2138" s="17">
        <v>45231</v>
      </c>
    </row>
    <row r="2139" spans="1:11" x14ac:dyDescent="0.25">
      <c r="A2139" s="16">
        <v>45248.83079861111</v>
      </c>
      <c r="B2139" t="s">
        <v>10</v>
      </c>
      <c r="C2139" t="str">
        <f t="shared" si="33"/>
        <v>Groceries</v>
      </c>
      <c r="D2139" s="3">
        <v>-7.95</v>
      </c>
      <c r="E2139" t="s">
        <v>244</v>
      </c>
      <c r="F2139" t="s">
        <v>241</v>
      </c>
      <c r="G2139" s="5">
        <f>IF(Table1[[#This Row],[Amount]]&lt;0,-Table1[[#This Row],[Amount]],"")</f>
        <v>7.95</v>
      </c>
      <c r="H2139" t="str">
        <f>IF(Table1[[#This Row],[Account Type]]="Credit Card",Table1[[#This Row],[Amount]],"")</f>
        <v/>
      </c>
      <c r="I2139" s="2" t="str">
        <f>IF(Table1[[#This Row],[Category]]="Loan Repayment",Table1[[#This Row],[Amount]]*-1,"")</f>
        <v/>
      </c>
      <c r="J2139" s="20" t="s">
        <v>380</v>
      </c>
      <c r="K2139" s="17">
        <v>45231</v>
      </c>
    </row>
    <row r="2140" spans="1:11" x14ac:dyDescent="0.25">
      <c r="A2140" s="16">
        <v>45248.831180555557</v>
      </c>
      <c r="B2140" t="s">
        <v>10</v>
      </c>
      <c r="C2140" t="str">
        <f t="shared" si="33"/>
        <v>Groceries</v>
      </c>
      <c r="D2140" s="3">
        <v>-1.7</v>
      </c>
      <c r="E2140" t="s">
        <v>244</v>
      </c>
      <c r="F2140" t="s">
        <v>241</v>
      </c>
      <c r="G2140" s="5">
        <f>IF(Table1[[#This Row],[Amount]]&lt;0,-Table1[[#This Row],[Amount]],"")</f>
        <v>1.7</v>
      </c>
      <c r="H2140" t="str">
        <f>IF(Table1[[#This Row],[Account Type]]="Credit Card",Table1[[#This Row],[Amount]],"")</f>
        <v/>
      </c>
      <c r="I2140" s="2" t="str">
        <f>IF(Table1[[#This Row],[Category]]="Loan Repayment",Table1[[#This Row],[Amount]]*-1,"")</f>
        <v/>
      </c>
      <c r="J2140" s="20" t="s">
        <v>380</v>
      </c>
      <c r="K2140" s="17">
        <v>45231</v>
      </c>
    </row>
    <row r="2141" spans="1:11" x14ac:dyDescent="0.25">
      <c r="A2141" s="16">
        <v>45248.840185185189</v>
      </c>
      <c r="B2141" t="s">
        <v>10</v>
      </c>
      <c r="C2141" t="str">
        <f t="shared" si="33"/>
        <v>Groceries</v>
      </c>
      <c r="D2141" s="3">
        <v>-1.55</v>
      </c>
      <c r="E2141" t="s">
        <v>244</v>
      </c>
      <c r="F2141" t="s">
        <v>241</v>
      </c>
      <c r="G2141" s="5">
        <f>IF(Table1[[#This Row],[Amount]]&lt;0,-Table1[[#This Row],[Amount]],"")</f>
        <v>1.55</v>
      </c>
      <c r="H2141" t="str">
        <f>IF(Table1[[#This Row],[Account Type]]="Credit Card",Table1[[#This Row],[Amount]],"")</f>
        <v/>
      </c>
      <c r="I2141" s="2" t="str">
        <f>IF(Table1[[#This Row],[Category]]="Loan Repayment",Table1[[#This Row],[Amount]]*-1,"")</f>
        <v/>
      </c>
      <c r="J2141" s="20" t="s">
        <v>380</v>
      </c>
      <c r="K2141" s="17">
        <v>45231</v>
      </c>
    </row>
    <row r="2142" spans="1:11" x14ac:dyDescent="0.25">
      <c r="A2142" s="16">
        <v>45249.522696759261</v>
      </c>
      <c r="B2142" t="s">
        <v>39</v>
      </c>
      <c r="C2142" t="str">
        <f t="shared" si="33"/>
        <v>Church</v>
      </c>
      <c r="D2142" s="3">
        <v>-3</v>
      </c>
      <c r="E2142" t="s">
        <v>244</v>
      </c>
      <c r="F2142" t="s">
        <v>241</v>
      </c>
      <c r="G2142" s="5">
        <f>IF(Table1[[#This Row],[Amount]]&lt;0,-Table1[[#This Row],[Amount]],"")</f>
        <v>3</v>
      </c>
      <c r="H2142" t="str">
        <f>IF(Table1[[#This Row],[Account Type]]="Credit Card",Table1[[#This Row],[Amount]],"")</f>
        <v/>
      </c>
      <c r="I2142" s="2" t="str">
        <f>IF(Table1[[#This Row],[Category]]="Loan Repayment",Table1[[#This Row],[Amount]]*-1,"")</f>
        <v/>
      </c>
      <c r="J2142" s="20" t="s">
        <v>380</v>
      </c>
      <c r="K2142" s="17">
        <v>45231</v>
      </c>
    </row>
    <row r="2143" spans="1:11" x14ac:dyDescent="0.25">
      <c r="A2143" s="16">
        <v>45249.543391203704</v>
      </c>
      <c r="B2143" t="s">
        <v>175</v>
      </c>
      <c r="C2143" t="str">
        <f t="shared" si="33"/>
        <v>Others</v>
      </c>
      <c r="D2143" s="3">
        <v>6</v>
      </c>
      <c r="E2143" t="s">
        <v>244</v>
      </c>
      <c r="F2143" t="s">
        <v>241</v>
      </c>
      <c r="G2143" s="5" t="str">
        <f>IF(Table1[[#This Row],[Amount]]&lt;0,-Table1[[#This Row],[Amount]],"")</f>
        <v/>
      </c>
      <c r="H2143" t="str">
        <f>IF(Table1[[#This Row],[Account Type]]="Credit Card",Table1[[#This Row],[Amount]],"")</f>
        <v/>
      </c>
      <c r="I2143" s="2" t="str">
        <f>IF(Table1[[#This Row],[Category]]="Loan Repayment",Table1[[#This Row],[Amount]]*-1,"")</f>
        <v/>
      </c>
      <c r="J2143" s="20" t="s">
        <v>380</v>
      </c>
      <c r="K2143" s="17">
        <v>45231</v>
      </c>
    </row>
    <row r="2144" spans="1:11" x14ac:dyDescent="0.25">
      <c r="A2144" s="16">
        <v>45249.999988425923</v>
      </c>
      <c r="B2144" t="s">
        <v>14</v>
      </c>
      <c r="C2144" t="str">
        <f t="shared" si="33"/>
        <v>Public Transport</v>
      </c>
      <c r="D2144" s="3">
        <v>-1.75</v>
      </c>
      <c r="E2144" t="s">
        <v>244</v>
      </c>
      <c r="F2144" t="s">
        <v>241</v>
      </c>
      <c r="G2144" s="5">
        <f>IF(Table1[[#This Row],[Amount]]&lt;0,-Table1[[#This Row],[Amount]],"")</f>
        <v>1.75</v>
      </c>
      <c r="H2144" t="str">
        <f>IF(Table1[[#This Row],[Account Type]]="Credit Card",Table1[[#This Row],[Amount]],"")</f>
        <v/>
      </c>
      <c r="I2144" s="2" t="str">
        <f>IF(Table1[[#This Row],[Category]]="Loan Repayment",Table1[[#This Row],[Amount]]*-1,"")</f>
        <v/>
      </c>
      <c r="J2144" s="20" t="s">
        <v>380</v>
      </c>
      <c r="K2144" s="17">
        <v>45231</v>
      </c>
    </row>
    <row r="2145" spans="1:11" x14ac:dyDescent="0.25">
      <c r="A2145" s="16">
        <v>45250.3047337963</v>
      </c>
      <c r="B2145" t="s">
        <v>2</v>
      </c>
      <c r="C2145" t="str">
        <f t="shared" si="33"/>
        <v>Savings</v>
      </c>
      <c r="D2145" s="3">
        <v>5</v>
      </c>
      <c r="E2145" t="s">
        <v>244</v>
      </c>
      <c r="F2145" t="s">
        <v>241</v>
      </c>
      <c r="G2145" s="5" t="str">
        <f>IF(Table1[[#This Row],[Amount]]&lt;0,-Table1[[#This Row],[Amount]],"")</f>
        <v/>
      </c>
      <c r="H2145" t="str">
        <f>IF(Table1[[#This Row],[Account Type]]="Credit Card",Table1[[#This Row],[Amount]],"")</f>
        <v/>
      </c>
      <c r="I2145" s="2" t="str">
        <f>IF(Table1[[#This Row],[Category]]="Loan Repayment",Table1[[#This Row],[Amount]]*-1,"")</f>
        <v/>
      </c>
      <c r="J2145" s="20" t="s">
        <v>380</v>
      </c>
      <c r="K2145" s="17">
        <v>45231</v>
      </c>
    </row>
    <row r="2146" spans="1:11" x14ac:dyDescent="0.25">
      <c r="A2146" s="16">
        <v>45250.3047337963</v>
      </c>
      <c r="B2146" t="s">
        <v>2</v>
      </c>
      <c r="C2146" t="str">
        <f t="shared" si="33"/>
        <v>Savings</v>
      </c>
      <c r="D2146" s="3">
        <v>-5</v>
      </c>
      <c r="E2146" t="s">
        <v>244</v>
      </c>
      <c r="F2146" t="s">
        <v>241</v>
      </c>
      <c r="G2146" s="5">
        <f>IF(Table1[[#This Row],[Amount]]&lt;0,-Table1[[#This Row],[Amount]],"")</f>
        <v>5</v>
      </c>
      <c r="H2146" t="str">
        <f>IF(Table1[[#This Row],[Account Type]]="Credit Card",Table1[[#This Row],[Amount]],"")</f>
        <v/>
      </c>
      <c r="I2146" s="2" t="str">
        <f>IF(Table1[[#This Row],[Category]]="Loan Repayment",Table1[[#This Row],[Amount]]*-1,"")</f>
        <v/>
      </c>
      <c r="J2146" s="20" t="s">
        <v>380</v>
      </c>
      <c r="K2146" s="17">
        <v>45231</v>
      </c>
    </row>
    <row r="2147" spans="1:11" x14ac:dyDescent="0.25">
      <c r="A2147" s="16">
        <v>45250.376203703701</v>
      </c>
      <c r="B2147" t="s">
        <v>10</v>
      </c>
      <c r="C2147" t="str">
        <f t="shared" si="33"/>
        <v>Groceries</v>
      </c>
      <c r="D2147" s="3">
        <v>-3.9</v>
      </c>
      <c r="E2147" t="s">
        <v>244</v>
      </c>
      <c r="F2147" t="s">
        <v>241</v>
      </c>
      <c r="G2147" s="5">
        <f>IF(Table1[[#This Row],[Amount]]&lt;0,-Table1[[#This Row],[Amount]],"")</f>
        <v>3.9</v>
      </c>
      <c r="H2147" t="str">
        <f>IF(Table1[[#This Row],[Account Type]]="Credit Card",Table1[[#This Row],[Amount]],"")</f>
        <v/>
      </c>
      <c r="I2147" s="2" t="str">
        <f>IF(Table1[[#This Row],[Category]]="Loan Repayment",Table1[[#This Row],[Amount]]*-1,"")</f>
        <v/>
      </c>
      <c r="J2147" s="20" t="s">
        <v>380</v>
      </c>
      <c r="K2147" s="17">
        <v>45231</v>
      </c>
    </row>
    <row r="2148" spans="1:11" x14ac:dyDescent="0.25">
      <c r="A2148" s="16">
        <v>45250.391041666669</v>
      </c>
      <c r="B2148" t="s">
        <v>10</v>
      </c>
      <c r="C2148" t="str">
        <f t="shared" si="33"/>
        <v>Groceries</v>
      </c>
      <c r="D2148" s="3">
        <v>-4.2</v>
      </c>
      <c r="E2148" t="s">
        <v>244</v>
      </c>
      <c r="F2148" t="s">
        <v>241</v>
      </c>
      <c r="G2148" s="5">
        <f>IF(Table1[[#This Row],[Amount]]&lt;0,-Table1[[#This Row],[Amount]],"")</f>
        <v>4.2</v>
      </c>
      <c r="H2148" t="str">
        <f>IF(Table1[[#This Row],[Account Type]]="Credit Card",Table1[[#This Row],[Amount]],"")</f>
        <v/>
      </c>
      <c r="I2148" s="2" t="str">
        <f>IF(Table1[[#This Row],[Category]]="Loan Repayment",Table1[[#This Row],[Amount]]*-1,"")</f>
        <v/>
      </c>
      <c r="J2148" s="20" t="s">
        <v>380</v>
      </c>
      <c r="K2148" s="17">
        <v>45231</v>
      </c>
    </row>
    <row r="2149" spans="1:11" x14ac:dyDescent="0.25">
      <c r="A2149" s="16">
        <v>45250.555196759262</v>
      </c>
      <c r="B2149" t="s">
        <v>176</v>
      </c>
      <c r="C2149" t="str">
        <f t="shared" si="33"/>
        <v>Others</v>
      </c>
      <c r="D2149" s="3">
        <v>-6.76</v>
      </c>
      <c r="E2149" t="s">
        <v>244</v>
      </c>
      <c r="F2149" t="s">
        <v>241</v>
      </c>
      <c r="G2149" s="5">
        <f>IF(Table1[[#This Row],[Amount]]&lt;0,-Table1[[#This Row],[Amount]],"")</f>
        <v>6.76</v>
      </c>
      <c r="H2149" t="str">
        <f>IF(Table1[[#This Row],[Account Type]]="Credit Card",Table1[[#This Row],[Amount]],"")</f>
        <v/>
      </c>
      <c r="I2149" s="2" t="str">
        <f>IF(Table1[[#This Row],[Category]]="Loan Repayment",Table1[[#This Row],[Amount]]*-1,"")</f>
        <v/>
      </c>
      <c r="J2149" s="20" t="s">
        <v>380</v>
      </c>
      <c r="K2149" s="17">
        <v>45231</v>
      </c>
    </row>
    <row r="2150" spans="1:11" x14ac:dyDescent="0.25">
      <c r="A2150" s="16">
        <v>45250.555706018517</v>
      </c>
      <c r="B2150" t="s">
        <v>170</v>
      </c>
      <c r="C2150" t="str">
        <f t="shared" si="33"/>
        <v>Online Shopping</v>
      </c>
      <c r="D2150" s="3">
        <v>-0.81</v>
      </c>
      <c r="E2150" t="s">
        <v>244</v>
      </c>
      <c r="F2150" t="s">
        <v>241</v>
      </c>
      <c r="G2150" s="5">
        <f>IF(Table1[[#This Row],[Amount]]&lt;0,-Table1[[#This Row],[Amount]],"")</f>
        <v>0.81</v>
      </c>
      <c r="H2150" t="str">
        <f>IF(Table1[[#This Row],[Account Type]]="Credit Card",Table1[[#This Row],[Amount]],"")</f>
        <v/>
      </c>
      <c r="I2150" s="2" t="str">
        <f>IF(Table1[[#This Row],[Category]]="Loan Repayment",Table1[[#This Row],[Amount]]*-1,"")</f>
        <v/>
      </c>
      <c r="J2150" s="20" t="s">
        <v>380</v>
      </c>
      <c r="K2150" s="17">
        <v>45231</v>
      </c>
    </row>
    <row r="2151" spans="1:11" x14ac:dyDescent="0.25">
      <c r="A2151" s="16">
        <v>45250.555775462963</v>
      </c>
      <c r="B2151" t="s">
        <v>170</v>
      </c>
      <c r="C2151" t="str">
        <f t="shared" si="33"/>
        <v>Online Shopping</v>
      </c>
      <c r="D2151" s="3">
        <v>-3.29</v>
      </c>
      <c r="E2151" t="s">
        <v>244</v>
      </c>
      <c r="F2151" t="s">
        <v>241</v>
      </c>
      <c r="G2151" s="5">
        <f>IF(Table1[[#This Row],[Amount]]&lt;0,-Table1[[#This Row],[Amount]],"")</f>
        <v>3.29</v>
      </c>
      <c r="H2151" t="str">
        <f>IF(Table1[[#This Row],[Account Type]]="Credit Card",Table1[[#This Row],[Amount]],"")</f>
        <v/>
      </c>
      <c r="I2151" s="2" t="str">
        <f>IF(Table1[[#This Row],[Category]]="Loan Repayment",Table1[[#This Row],[Amount]]*-1,"")</f>
        <v/>
      </c>
      <c r="J2151" s="20" t="s">
        <v>380</v>
      </c>
      <c r="K2151" s="17">
        <v>45231</v>
      </c>
    </row>
    <row r="2152" spans="1:11" x14ac:dyDescent="0.25">
      <c r="A2152" s="16">
        <v>45250.865300925929</v>
      </c>
      <c r="B2152" t="s">
        <v>106</v>
      </c>
      <c r="C2152" t="str">
        <f t="shared" si="33"/>
        <v>Others</v>
      </c>
      <c r="D2152" s="3">
        <v>-13</v>
      </c>
      <c r="E2152" t="s">
        <v>244</v>
      </c>
      <c r="F2152" t="s">
        <v>241</v>
      </c>
      <c r="G2152" s="5">
        <f>IF(Table1[[#This Row],[Amount]]&lt;0,-Table1[[#This Row],[Amount]],"")</f>
        <v>13</v>
      </c>
      <c r="H2152" t="str">
        <f>IF(Table1[[#This Row],[Account Type]]="Credit Card",Table1[[#This Row],[Amount]],"")</f>
        <v/>
      </c>
      <c r="I2152" s="2" t="str">
        <f>IF(Table1[[#This Row],[Category]]="Loan Repayment",Table1[[#This Row],[Amount]]*-1,"")</f>
        <v/>
      </c>
      <c r="J2152" s="20" t="s">
        <v>380</v>
      </c>
      <c r="K2152" s="17">
        <v>45231</v>
      </c>
    </row>
    <row r="2153" spans="1:11" x14ac:dyDescent="0.25">
      <c r="A2153" s="16">
        <v>45251.49796296296</v>
      </c>
      <c r="B2153" t="s">
        <v>3</v>
      </c>
      <c r="C2153" t="str">
        <f t="shared" si="33"/>
        <v>Others</v>
      </c>
      <c r="D2153" s="3">
        <v>-10</v>
      </c>
      <c r="E2153" t="s">
        <v>244</v>
      </c>
      <c r="F2153" t="s">
        <v>241</v>
      </c>
      <c r="G2153" s="5">
        <f>IF(Table1[[#This Row],[Amount]]&lt;0,-Table1[[#This Row],[Amount]],"")</f>
        <v>10</v>
      </c>
      <c r="H2153" t="str">
        <f>IF(Table1[[#This Row],[Account Type]]="Credit Card",Table1[[#This Row],[Amount]],"")</f>
        <v/>
      </c>
      <c r="I2153" s="2" t="str">
        <f>IF(Table1[[#This Row],[Category]]="Loan Repayment",Table1[[#This Row],[Amount]]*-1,"")</f>
        <v/>
      </c>
      <c r="J2153" s="20" t="s">
        <v>380</v>
      </c>
      <c r="K2153" s="17">
        <v>45231</v>
      </c>
    </row>
    <row r="2154" spans="1:11" x14ac:dyDescent="0.25">
      <c r="A2154" s="16">
        <v>45251.49796296296</v>
      </c>
      <c r="B2154" t="s">
        <v>3</v>
      </c>
      <c r="C2154" t="str">
        <f t="shared" si="33"/>
        <v>Others</v>
      </c>
      <c r="D2154" s="3">
        <v>10</v>
      </c>
      <c r="E2154" t="s">
        <v>244</v>
      </c>
      <c r="F2154" t="s">
        <v>241</v>
      </c>
      <c r="G2154" s="5" t="str">
        <f>IF(Table1[[#This Row],[Amount]]&lt;0,-Table1[[#This Row],[Amount]],"")</f>
        <v/>
      </c>
      <c r="H2154" t="str">
        <f>IF(Table1[[#This Row],[Account Type]]="Credit Card",Table1[[#This Row],[Amount]],"")</f>
        <v/>
      </c>
      <c r="I2154" s="2" t="str">
        <f>IF(Table1[[#This Row],[Category]]="Loan Repayment",Table1[[#This Row],[Amount]]*-1,"")</f>
        <v/>
      </c>
      <c r="J2154" s="20" t="s">
        <v>380</v>
      </c>
      <c r="K2154" s="17">
        <v>45231</v>
      </c>
    </row>
    <row r="2155" spans="1:11" x14ac:dyDescent="0.25">
      <c r="A2155" s="16">
        <v>45251.999988425923</v>
      </c>
      <c r="B2155" t="s">
        <v>14</v>
      </c>
      <c r="C2155" t="str">
        <f t="shared" si="33"/>
        <v>Public Transport</v>
      </c>
      <c r="D2155" s="3">
        <v>-1.75</v>
      </c>
      <c r="E2155" t="s">
        <v>244</v>
      </c>
      <c r="F2155" t="s">
        <v>241</v>
      </c>
      <c r="G2155" s="5">
        <f>IF(Table1[[#This Row],[Amount]]&lt;0,-Table1[[#This Row],[Amount]],"")</f>
        <v>1.75</v>
      </c>
      <c r="H2155" t="str">
        <f>IF(Table1[[#This Row],[Account Type]]="Credit Card",Table1[[#This Row],[Amount]],"")</f>
        <v/>
      </c>
      <c r="I2155" s="2" t="str">
        <f>IF(Table1[[#This Row],[Category]]="Loan Repayment",Table1[[#This Row],[Amount]]*-1,"")</f>
        <v/>
      </c>
      <c r="J2155" s="20" t="s">
        <v>380</v>
      </c>
      <c r="K2155" s="17">
        <v>45231</v>
      </c>
    </row>
    <row r="2156" spans="1:11" x14ac:dyDescent="0.25">
      <c r="A2156" s="16">
        <v>45252.358067129629</v>
      </c>
      <c r="B2156" t="s">
        <v>14</v>
      </c>
      <c r="C2156" t="str">
        <f t="shared" si="33"/>
        <v>Public Transport</v>
      </c>
      <c r="D2156" s="3">
        <v>-20</v>
      </c>
      <c r="E2156" t="s">
        <v>244</v>
      </c>
      <c r="F2156" t="s">
        <v>241</v>
      </c>
      <c r="G2156" s="5">
        <f>IF(Table1[[#This Row],[Amount]]&lt;0,-Table1[[#This Row],[Amount]],"")</f>
        <v>20</v>
      </c>
      <c r="H2156" t="str">
        <f>IF(Table1[[#This Row],[Account Type]]="Credit Card",Table1[[#This Row],[Amount]],"")</f>
        <v/>
      </c>
      <c r="I2156" s="2" t="str">
        <f>IF(Table1[[#This Row],[Category]]="Loan Repayment",Table1[[#This Row],[Amount]]*-1,"")</f>
        <v/>
      </c>
      <c r="J2156" s="20" t="s">
        <v>380</v>
      </c>
      <c r="K2156" s="17">
        <v>45231</v>
      </c>
    </row>
    <row r="2157" spans="1:11" x14ac:dyDescent="0.25">
      <c r="A2157" s="16">
        <v>45252.999988425923</v>
      </c>
      <c r="B2157" t="s">
        <v>14</v>
      </c>
      <c r="C2157" t="str">
        <f t="shared" si="33"/>
        <v>Public Transport</v>
      </c>
      <c r="D2157" s="3">
        <v>-3.5</v>
      </c>
      <c r="E2157" t="s">
        <v>244</v>
      </c>
      <c r="F2157" t="s">
        <v>241</v>
      </c>
      <c r="G2157" s="5">
        <f>IF(Table1[[#This Row],[Amount]]&lt;0,-Table1[[#This Row],[Amount]],"")</f>
        <v>3.5</v>
      </c>
      <c r="H2157" t="str">
        <f>IF(Table1[[#This Row],[Account Type]]="Credit Card",Table1[[#This Row],[Amount]],"")</f>
        <v/>
      </c>
      <c r="I2157" s="2" t="str">
        <f>IF(Table1[[#This Row],[Category]]="Loan Repayment",Table1[[#This Row],[Amount]]*-1,"")</f>
        <v/>
      </c>
      <c r="J2157" s="20" t="s">
        <v>380</v>
      </c>
      <c r="K2157" s="17">
        <v>45231</v>
      </c>
    </row>
    <row r="2158" spans="1:11" x14ac:dyDescent="0.25">
      <c r="A2158" s="16">
        <v>45253.999988425923</v>
      </c>
      <c r="B2158" t="s">
        <v>14</v>
      </c>
      <c r="C2158" t="str">
        <f t="shared" si="33"/>
        <v>Public Transport</v>
      </c>
      <c r="D2158" s="3">
        <v>-3.5</v>
      </c>
      <c r="E2158" t="s">
        <v>244</v>
      </c>
      <c r="F2158" t="s">
        <v>241</v>
      </c>
      <c r="G2158" s="5">
        <f>IF(Table1[[#This Row],[Amount]]&lt;0,-Table1[[#This Row],[Amount]],"")</f>
        <v>3.5</v>
      </c>
      <c r="H2158" t="str">
        <f>IF(Table1[[#This Row],[Account Type]]="Credit Card",Table1[[#This Row],[Amount]],"")</f>
        <v/>
      </c>
      <c r="I2158" s="2" t="str">
        <f>IF(Table1[[#This Row],[Category]]="Loan Repayment",Table1[[#This Row],[Amount]]*-1,"")</f>
        <v/>
      </c>
      <c r="J2158" s="20" t="s">
        <v>380</v>
      </c>
      <c r="K2158" s="17">
        <v>45231</v>
      </c>
    </row>
    <row r="2159" spans="1:11" x14ac:dyDescent="0.25">
      <c r="A2159" s="16">
        <v>45254.340289351851</v>
      </c>
      <c r="B2159" t="s">
        <v>177</v>
      </c>
      <c r="C2159" t="str">
        <f t="shared" si="33"/>
        <v>Others</v>
      </c>
      <c r="D2159" s="3">
        <v>-18.07</v>
      </c>
      <c r="E2159" t="s">
        <v>244</v>
      </c>
      <c r="F2159" t="s">
        <v>241</v>
      </c>
      <c r="G2159" s="5">
        <f>IF(Table1[[#This Row],[Amount]]&lt;0,-Table1[[#This Row],[Amount]],"")</f>
        <v>18.07</v>
      </c>
      <c r="H2159" t="str">
        <f>IF(Table1[[#This Row],[Account Type]]="Credit Card",Table1[[#This Row],[Amount]],"")</f>
        <v/>
      </c>
      <c r="I2159" s="2" t="str">
        <f>IF(Table1[[#This Row],[Category]]="Loan Repayment",Table1[[#This Row],[Amount]]*-1,"")</f>
        <v/>
      </c>
      <c r="J2159" s="20" t="s">
        <v>380</v>
      </c>
      <c r="K2159" s="17">
        <v>45231</v>
      </c>
    </row>
    <row r="2160" spans="1:11" x14ac:dyDescent="0.25">
      <c r="A2160" s="16">
        <v>45254.355428240742</v>
      </c>
      <c r="B2160" t="s">
        <v>10</v>
      </c>
      <c r="C2160" t="str">
        <f t="shared" si="33"/>
        <v>Groceries</v>
      </c>
      <c r="D2160" s="3">
        <v>-1.6</v>
      </c>
      <c r="E2160" t="s">
        <v>244</v>
      </c>
      <c r="F2160" t="s">
        <v>241</v>
      </c>
      <c r="G2160" s="5">
        <f>IF(Table1[[#This Row],[Amount]]&lt;0,-Table1[[#This Row],[Amount]],"")</f>
        <v>1.6</v>
      </c>
      <c r="H2160" t="str">
        <f>IF(Table1[[#This Row],[Account Type]]="Credit Card",Table1[[#This Row],[Amount]],"")</f>
        <v/>
      </c>
      <c r="I2160" s="2" t="str">
        <f>IF(Table1[[#This Row],[Category]]="Loan Repayment",Table1[[#This Row],[Amount]]*-1,"")</f>
        <v/>
      </c>
      <c r="J2160" s="20" t="s">
        <v>380</v>
      </c>
      <c r="K2160" s="17">
        <v>45231</v>
      </c>
    </row>
    <row r="2161" spans="1:11" x14ac:dyDescent="0.25">
      <c r="A2161" s="16">
        <v>45254.611643518518</v>
      </c>
      <c r="B2161" t="s">
        <v>178</v>
      </c>
      <c r="C2161" t="str">
        <f t="shared" si="33"/>
        <v>Others</v>
      </c>
      <c r="D2161" s="3">
        <v>-11.44</v>
      </c>
      <c r="E2161" t="s">
        <v>244</v>
      </c>
      <c r="F2161" t="s">
        <v>241</v>
      </c>
      <c r="G2161" s="5">
        <f>IF(Table1[[#This Row],[Amount]]&lt;0,-Table1[[#This Row],[Amount]],"")</f>
        <v>11.44</v>
      </c>
      <c r="H2161" t="str">
        <f>IF(Table1[[#This Row],[Account Type]]="Credit Card",Table1[[#This Row],[Amount]],"")</f>
        <v/>
      </c>
      <c r="I2161" s="2" t="str">
        <f>IF(Table1[[#This Row],[Category]]="Loan Repayment",Table1[[#This Row],[Amount]]*-1,"")</f>
        <v/>
      </c>
      <c r="J2161" s="20" t="s">
        <v>380</v>
      </c>
      <c r="K2161" s="17">
        <v>45231</v>
      </c>
    </row>
    <row r="2162" spans="1:11" x14ac:dyDescent="0.25">
      <c r="A2162" s="16">
        <v>45255.125358796293</v>
      </c>
      <c r="B2162" t="s">
        <v>14</v>
      </c>
      <c r="C2162" t="str">
        <f t="shared" si="33"/>
        <v>Public Transport</v>
      </c>
      <c r="D2162" s="3">
        <v>-3.5</v>
      </c>
      <c r="E2162" t="s">
        <v>244</v>
      </c>
      <c r="F2162" t="s">
        <v>241</v>
      </c>
      <c r="G2162" s="5">
        <f>IF(Table1[[#This Row],[Amount]]&lt;0,-Table1[[#This Row],[Amount]],"")</f>
        <v>3.5</v>
      </c>
      <c r="H2162" t="str">
        <f>IF(Table1[[#This Row],[Account Type]]="Credit Card",Table1[[#This Row],[Amount]],"")</f>
        <v/>
      </c>
      <c r="I2162" s="2" t="str">
        <f>IF(Table1[[#This Row],[Category]]="Loan Repayment",Table1[[#This Row],[Amount]]*-1,"")</f>
        <v/>
      </c>
      <c r="J2162" s="20" t="s">
        <v>380</v>
      </c>
      <c r="K2162" s="17">
        <v>45231</v>
      </c>
    </row>
    <row r="2163" spans="1:11" x14ac:dyDescent="0.25">
      <c r="A2163" s="16">
        <v>45255.296099537038</v>
      </c>
      <c r="B2163" t="s">
        <v>46</v>
      </c>
      <c r="C2163" t="str">
        <f t="shared" si="33"/>
        <v>Others</v>
      </c>
      <c r="D2163" s="3">
        <v>100</v>
      </c>
      <c r="E2163" t="s">
        <v>244</v>
      </c>
      <c r="F2163" t="s">
        <v>241</v>
      </c>
      <c r="G2163" s="5" t="str">
        <f>IF(Table1[[#This Row],[Amount]]&lt;0,-Table1[[#This Row],[Amount]],"")</f>
        <v/>
      </c>
      <c r="H2163" t="str">
        <f>IF(Table1[[#This Row],[Account Type]]="Credit Card",Table1[[#This Row],[Amount]],"")</f>
        <v/>
      </c>
      <c r="I2163" s="2" t="str">
        <f>IF(Table1[[#This Row],[Category]]="Loan Repayment",Table1[[#This Row],[Amount]]*-1,"")</f>
        <v/>
      </c>
      <c r="J2163" s="20" t="s">
        <v>380</v>
      </c>
      <c r="K2163" s="17">
        <v>45231</v>
      </c>
    </row>
    <row r="2164" spans="1:11" x14ac:dyDescent="0.25">
      <c r="A2164" s="16">
        <v>45255.296423611115</v>
      </c>
      <c r="B2164" t="s">
        <v>123</v>
      </c>
      <c r="C2164" t="str">
        <f t="shared" si="33"/>
        <v>Others</v>
      </c>
      <c r="D2164" s="3">
        <v>-108</v>
      </c>
      <c r="E2164" t="s">
        <v>244</v>
      </c>
      <c r="F2164" t="s">
        <v>241</v>
      </c>
      <c r="G2164" s="5">
        <f>IF(Table1[[#This Row],[Amount]]&lt;0,-Table1[[#This Row],[Amount]],"")</f>
        <v>108</v>
      </c>
      <c r="H2164" t="str">
        <f>IF(Table1[[#This Row],[Account Type]]="Credit Card",Table1[[#This Row],[Amount]],"")</f>
        <v/>
      </c>
      <c r="I2164" s="2" t="str">
        <f>IF(Table1[[#This Row],[Category]]="Loan Repayment",Table1[[#This Row],[Amount]]*-1,"")</f>
        <v/>
      </c>
      <c r="J2164" s="20" t="s">
        <v>380</v>
      </c>
      <c r="K2164" s="17">
        <v>45231</v>
      </c>
    </row>
    <row r="2165" spans="1:11" x14ac:dyDescent="0.25">
      <c r="A2165" s="16">
        <v>45255.999988425923</v>
      </c>
      <c r="B2165" t="s">
        <v>14</v>
      </c>
      <c r="C2165" t="str">
        <f t="shared" si="33"/>
        <v>Public Transport</v>
      </c>
      <c r="D2165" s="3">
        <v>-3.5</v>
      </c>
      <c r="E2165" t="s">
        <v>244</v>
      </c>
      <c r="F2165" t="s">
        <v>241</v>
      </c>
      <c r="G2165" s="5">
        <f>IF(Table1[[#This Row],[Amount]]&lt;0,-Table1[[#This Row],[Amount]],"")</f>
        <v>3.5</v>
      </c>
      <c r="H2165" t="str">
        <f>IF(Table1[[#This Row],[Account Type]]="Credit Card",Table1[[#This Row],[Amount]],"")</f>
        <v/>
      </c>
      <c r="I2165" s="2" t="str">
        <f>IF(Table1[[#This Row],[Category]]="Loan Repayment",Table1[[#This Row],[Amount]]*-1,"")</f>
        <v/>
      </c>
      <c r="J2165" s="20" t="s">
        <v>380</v>
      </c>
      <c r="K2165" s="17">
        <v>45231</v>
      </c>
    </row>
    <row r="2166" spans="1:11" x14ac:dyDescent="0.25">
      <c r="A2166" s="16">
        <v>45256.752766203703</v>
      </c>
      <c r="B2166" t="s">
        <v>46</v>
      </c>
      <c r="C2166" t="str">
        <f t="shared" si="33"/>
        <v>Others</v>
      </c>
      <c r="D2166" s="3">
        <v>200</v>
      </c>
      <c r="E2166" t="s">
        <v>244</v>
      </c>
      <c r="F2166" t="s">
        <v>241</v>
      </c>
      <c r="G2166" s="5" t="str">
        <f>IF(Table1[[#This Row],[Amount]]&lt;0,-Table1[[#This Row],[Amount]],"")</f>
        <v/>
      </c>
      <c r="H2166" t="str">
        <f>IF(Table1[[#This Row],[Account Type]]="Credit Card",Table1[[#This Row],[Amount]],"")</f>
        <v/>
      </c>
      <c r="I2166" s="2" t="str">
        <f>IF(Table1[[#This Row],[Category]]="Loan Repayment",Table1[[#This Row],[Amount]]*-1,"")</f>
        <v/>
      </c>
      <c r="J2166" s="20" t="s">
        <v>380</v>
      </c>
      <c r="K2166" s="17">
        <v>45231</v>
      </c>
    </row>
    <row r="2167" spans="1:11" x14ac:dyDescent="0.25">
      <c r="A2167" s="16">
        <v>45256.753287037034</v>
      </c>
      <c r="B2167" t="s">
        <v>39</v>
      </c>
      <c r="C2167" t="str">
        <f t="shared" si="33"/>
        <v>Church</v>
      </c>
      <c r="D2167" s="3">
        <v>-200</v>
      </c>
      <c r="E2167" t="s">
        <v>244</v>
      </c>
      <c r="F2167" t="s">
        <v>241</v>
      </c>
      <c r="G2167" s="5">
        <f>IF(Table1[[#This Row],[Amount]]&lt;0,-Table1[[#This Row],[Amount]],"")</f>
        <v>200</v>
      </c>
      <c r="H2167" t="str">
        <f>IF(Table1[[#This Row],[Account Type]]="Credit Card",Table1[[#This Row],[Amount]],"")</f>
        <v/>
      </c>
      <c r="I2167" s="2" t="str">
        <f>IF(Table1[[#This Row],[Category]]="Loan Repayment",Table1[[#This Row],[Amount]]*-1,"")</f>
        <v/>
      </c>
      <c r="J2167" s="20" t="s">
        <v>380</v>
      </c>
      <c r="K2167" s="17">
        <v>45231</v>
      </c>
    </row>
    <row r="2168" spans="1:11" x14ac:dyDescent="0.25">
      <c r="A2168" s="16">
        <v>45256.999988425923</v>
      </c>
      <c r="B2168" t="s">
        <v>14</v>
      </c>
      <c r="C2168" t="str">
        <f t="shared" si="33"/>
        <v>Public Transport</v>
      </c>
      <c r="D2168" s="3">
        <v>-5.25</v>
      </c>
      <c r="E2168" t="s">
        <v>244</v>
      </c>
      <c r="F2168" t="s">
        <v>241</v>
      </c>
      <c r="G2168" s="5">
        <f>IF(Table1[[#This Row],[Amount]]&lt;0,-Table1[[#This Row],[Amount]],"")</f>
        <v>5.25</v>
      </c>
      <c r="H2168" t="str">
        <f>IF(Table1[[#This Row],[Account Type]]="Credit Card",Table1[[#This Row],[Amount]],"")</f>
        <v/>
      </c>
      <c r="I2168" s="2" t="str">
        <f>IF(Table1[[#This Row],[Category]]="Loan Repayment",Table1[[#This Row],[Amount]]*-1,"")</f>
        <v/>
      </c>
      <c r="J2168" s="20" t="s">
        <v>380</v>
      </c>
      <c r="K2168" s="17">
        <v>45231</v>
      </c>
    </row>
    <row r="2169" spans="1:11" x14ac:dyDescent="0.25">
      <c r="A2169" s="16">
        <v>45257.304560185185</v>
      </c>
      <c r="B2169" t="s">
        <v>2</v>
      </c>
      <c r="C2169" t="str">
        <f t="shared" si="33"/>
        <v>Savings</v>
      </c>
      <c r="D2169" s="3">
        <v>5</v>
      </c>
      <c r="E2169" t="s">
        <v>244</v>
      </c>
      <c r="F2169" t="s">
        <v>241</v>
      </c>
      <c r="G2169" s="5" t="str">
        <f>IF(Table1[[#This Row],[Amount]]&lt;0,-Table1[[#This Row],[Amount]],"")</f>
        <v/>
      </c>
      <c r="H2169" t="str">
        <f>IF(Table1[[#This Row],[Account Type]]="Credit Card",Table1[[#This Row],[Amount]],"")</f>
        <v/>
      </c>
      <c r="I2169" s="2" t="str">
        <f>IF(Table1[[#This Row],[Category]]="Loan Repayment",Table1[[#This Row],[Amount]]*-1,"")</f>
        <v/>
      </c>
      <c r="J2169" s="20" t="s">
        <v>380</v>
      </c>
      <c r="K2169" s="17">
        <v>45231</v>
      </c>
    </row>
    <row r="2170" spans="1:11" x14ac:dyDescent="0.25">
      <c r="A2170" s="16">
        <v>45257.304560185185</v>
      </c>
      <c r="B2170" t="s">
        <v>2</v>
      </c>
      <c r="C2170" t="str">
        <f t="shared" si="33"/>
        <v>Savings</v>
      </c>
      <c r="D2170" s="3">
        <v>-5</v>
      </c>
      <c r="E2170" t="s">
        <v>244</v>
      </c>
      <c r="F2170" t="s">
        <v>241</v>
      </c>
      <c r="G2170" s="5">
        <f>IF(Table1[[#This Row],[Amount]]&lt;0,-Table1[[#This Row],[Amount]],"")</f>
        <v>5</v>
      </c>
      <c r="H2170" t="str">
        <f>IF(Table1[[#This Row],[Account Type]]="Credit Card",Table1[[#This Row],[Amount]],"")</f>
        <v/>
      </c>
      <c r="I2170" s="2" t="str">
        <f>IF(Table1[[#This Row],[Category]]="Loan Repayment",Table1[[#This Row],[Amount]]*-1,"")</f>
        <v/>
      </c>
      <c r="J2170" s="20" t="s">
        <v>380</v>
      </c>
      <c r="K2170" s="17">
        <v>45231</v>
      </c>
    </row>
    <row r="2171" spans="1:11" x14ac:dyDescent="0.25">
      <c r="A2171" s="16">
        <v>45257.505277777775</v>
      </c>
      <c r="B2171" t="s">
        <v>15</v>
      </c>
      <c r="C2171" t="str">
        <f t="shared" si="33"/>
        <v>Groceries</v>
      </c>
      <c r="D2171" s="3">
        <v>-5.63</v>
      </c>
      <c r="E2171" t="s">
        <v>244</v>
      </c>
      <c r="F2171" t="s">
        <v>241</v>
      </c>
      <c r="G2171" s="5">
        <f>IF(Table1[[#This Row],[Amount]]&lt;0,-Table1[[#This Row],[Amount]],"")</f>
        <v>5.63</v>
      </c>
      <c r="H2171" t="str">
        <f>IF(Table1[[#This Row],[Account Type]]="Credit Card",Table1[[#This Row],[Amount]],"")</f>
        <v/>
      </c>
      <c r="I2171" s="2" t="str">
        <f>IF(Table1[[#This Row],[Category]]="Loan Repayment",Table1[[#This Row],[Amount]]*-1,"")</f>
        <v/>
      </c>
      <c r="J2171" s="20" t="s">
        <v>380</v>
      </c>
      <c r="K2171" s="17">
        <v>45231</v>
      </c>
    </row>
    <row r="2172" spans="1:11" x14ac:dyDescent="0.25">
      <c r="A2172" s="16">
        <v>45257.5465625</v>
      </c>
      <c r="B2172" t="s">
        <v>148</v>
      </c>
      <c r="C2172" t="str">
        <f t="shared" si="33"/>
        <v>Household Items</v>
      </c>
      <c r="D2172" s="3">
        <v>-1.99</v>
      </c>
      <c r="E2172" t="s">
        <v>244</v>
      </c>
      <c r="F2172" t="s">
        <v>241</v>
      </c>
      <c r="G2172" s="5">
        <f>IF(Table1[[#This Row],[Amount]]&lt;0,-Table1[[#This Row],[Amount]],"")</f>
        <v>1.99</v>
      </c>
      <c r="H2172" t="str">
        <f>IF(Table1[[#This Row],[Account Type]]="Credit Card",Table1[[#This Row],[Amount]],"")</f>
        <v/>
      </c>
      <c r="I2172" s="2" t="str">
        <f>IF(Table1[[#This Row],[Category]]="Loan Repayment",Table1[[#This Row],[Amount]]*-1,"")</f>
        <v/>
      </c>
      <c r="J2172" s="20" t="s">
        <v>380</v>
      </c>
      <c r="K2172" s="17">
        <v>45231</v>
      </c>
    </row>
    <row r="2173" spans="1:11" x14ac:dyDescent="0.25">
      <c r="A2173" s="16">
        <v>45257.551423611112</v>
      </c>
      <c r="B2173" t="s">
        <v>148</v>
      </c>
      <c r="C2173" t="str">
        <f t="shared" si="33"/>
        <v>Household Items</v>
      </c>
      <c r="D2173" s="3">
        <v>-1.99</v>
      </c>
      <c r="E2173" t="s">
        <v>244</v>
      </c>
      <c r="F2173" t="s">
        <v>241</v>
      </c>
      <c r="G2173" s="5">
        <f>IF(Table1[[#This Row],[Amount]]&lt;0,-Table1[[#This Row],[Amount]],"")</f>
        <v>1.99</v>
      </c>
      <c r="H2173" t="str">
        <f>IF(Table1[[#This Row],[Account Type]]="Credit Card",Table1[[#This Row],[Amount]],"")</f>
        <v/>
      </c>
      <c r="I2173" s="2" t="str">
        <f>IF(Table1[[#This Row],[Category]]="Loan Repayment",Table1[[#This Row],[Amount]]*-1,"")</f>
        <v/>
      </c>
      <c r="J2173" s="20" t="s">
        <v>380</v>
      </c>
      <c r="K2173" s="17">
        <v>45231</v>
      </c>
    </row>
    <row r="2174" spans="1:11" x14ac:dyDescent="0.25">
      <c r="A2174" s="16">
        <v>45257.834629629629</v>
      </c>
      <c r="B2174" t="s">
        <v>3</v>
      </c>
      <c r="C2174" t="str">
        <f t="shared" si="33"/>
        <v>Others</v>
      </c>
      <c r="D2174" s="3">
        <v>-5</v>
      </c>
      <c r="E2174" t="s">
        <v>244</v>
      </c>
      <c r="F2174" t="s">
        <v>241</v>
      </c>
      <c r="G2174" s="5">
        <f>IF(Table1[[#This Row],[Amount]]&lt;0,-Table1[[#This Row],[Amount]],"")</f>
        <v>5</v>
      </c>
      <c r="H2174" t="str">
        <f>IF(Table1[[#This Row],[Account Type]]="Credit Card",Table1[[#This Row],[Amount]],"")</f>
        <v/>
      </c>
      <c r="I2174" s="2" t="str">
        <f>IF(Table1[[#This Row],[Category]]="Loan Repayment",Table1[[#This Row],[Amount]]*-1,"")</f>
        <v/>
      </c>
      <c r="J2174" s="20" t="s">
        <v>380</v>
      </c>
      <c r="K2174" s="17">
        <v>45231</v>
      </c>
    </row>
    <row r="2175" spans="1:11" x14ac:dyDescent="0.25">
      <c r="A2175" s="16">
        <v>45257.834629629629</v>
      </c>
      <c r="B2175" t="s">
        <v>3</v>
      </c>
      <c r="C2175" t="str">
        <f t="shared" si="33"/>
        <v>Others</v>
      </c>
      <c r="D2175" s="3">
        <v>5</v>
      </c>
      <c r="E2175" t="s">
        <v>244</v>
      </c>
      <c r="F2175" t="s">
        <v>241</v>
      </c>
      <c r="G2175" s="5" t="str">
        <f>IF(Table1[[#This Row],[Amount]]&lt;0,-Table1[[#This Row],[Amount]],"")</f>
        <v/>
      </c>
      <c r="H2175" t="str">
        <f>IF(Table1[[#This Row],[Account Type]]="Credit Card",Table1[[#This Row],[Amount]],"")</f>
        <v/>
      </c>
      <c r="I2175" s="2" t="str">
        <f>IF(Table1[[#This Row],[Category]]="Loan Repayment",Table1[[#This Row],[Amount]]*-1,"")</f>
        <v/>
      </c>
      <c r="J2175" s="20" t="s">
        <v>380</v>
      </c>
      <c r="K2175" s="17">
        <v>45231</v>
      </c>
    </row>
    <row r="2176" spans="1:11" x14ac:dyDescent="0.25">
      <c r="A2176" s="16">
        <v>45257.835740740738</v>
      </c>
      <c r="B2176" t="s">
        <v>46</v>
      </c>
      <c r="C2176" t="str">
        <f t="shared" si="33"/>
        <v>Others</v>
      </c>
      <c r="D2176" s="3">
        <v>80</v>
      </c>
      <c r="E2176" t="s">
        <v>244</v>
      </c>
      <c r="F2176" t="s">
        <v>241</v>
      </c>
      <c r="G2176" s="5" t="str">
        <f>IF(Table1[[#This Row],[Amount]]&lt;0,-Table1[[#This Row],[Amount]],"")</f>
        <v/>
      </c>
      <c r="H2176" t="str">
        <f>IF(Table1[[#This Row],[Account Type]]="Credit Card",Table1[[#This Row],[Amount]],"")</f>
        <v/>
      </c>
      <c r="I2176" s="2" t="str">
        <f>IF(Table1[[#This Row],[Category]]="Loan Repayment",Table1[[#This Row],[Amount]]*-1,"")</f>
        <v/>
      </c>
      <c r="J2176" s="20" t="s">
        <v>380</v>
      </c>
      <c r="K2176" s="17">
        <v>45231</v>
      </c>
    </row>
    <row r="2177" spans="1:11" x14ac:dyDescent="0.25">
      <c r="A2177" s="16">
        <v>45257.836331018516</v>
      </c>
      <c r="B2177" t="s">
        <v>14</v>
      </c>
      <c r="C2177" t="str">
        <f t="shared" si="33"/>
        <v>Public Transport</v>
      </c>
      <c r="D2177" s="3">
        <v>-30</v>
      </c>
      <c r="E2177" t="s">
        <v>244</v>
      </c>
      <c r="F2177" t="s">
        <v>241</v>
      </c>
      <c r="G2177" s="5">
        <f>IF(Table1[[#This Row],[Amount]]&lt;0,-Table1[[#This Row],[Amount]],"")</f>
        <v>30</v>
      </c>
      <c r="H2177" t="str">
        <f>IF(Table1[[#This Row],[Account Type]]="Credit Card",Table1[[#This Row],[Amount]],"")</f>
        <v/>
      </c>
      <c r="I2177" s="2" t="str">
        <f>IF(Table1[[#This Row],[Category]]="Loan Repayment",Table1[[#This Row],[Amount]]*-1,"")</f>
        <v/>
      </c>
      <c r="J2177" s="20" t="s">
        <v>380</v>
      </c>
      <c r="K2177" s="17">
        <v>45231</v>
      </c>
    </row>
    <row r="2178" spans="1:11" x14ac:dyDescent="0.25">
      <c r="A2178" s="16">
        <v>45257.999988425923</v>
      </c>
      <c r="B2178" t="s">
        <v>14</v>
      </c>
      <c r="C2178" t="str">
        <f t="shared" ref="C2178:C2241" si="34">IF(OR(B2178="Lidl",B2178="Asda",B2178="Best Asia Supermarket",B2178="Wallington Food Centre",B2178="Sainsbury's",B2178="Tesco"),"Groceries",IF(OR(B2178="Boots",B2178="Manor Pharmacy",B2178="Specsavers",B2178="Noahs Health Food Stor"),"Health",IF(OR(B2178="Amazon",B2178="Ebay"),"Online Shopping",IF(OR(B2178="Transport For London",B2178="South Western Railway"),"Public Transport",IF(OR(B2178="Primark",B2178="TK Maxx",B2178="Marks &amp; Spencer"),"Clothing",IF(OR(B2178="Udemy",B2178="Wise",B2178="Telusko",B2178="Oasis Christian Centre"),"Self Development",IF(OR(B2178="Price Busters",B2178="Argos",B2178="Poundland",B2178="Kings Corner"),"Household Items",IF(OR(B2178="To RCCG GLORIOUS HIGH THRONE",B2178="To Eagle City Church"),"Church",IF(OR(B2178="Skillz UK",B2178="Tynker",B2178="To Gocardless",B2178="We Make Footballers Cc",B2178="GLL BETTER",B2178="VIS WWW.BETTER.ORG.UK/",B2178="IXL Learning"),"Kids Extracurricular",IF(OR(B2178="To GBP Savings",B2178="Trading 212"),"Savings",IF(B2178="To Aqua","Loan Repayment",IF(B2178="To Kaneh Amin","Haircut",IF(B2178="Wall/Rent/63canon","Rent",IF(OR(B2178="Bolt","Uber"),"Cab",IF(B2178="Dulwich College","Salary","Others")))))))))))))))</f>
        <v>Public Transport</v>
      </c>
      <c r="D2178" s="3">
        <v>-3.5</v>
      </c>
      <c r="E2178" t="s">
        <v>244</v>
      </c>
      <c r="F2178" t="s">
        <v>241</v>
      </c>
      <c r="G2178" s="5">
        <f>IF(Table1[[#This Row],[Amount]]&lt;0,-Table1[[#This Row],[Amount]],"")</f>
        <v>3.5</v>
      </c>
      <c r="H2178" t="str">
        <f>IF(Table1[[#This Row],[Account Type]]="Credit Card",Table1[[#This Row],[Amount]],"")</f>
        <v/>
      </c>
      <c r="I2178" s="2" t="str">
        <f>IF(Table1[[#This Row],[Category]]="Loan Repayment",Table1[[#This Row],[Amount]]*-1,"")</f>
        <v/>
      </c>
      <c r="J2178" s="20" t="s">
        <v>380</v>
      </c>
      <c r="K2178" s="17">
        <v>45231</v>
      </c>
    </row>
    <row r="2179" spans="1:11" x14ac:dyDescent="0.25">
      <c r="A2179" s="16">
        <v>45258.441250000003</v>
      </c>
      <c r="B2179" t="s">
        <v>162</v>
      </c>
      <c r="C2179" t="str">
        <f t="shared" si="34"/>
        <v>Others</v>
      </c>
      <c r="D2179" s="3">
        <v>-5.48</v>
      </c>
      <c r="E2179" t="s">
        <v>244</v>
      </c>
      <c r="F2179" t="s">
        <v>241</v>
      </c>
      <c r="G2179" s="5">
        <f>IF(Table1[[#This Row],[Amount]]&lt;0,-Table1[[#This Row],[Amount]],"")</f>
        <v>5.48</v>
      </c>
      <c r="H2179" t="str">
        <f>IF(Table1[[#This Row],[Account Type]]="Credit Card",Table1[[#This Row],[Amount]],"")</f>
        <v/>
      </c>
      <c r="I2179" s="2" t="str">
        <f>IF(Table1[[#This Row],[Category]]="Loan Repayment",Table1[[#This Row],[Amount]]*-1,"")</f>
        <v/>
      </c>
      <c r="J2179" s="20" t="s">
        <v>380</v>
      </c>
      <c r="K2179" s="17">
        <v>45231</v>
      </c>
    </row>
    <row r="2180" spans="1:11" x14ac:dyDescent="0.25">
      <c r="A2180" s="16">
        <v>45258.999988425923</v>
      </c>
      <c r="B2180" t="s">
        <v>14</v>
      </c>
      <c r="C2180" t="str">
        <f t="shared" si="34"/>
        <v>Public Transport</v>
      </c>
      <c r="D2180" s="3">
        <v>-1.75</v>
      </c>
      <c r="E2180" t="s">
        <v>244</v>
      </c>
      <c r="F2180" t="s">
        <v>241</v>
      </c>
      <c r="G2180" s="5">
        <f>IF(Table1[[#This Row],[Amount]]&lt;0,-Table1[[#This Row],[Amount]],"")</f>
        <v>1.75</v>
      </c>
      <c r="H2180" t="str">
        <f>IF(Table1[[#This Row],[Account Type]]="Credit Card",Table1[[#This Row],[Amount]],"")</f>
        <v/>
      </c>
      <c r="I2180" s="2" t="str">
        <f>IF(Table1[[#This Row],[Category]]="Loan Repayment",Table1[[#This Row],[Amount]]*-1,"")</f>
        <v/>
      </c>
      <c r="J2180" s="20" t="s">
        <v>380</v>
      </c>
      <c r="K2180" s="17">
        <v>45231</v>
      </c>
    </row>
    <row r="2181" spans="1:11" x14ac:dyDescent="0.25">
      <c r="A2181" s="16">
        <v>45259.674432870372</v>
      </c>
      <c r="B2181" t="s">
        <v>12</v>
      </c>
      <c r="C2181" t="str">
        <f t="shared" si="34"/>
        <v>Groceries</v>
      </c>
      <c r="D2181" s="3">
        <v>-5.52</v>
      </c>
      <c r="E2181" t="s">
        <v>244</v>
      </c>
      <c r="F2181" t="s">
        <v>241</v>
      </c>
      <c r="G2181" s="5">
        <f>IF(Table1[[#This Row],[Amount]]&lt;0,-Table1[[#This Row],[Amount]],"")</f>
        <v>5.52</v>
      </c>
      <c r="H2181" t="str">
        <f>IF(Table1[[#This Row],[Account Type]]="Credit Card",Table1[[#This Row],[Amount]],"")</f>
        <v/>
      </c>
      <c r="I2181" s="2" t="str">
        <f>IF(Table1[[#This Row],[Category]]="Loan Repayment",Table1[[#This Row],[Amount]]*-1,"")</f>
        <v/>
      </c>
      <c r="J2181" s="20" t="s">
        <v>380</v>
      </c>
      <c r="K2181" s="17">
        <v>45231</v>
      </c>
    </row>
    <row r="2182" spans="1:11" x14ac:dyDescent="0.25">
      <c r="A2182" s="16">
        <v>45260.129745370374</v>
      </c>
      <c r="B2182" t="s">
        <v>14</v>
      </c>
      <c r="C2182" t="str">
        <f t="shared" si="34"/>
        <v>Public Transport</v>
      </c>
      <c r="D2182" s="3">
        <v>-3.5</v>
      </c>
      <c r="E2182" t="s">
        <v>244</v>
      </c>
      <c r="F2182" t="s">
        <v>241</v>
      </c>
      <c r="G2182" s="5">
        <f>IF(Table1[[#This Row],[Amount]]&lt;0,-Table1[[#This Row],[Amount]],"")</f>
        <v>3.5</v>
      </c>
      <c r="H2182" t="str">
        <f>IF(Table1[[#This Row],[Account Type]]="Credit Card",Table1[[#This Row],[Amount]],"")</f>
        <v/>
      </c>
      <c r="I2182" s="2" t="str">
        <f>IF(Table1[[#This Row],[Category]]="Loan Repayment",Table1[[#This Row],[Amount]]*-1,"")</f>
        <v/>
      </c>
      <c r="J2182" s="20" t="s">
        <v>380</v>
      </c>
      <c r="K2182" s="17">
        <v>45231</v>
      </c>
    </row>
    <row r="2183" spans="1:11" x14ac:dyDescent="0.25">
      <c r="A2183" s="16">
        <v>45260.171990740739</v>
      </c>
      <c r="B2183" t="s">
        <v>177</v>
      </c>
      <c r="C2183" t="str">
        <f t="shared" si="34"/>
        <v>Others</v>
      </c>
      <c r="D2183" s="3">
        <v>-35.83</v>
      </c>
      <c r="E2183" t="s">
        <v>244</v>
      </c>
      <c r="F2183" t="s">
        <v>241</v>
      </c>
      <c r="G2183" s="5">
        <f>IF(Table1[[#This Row],[Amount]]&lt;0,-Table1[[#This Row],[Amount]],"")</f>
        <v>35.83</v>
      </c>
      <c r="H2183" t="str">
        <f>IF(Table1[[#This Row],[Account Type]]="Credit Card",Table1[[#This Row],[Amount]],"")</f>
        <v/>
      </c>
      <c r="I2183" s="2" t="str">
        <f>IF(Table1[[#This Row],[Category]]="Loan Repayment",Table1[[#This Row],[Amount]]*-1,"")</f>
        <v/>
      </c>
      <c r="J2183" s="20" t="s">
        <v>380</v>
      </c>
      <c r="K2183" s="17">
        <v>45231</v>
      </c>
    </row>
    <row r="2184" spans="1:11" x14ac:dyDescent="0.25">
      <c r="A2184" s="16">
        <v>45260.999988425923</v>
      </c>
      <c r="B2184" t="s">
        <v>14</v>
      </c>
      <c r="C2184" t="str">
        <f t="shared" si="34"/>
        <v>Public Transport</v>
      </c>
      <c r="D2184" s="3">
        <v>-3.5</v>
      </c>
      <c r="E2184" t="s">
        <v>244</v>
      </c>
      <c r="F2184" t="s">
        <v>241</v>
      </c>
      <c r="G2184" s="5">
        <f>IF(Table1[[#This Row],[Amount]]&lt;0,-Table1[[#This Row],[Amount]],"")</f>
        <v>3.5</v>
      </c>
      <c r="H2184" t="str">
        <f>IF(Table1[[#This Row],[Account Type]]="Credit Card",Table1[[#This Row],[Amount]],"")</f>
        <v/>
      </c>
      <c r="I2184" s="2" t="str">
        <f>IF(Table1[[#This Row],[Category]]="Loan Repayment",Table1[[#This Row],[Amount]]*-1,"")</f>
        <v/>
      </c>
      <c r="J2184" s="20" t="s">
        <v>380</v>
      </c>
      <c r="K2184" s="17">
        <v>45231</v>
      </c>
    </row>
    <row r="2185" spans="1:11" x14ac:dyDescent="0.25">
      <c r="A2185" s="16">
        <v>45261.299432870372</v>
      </c>
      <c r="B2185" t="s">
        <v>46</v>
      </c>
      <c r="C2185" t="str">
        <f t="shared" si="34"/>
        <v>Others</v>
      </c>
      <c r="D2185" s="3">
        <v>28</v>
      </c>
      <c r="E2185" t="s">
        <v>244</v>
      </c>
      <c r="F2185" t="s">
        <v>241</v>
      </c>
      <c r="G2185" s="5" t="str">
        <f>IF(Table1[[#This Row],[Amount]]&lt;0,-Table1[[#This Row],[Amount]],"")</f>
        <v/>
      </c>
      <c r="H2185" t="str">
        <f>IF(Table1[[#This Row],[Account Type]]="Credit Card",Table1[[#This Row],[Amount]],"")</f>
        <v/>
      </c>
      <c r="I2185" s="2" t="str">
        <f>IF(Table1[[#This Row],[Category]]="Loan Repayment",Table1[[#This Row],[Amount]]*-1,"")</f>
        <v/>
      </c>
      <c r="J2185" s="20" t="s">
        <v>381</v>
      </c>
      <c r="K2185" s="17">
        <v>45261</v>
      </c>
    </row>
    <row r="2186" spans="1:11" x14ac:dyDescent="0.25">
      <c r="A2186" s="16">
        <v>45261.300196759257</v>
      </c>
      <c r="B2186" t="s">
        <v>123</v>
      </c>
      <c r="C2186" t="str">
        <f t="shared" si="34"/>
        <v>Others</v>
      </c>
      <c r="D2186" s="3">
        <v>-10</v>
      </c>
      <c r="E2186" t="s">
        <v>244</v>
      </c>
      <c r="F2186" t="s">
        <v>241</v>
      </c>
      <c r="G2186" s="5">
        <f>IF(Table1[[#This Row],[Amount]]&lt;0,-Table1[[#This Row],[Amount]],"")</f>
        <v>10</v>
      </c>
      <c r="H2186" t="str">
        <f>IF(Table1[[#This Row],[Account Type]]="Credit Card",Table1[[#This Row],[Amount]],"")</f>
        <v/>
      </c>
      <c r="I2186" s="2" t="str">
        <f>IF(Table1[[#This Row],[Category]]="Loan Repayment",Table1[[#This Row],[Amount]]*-1,"")</f>
        <v/>
      </c>
      <c r="J2186" s="20" t="s">
        <v>381</v>
      </c>
      <c r="K2186" s="17">
        <v>45261</v>
      </c>
    </row>
    <row r="2187" spans="1:11" x14ac:dyDescent="0.25">
      <c r="A2187" s="16">
        <v>45261.999988425923</v>
      </c>
      <c r="B2187" t="s">
        <v>14</v>
      </c>
      <c r="C2187" t="str">
        <f t="shared" si="34"/>
        <v>Public Transport</v>
      </c>
      <c r="D2187" s="3">
        <v>-3.5</v>
      </c>
      <c r="E2187" t="s">
        <v>244</v>
      </c>
      <c r="F2187" t="s">
        <v>241</v>
      </c>
      <c r="G2187" s="5">
        <f>IF(Table1[[#This Row],[Amount]]&lt;0,-Table1[[#This Row],[Amount]],"")</f>
        <v>3.5</v>
      </c>
      <c r="H2187" t="str">
        <f>IF(Table1[[#This Row],[Account Type]]="Credit Card",Table1[[#This Row],[Amount]],"")</f>
        <v/>
      </c>
      <c r="I2187" s="2" t="str">
        <f>IF(Table1[[#This Row],[Category]]="Loan Repayment",Table1[[#This Row],[Amount]]*-1,"")</f>
        <v/>
      </c>
      <c r="J2187" s="20" t="s">
        <v>381</v>
      </c>
      <c r="K2187" s="17">
        <v>45261</v>
      </c>
    </row>
    <row r="2188" spans="1:11" x14ac:dyDescent="0.25">
      <c r="A2188" s="16">
        <v>45262.636319444442</v>
      </c>
      <c r="B2188" t="s">
        <v>46</v>
      </c>
      <c r="C2188" t="str">
        <f t="shared" si="34"/>
        <v>Others</v>
      </c>
      <c r="D2188" s="3">
        <v>150</v>
      </c>
      <c r="E2188" t="s">
        <v>244</v>
      </c>
      <c r="F2188" t="s">
        <v>241</v>
      </c>
      <c r="G2188" s="5" t="str">
        <f>IF(Table1[[#This Row],[Amount]]&lt;0,-Table1[[#This Row],[Amount]],"")</f>
        <v/>
      </c>
      <c r="H2188" t="str">
        <f>IF(Table1[[#This Row],[Account Type]]="Credit Card",Table1[[#This Row],[Amount]],"")</f>
        <v/>
      </c>
      <c r="I2188" s="2" t="str">
        <f>IF(Table1[[#This Row],[Category]]="Loan Repayment",Table1[[#This Row],[Amount]]*-1,"")</f>
        <v/>
      </c>
      <c r="J2188" s="20" t="s">
        <v>381</v>
      </c>
      <c r="K2188" s="17">
        <v>45261</v>
      </c>
    </row>
    <row r="2189" spans="1:11" x14ac:dyDescent="0.25">
      <c r="A2189" s="16">
        <v>45262.636608796296</v>
      </c>
      <c r="B2189" t="s">
        <v>129</v>
      </c>
      <c r="C2189" t="str">
        <f t="shared" si="34"/>
        <v>Clothing</v>
      </c>
      <c r="D2189" s="3">
        <v>-63.1</v>
      </c>
      <c r="E2189" t="s">
        <v>244</v>
      </c>
      <c r="F2189" t="s">
        <v>241</v>
      </c>
      <c r="G2189" s="5">
        <f>IF(Table1[[#This Row],[Amount]]&lt;0,-Table1[[#This Row],[Amount]],"")</f>
        <v>63.1</v>
      </c>
      <c r="H2189" t="str">
        <f>IF(Table1[[#This Row],[Account Type]]="Credit Card",Table1[[#This Row],[Amount]],"")</f>
        <v/>
      </c>
      <c r="I2189" s="2" t="str">
        <f>IF(Table1[[#This Row],[Category]]="Loan Repayment",Table1[[#This Row],[Amount]]*-1,"")</f>
        <v/>
      </c>
      <c r="J2189" s="20" t="s">
        <v>381</v>
      </c>
      <c r="K2189" s="17">
        <v>45261</v>
      </c>
    </row>
    <row r="2190" spans="1:11" x14ac:dyDescent="0.25">
      <c r="A2190" s="16">
        <v>45262.644513888888</v>
      </c>
      <c r="B2190" t="s">
        <v>47</v>
      </c>
      <c r="C2190" t="str">
        <f t="shared" si="34"/>
        <v>Household Items</v>
      </c>
      <c r="D2190" s="3">
        <v>-16.25</v>
      </c>
      <c r="E2190" t="s">
        <v>244</v>
      </c>
      <c r="F2190" t="s">
        <v>241</v>
      </c>
      <c r="G2190" s="5">
        <f>IF(Table1[[#This Row],[Amount]]&lt;0,-Table1[[#This Row],[Amount]],"")</f>
        <v>16.25</v>
      </c>
      <c r="H2190" t="str">
        <f>IF(Table1[[#This Row],[Account Type]]="Credit Card",Table1[[#This Row],[Amount]],"")</f>
        <v/>
      </c>
      <c r="I2190" s="2" t="str">
        <f>IF(Table1[[#This Row],[Category]]="Loan Repayment",Table1[[#This Row],[Amount]]*-1,"")</f>
        <v/>
      </c>
      <c r="J2190" s="20" t="s">
        <v>381</v>
      </c>
      <c r="K2190" s="17">
        <v>45261</v>
      </c>
    </row>
    <row r="2191" spans="1:11" x14ac:dyDescent="0.25">
      <c r="A2191" s="16">
        <v>45262.999988425923</v>
      </c>
      <c r="B2191" t="s">
        <v>14</v>
      </c>
      <c r="C2191" t="str">
        <f t="shared" si="34"/>
        <v>Public Transport</v>
      </c>
      <c r="D2191" s="3">
        <v>-5.25</v>
      </c>
      <c r="E2191" t="s">
        <v>244</v>
      </c>
      <c r="F2191" t="s">
        <v>241</v>
      </c>
      <c r="G2191" s="5">
        <f>IF(Table1[[#This Row],[Amount]]&lt;0,-Table1[[#This Row],[Amount]],"")</f>
        <v>5.25</v>
      </c>
      <c r="H2191" t="str">
        <f>IF(Table1[[#This Row],[Account Type]]="Credit Card",Table1[[#This Row],[Amount]],"")</f>
        <v/>
      </c>
      <c r="I2191" s="2" t="str">
        <f>IF(Table1[[#This Row],[Category]]="Loan Repayment",Table1[[#This Row],[Amount]]*-1,"")</f>
        <v/>
      </c>
      <c r="J2191" s="20" t="s">
        <v>381</v>
      </c>
      <c r="K2191" s="17">
        <v>45261</v>
      </c>
    </row>
    <row r="2192" spans="1:11" x14ac:dyDescent="0.25">
      <c r="A2192" s="16">
        <v>45263.512314814812</v>
      </c>
      <c r="B2192" t="s">
        <v>13</v>
      </c>
      <c r="C2192" t="str">
        <f t="shared" si="34"/>
        <v>Others</v>
      </c>
      <c r="D2192" s="3">
        <v>-20</v>
      </c>
      <c r="E2192" t="s">
        <v>244</v>
      </c>
      <c r="F2192" t="s">
        <v>241</v>
      </c>
      <c r="G2192" s="5">
        <f>IF(Table1[[#This Row],[Amount]]&lt;0,-Table1[[#This Row],[Amount]],"")</f>
        <v>20</v>
      </c>
      <c r="H2192" t="str">
        <f>IF(Table1[[#This Row],[Account Type]]="Credit Card",Table1[[#This Row],[Amount]],"")</f>
        <v/>
      </c>
      <c r="I2192" s="2" t="str">
        <f>IF(Table1[[#This Row],[Category]]="Loan Repayment",Table1[[#This Row],[Amount]]*-1,"")</f>
        <v/>
      </c>
      <c r="J2192" s="20" t="s">
        <v>381</v>
      </c>
      <c r="K2192" s="17">
        <v>45261</v>
      </c>
    </row>
    <row r="2193" spans="1:11" x14ac:dyDescent="0.25">
      <c r="A2193" s="16">
        <v>45264.099780092591</v>
      </c>
      <c r="B2193" t="s">
        <v>14</v>
      </c>
      <c r="C2193" t="str">
        <f t="shared" si="34"/>
        <v>Public Transport</v>
      </c>
      <c r="D2193" s="3">
        <v>-3.5</v>
      </c>
      <c r="E2193" t="s">
        <v>244</v>
      </c>
      <c r="F2193" t="s">
        <v>241</v>
      </c>
      <c r="G2193" s="5">
        <f>IF(Table1[[#This Row],[Amount]]&lt;0,-Table1[[#This Row],[Amount]],"")</f>
        <v>3.5</v>
      </c>
      <c r="H2193" t="str">
        <f>IF(Table1[[#This Row],[Account Type]]="Credit Card",Table1[[#This Row],[Amount]],"")</f>
        <v/>
      </c>
      <c r="I2193" s="2" t="str">
        <f>IF(Table1[[#This Row],[Category]]="Loan Repayment",Table1[[#This Row],[Amount]]*-1,"")</f>
        <v/>
      </c>
      <c r="J2193" s="20" t="s">
        <v>381</v>
      </c>
      <c r="K2193" s="17">
        <v>45261</v>
      </c>
    </row>
    <row r="2194" spans="1:11" x14ac:dyDescent="0.25">
      <c r="A2194" s="16">
        <v>45264.304351851853</v>
      </c>
      <c r="B2194" t="s">
        <v>2</v>
      </c>
      <c r="C2194" t="str">
        <f t="shared" si="34"/>
        <v>Savings</v>
      </c>
      <c r="D2194" s="3">
        <v>5</v>
      </c>
      <c r="E2194" t="s">
        <v>244</v>
      </c>
      <c r="F2194" t="s">
        <v>241</v>
      </c>
      <c r="G2194" s="5" t="str">
        <f>IF(Table1[[#This Row],[Amount]]&lt;0,-Table1[[#This Row],[Amount]],"")</f>
        <v/>
      </c>
      <c r="H2194" t="str">
        <f>IF(Table1[[#This Row],[Account Type]]="Credit Card",Table1[[#This Row],[Amount]],"")</f>
        <v/>
      </c>
      <c r="I2194" s="2" t="str">
        <f>IF(Table1[[#This Row],[Category]]="Loan Repayment",Table1[[#This Row],[Amount]]*-1,"")</f>
        <v/>
      </c>
      <c r="J2194" s="20" t="s">
        <v>381</v>
      </c>
      <c r="K2194" s="17">
        <v>45261</v>
      </c>
    </row>
    <row r="2195" spans="1:11" x14ac:dyDescent="0.25">
      <c r="A2195" s="16">
        <v>45264.304351851853</v>
      </c>
      <c r="B2195" t="s">
        <v>2</v>
      </c>
      <c r="C2195" t="str">
        <f t="shared" si="34"/>
        <v>Savings</v>
      </c>
      <c r="D2195" s="3">
        <v>-5</v>
      </c>
      <c r="E2195" t="s">
        <v>244</v>
      </c>
      <c r="F2195" t="s">
        <v>241</v>
      </c>
      <c r="G2195" s="5">
        <f>IF(Table1[[#This Row],[Amount]]&lt;0,-Table1[[#This Row],[Amount]],"")</f>
        <v>5</v>
      </c>
      <c r="H2195" t="str">
        <f>IF(Table1[[#This Row],[Account Type]]="Credit Card",Table1[[#This Row],[Amount]],"")</f>
        <v/>
      </c>
      <c r="I2195" s="2" t="str">
        <f>IF(Table1[[#This Row],[Category]]="Loan Repayment",Table1[[#This Row],[Amount]]*-1,"")</f>
        <v/>
      </c>
      <c r="J2195" s="20" t="s">
        <v>381</v>
      </c>
      <c r="K2195" s="17">
        <v>45261</v>
      </c>
    </row>
    <row r="2196" spans="1:11" x14ac:dyDescent="0.25">
      <c r="A2196" s="16">
        <v>45264.319861111115</v>
      </c>
      <c r="B2196" t="s">
        <v>10</v>
      </c>
      <c r="C2196" t="str">
        <f t="shared" si="34"/>
        <v>Groceries</v>
      </c>
      <c r="D2196" s="3">
        <v>-1.3</v>
      </c>
      <c r="E2196" t="s">
        <v>244</v>
      </c>
      <c r="F2196" t="s">
        <v>241</v>
      </c>
      <c r="G2196" s="5">
        <f>IF(Table1[[#This Row],[Amount]]&lt;0,-Table1[[#This Row],[Amount]],"")</f>
        <v>1.3</v>
      </c>
      <c r="H2196" t="str">
        <f>IF(Table1[[#This Row],[Account Type]]="Credit Card",Table1[[#This Row],[Amount]],"")</f>
        <v/>
      </c>
      <c r="I2196" s="2" t="str">
        <f>IF(Table1[[#This Row],[Category]]="Loan Repayment",Table1[[#This Row],[Amount]]*-1,"")</f>
        <v/>
      </c>
      <c r="J2196" s="20" t="s">
        <v>381</v>
      </c>
      <c r="K2196" s="17">
        <v>45261</v>
      </c>
    </row>
    <row r="2197" spans="1:11" x14ac:dyDescent="0.25">
      <c r="A2197" s="16">
        <v>45264.999988425923</v>
      </c>
      <c r="B2197" t="s">
        <v>14</v>
      </c>
      <c r="C2197" t="str">
        <f t="shared" si="34"/>
        <v>Public Transport</v>
      </c>
      <c r="D2197" s="3">
        <v>-5.25</v>
      </c>
      <c r="E2197" t="s">
        <v>244</v>
      </c>
      <c r="F2197" t="s">
        <v>241</v>
      </c>
      <c r="G2197" s="5">
        <f>IF(Table1[[#This Row],[Amount]]&lt;0,-Table1[[#This Row],[Amount]],"")</f>
        <v>5.25</v>
      </c>
      <c r="H2197" t="str">
        <f>IF(Table1[[#This Row],[Account Type]]="Credit Card",Table1[[#This Row],[Amount]],"")</f>
        <v/>
      </c>
      <c r="I2197" s="2" t="str">
        <f>IF(Table1[[#This Row],[Category]]="Loan Repayment",Table1[[#This Row],[Amount]]*-1,"")</f>
        <v/>
      </c>
      <c r="J2197" s="20" t="s">
        <v>381</v>
      </c>
      <c r="K2197" s="17">
        <v>45261</v>
      </c>
    </row>
    <row r="2198" spans="1:11" x14ac:dyDescent="0.25">
      <c r="A2198" s="16">
        <v>45265.687407407408</v>
      </c>
      <c r="B2198" t="s">
        <v>46</v>
      </c>
      <c r="C2198" t="str">
        <f t="shared" si="34"/>
        <v>Others</v>
      </c>
      <c r="D2198" s="3">
        <v>300</v>
      </c>
      <c r="E2198" t="s">
        <v>244</v>
      </c>
      <c r="F2198" t="s">
        <v>241</v>
      </c>
      <c r="G2198" s="5" t="str">
        <f>IF(Table1[[#This Row],[Amount]]&lt;0,-Table1[[#This Row],[Amount]],"")</f>
        <v/>
      </c>
      <c r="H2198" t="str">
        <f>IF(Table1[[#This Row],[Account Type]]="Credit Card",Table1[[#This Row],[Amount]],"")</f>
        <v/>
      </c>
      <c r="I2198" s="2" t="str">
        <f>IF(Table1[[#This Row],[Category]]="Loan Repayment",Table1[[#This Row],[Amount]]*-1,"")</f>
        <v/>
      </c>
      <c r="J2198" s="20" t="s">
        <v>381</v>
      </c>
      <c r="K2198" s="17">
        <v>45261</v>
      </c>
    </row>
    <row r="2199" spans="1:11" x14ac:dyDescent="0.25">
      <c r="A2199" s="16">
        <v>45265.689386574071</v>
      </c>
      <c r="B2199" t="s">
        <v>292</v>
      </c>
      <c r="C2199" t="str">
        <f t="shared" si="34"/>
        <v>Others</v>
      </c>
      <c r="D2199" s="3">
        <v>-300</v>
      </c>
      <c r="E2199" t="s">
        <v>244</v>
      </c>
      <c r="F2199" t="s">
        <v>241</v>
      </c>
      <c r="G2199" s="5">
        <f>IF(Table1[[#This Row],[Amount]]&lt;0,-Table1[[#This Row],[Amount]],"")</f>
        <v>300</v>
      </c>
      <c r="H2199" t="str">
        <f>IF(Table1[[#This Row],[Account Type]]="Credit Card",Table1[[#This Row],[Amount]],"")</f>
        <v/>
      </c>
      <c r="I2199" s="2" t="str">
        <f>IF(Table1[[#This Row],[Category]]="Loan Repayment",Table1[[#This Row],[Amount]]*-1,"")</f>
        <v/>
      </c>
      <c r="J2199" s="20" t="s">
        <v>381</v>
      </c>
      <c r="K2199" s="17">
        <v>45261</v>
      </c>
    </row>
    <row r="2200" spans="1:11" x14ac:dyDescent="0.25">
      <c r="A2200" s="16">
        <v>45265.691412037035</v>
      </c>
      <c r="B2200" t="s">
        <v>39</v>
      </c>
      <c r="C2200" t="str">
        <f t="shared" si="34"/>
        <v>Church</v>
      </c>
      <c r="D2200" s="3">
        <v>-6</v>
      </c>
      <c r="E2200" t="s">
        <v>244</v>
      </c>
      <c r="F2200" t="s">
        <v>241</v>
      </c>
      <c r="G2200" s="5">
        <f>IF(Table1[[#This Row],[Amount]]&lt;0,-Table1[[#This Row],[Amount]],"")</f>
        <v>6</v>
      </c>
      <c r="H2200" t="str">
        <f>IF(Table1[[#This Row],[Account Type]]="Credit Card",Table1[[#This Row],[Amount]],"")</f>
        <v/>
      </c>
      <c r="I2200" s="2" t="str">
        <f>IF(Table1[[#This Row],[Category]]="Loan Repayment",Table1[[#This Row],[Amount]]*-1,"")</f>
        <v/>
      </c>
      <c r="J2200" s="20" t="s">
        <v>381</v>
      </c>
      <c r="K2200" s="17">
        <v>45261</v>
      </c>
    </row>
    <row r="2201" spans="1:11" x14ac:dyDescent="0.25">
      <c r="A2201" s="16">
        <v>45265.71665509259</v>
      </c>
      <c r="B2201" t="s">
        <v>292</v>
      </c>
      <c r="C2201" t="str">
        <f t="shared" si="34"/>
        <v>Others</v>
      </c>
      <c r="D2201" s="3">
        <v>300</v>
      </c>
      <c r="E2201" t="s">
        <v>244</v>
      </c>
      <c r="F2201" t="s">
        <v>241</v>
      </c>
      <c r="G2201" s="5" t="str">
        <f>IF(Table1[[#This Row],[Amount]]&lt;0,-Table1[[#This Row],[Amount]],"")</f>
        <v/>
      </c>
      <c r="H2201" t="str">
        <f>IF(Table1[[#This Row],[Account Type]]="Credit Card",Table1[[#This Row],[Amount]],"")</f>
        <v/>
      </c>
      <c r="I2201" s="2" t="str">
        <f>IF(Table1[[#This Row],[Category]]="Loan Repayment",Table1[[#This Row],[Amount]]*-1,"")</f>
        <v/>
      </c>
      <c r="J2201" s="20" t="s">
        <v>381</v>
      </c>
      <c r="K2201" s="17">
        <v>45261</v>
      </c>
    </row>
    <row r="2202" spans="1:11" x14ac:dyDescent="0.25">
      <c r="A2202" s="16">
        <v>45265.718587962961</v>
      </c>
      <c r="B2202" t="s">
        <v>292</v>
      </c>
      <c r="C2202" t="str">
        <f t="shared" si="34"/>
        <v>Others</v>
      </c>
      <c r="D2202" s="3">
        <v>-300</v>
      </c>
      <c r="E2202" t="s">
        <v>244</v>
      </c>
      <c r="F2202" t="s">
        <v>241</v>
      </c>
      <c r="G2202" s="5">
        <f>IF(Table1[[#This Row],[Amount]]&lt;0,-Table1[[#This Row],[Amount]],"")</f>
        <v>300</v>
      </c>
      <c r="H2202" t="str">
        <f>IF(Table1[[#This Row],[Account Type]]="Credit Card",Table1[[#This Row],[Amount]],"")</f>
        <v/>
      </c>
      <c r="I2202" s="2" t="str">
        <f>IF(Table1[[#This Row],[Category]]="Loan Repayment",Table1[[#This Row],[Amount]]*-1,"")</f>
        <v/>
      </c>
      <c r="J2202" s="20" t="s">
        <v>381</v>
      </c>
      <c r="K2202" s="17">
        <v>45261</v>
      </c>
    </row>
    <row r="2203" spans="1:11" x14ac:dyDescent="0.25">
      <c r="A2203" s="16">
        <v>45265.768912037034</v>
      </c>
      <c r="B2203" t="s">
        <v>46</v>
      </c>
      <c r="C2203" t="str">
        <f t="shared" si="34"/>
        <v>Others</v>
      </c>
      <c r="D2203" s="3">
        <v>156</v>
      </c>
      <c r="E2203" t="s">
        <v>244</v>
      </c>
      <c r="F2203" t="s">
        <v>241</v>
      </c>
      <c r="G2203" s="5" t="str">
        <f>IF(Table1[[#This Row],[Amount]]&lt;0,-Table1[[#This Row],[Amount]],"")</f>
        <v/>
      </c>
      <c r="H2203" t="str">
        <f>IF(Table1[[#This Row],[Account Type]]="Credit Card",Table1[[#This Row],[Amount]],"")</f>
        <v/>
      </c>
      <c r="I2203" s="2" t="str">
        <f>IF(Table1[[#This Row],[Category]]="Loan Repayment",Table1[[#This Row],[Amount]]*-1,"")</f>
        <v/>
      </c>
      <c r="J2203" s="20" t="s">
        <v>381</v>
      </c>
      <c r="K2203" s="17">
        <v>45261</v>
      </c>
    </row>
    <row r="2204" spans="1:11" x14ac:dyDescent="0.25">
      <c r="A2204" s="16">
        <v>45265.777430555558</v>
      </c>
      <c r="B2204" t="s">
        <v>123</v>
      </c>
      <c r="C2204" t="str">
        <f t="shared" si="34"/>
        <v>Others</v>
      </c>
      <c r="D2204" s="3">
        <v>-80</v>
      </c>
      <c r="E2204" t="s">
        <v>244</v>
      </c>
      <c r="F2204" t="s">
        <v>241</v>
      </c>
      <c r="G2204" s="5">
        <f>IF(Table1[[#This Row],[Amount]]&lt;0,-Table1[[#This Row],[Amount]],"")</f>
        <v>80</v>
      </c>
      <c r="H2204" t="str">
        <f>IF(Table1[[#This Row],[Account Type]]="Credit Card",Table1[[#This Row],[Amount]],"")</f>
        <v/>
      </c>
      <c r="I2204" s="2" t="str">
        <f>IF(Table1[[#This Row],[Category]]="Loan Repayment",Table1[[#This Row],[Amount]]*-1,"")</f>
        <v/>
      </c>
      <c r="J2204" s="20" t="s">
        <v>381</v>
      </c>
      <c r="K2204" s="17">
        <v>45261</v>
      </c>
    </row>
    <row r="2205" spans="1:11" x14ac:dyDescent="0.25">
      <c r="A2205" s="16">
        <v>45265.778912037036</v>
      </c>
      <c r="B2205" t="s">
        <v>123</v>
      </c>
      <c r="C2205" t="str">
        <f t="shared" si="34"/>
        <v>Others</v>
      </c>
      <c r="D2205" s="3">
        <v>-37</v>
      </c>
      <c r="E2205" t="s">
        <v>244</v>
      </c>
      <c r="F2205" t="s">
        <v>241</v>
      </c>
      <c r="G2205" s="5">
        <f>IF(Table1[[#This Row],[Amount]]&lt;0,-Table1[[#This Row],[Amount]],"")</f>
        <v>37</v>
      </c>
      <c r="H2205" t="str">
        <f>IF(Table1[[#This Row],[Account Type]]="Credit Card",Table1[[#This Row],[Amount]],"")</f>
        <v/>
      </c>
      <c r="I2205" s="2" t="str">
        <f>IF(Table1[[#This Row],[Category]]="Loan Repayment",Table1[[#This Row],[Amount]]*-1,"")</f>
        <v/>
      </c>
      <c r="J2205" s="20" t="s">
        <v>381</v>
      </c>
      <c r="K2205" s="17">
        <v>45261</v>
      </c>
    </row>
    <row r="2206" spans="1:11" x14ac:dyDescent="0.25">
      <c r="A2206" s="16">
        <v>45265.797743055555</v>
      </c>
      <c r="B2206" t="s">
        <v>3</v>
      </c>
      <c r="C2206" t="str">
        <f t="shared" si="34"/>
        <v>Others</v>
      </c>
      <c r="D2206" s="3">
        <v>-5</v>
      </c>
      <c r="E2206" t="s">
        <v>244</v>
      </c>
      <c r="F2206" t="s">
        <v>241</v>
      </c>
      <c r="G2206" s="5">
        <f>IF(Table1[[#This Row],[Amount]]&lt;0,-Table1[[#This Row],[Amount]],"")</f>
        <v>5</v>
      </c>
      <c r="H2206" t="str">
        <f>IF(Table1[[#This Row],[Account Type]]="Credit Card",Table1[[#This Row],[Amount]],"")</f>
        <v/>
      </c>
      <c r="I2206" s="2" t="str">
        <f>IF(Table1[[#This Row],[Category]]="Loan Repayment",Table1[[#This Row],[Amount]]*-1,"")</f>
        <v/>
      </c>
      <c r="J2206" s="20" t="s">
        <v>381</v>
      </c>
      <c r="K2206" s="17">
        <v>45261</v>
      </c>
    </row>
    <row r="2207" spans="1:11" x14ac:dyDescent="0.25">
      <c r="A2207" s="16">
        <v>45265.797743055555</v>
      </c>
      <c r="B2207" t="s">
        <v>3</v>
      </c>
      <c r="C2207" t="str">
        <f t="shared" si="34"/>
        <v>Others</v>
      </c>
      <c r="D2207" s="3">
        <v>5</v>
      </c>
      <c r="E2207" t="s">
        <v>244</v>
      </c>
      <c r="F2207" t="s">
        <v>241</v>
      </c>
      <c r="G2207" s="5" t="str">
        <f>IF(Table1[[#This Row],[Amount]]&lt;0,-Table1[[#This Row],[Amount]],"")</f>
        <v/>
      </c>
      <c r="H2207" t="str">
        <f>IF(Table1[[#This Row],[Account Type]]="Credit Card",Table1[[#This Row],[Amount]],"")</f>
        <v/>
      </c>
      <c r="I2207" s="2" t="str">
        <f>IF(Table1[[#This Row],[Category]]="Loan Repayment",Table1[[#This Row],[Amount]]*-1,"")</f>
        <v/>
      </c>
      <c r="J2207" s="20" t="s">
        <v>381</v>
      </c>
      <c r="K2207" s="17">
        <v>45261</v>
      </c>
    </row>
    <row r="2208" spans="1:11" x14ac:dyDescent="0.25">
      <c r="A2208" s="16">
        <v>45265.999988425923</v>
      </c>
      <c r="B2208" t="s">
        <v>14</v>
      </c>
      <c r="C2208" t="str">
        <f t="shared" si="34"/>
        <v>Public Transport</v>
      </c>
      <c r="D2208" s="3">
        <v>-1.75</v>
      </c>
      <c r="E2208" t="s">
        <v>244</v>
      </c>
      <c r="F2208" t="s">
        <v>241</v>
      </c>
      <c r="G2208" s="5">
        <f>IF(Table1[[#This Row],[Amount]]&lt;0,-Table1[[#This Row],[Amount]],"")</f>
        <v>1.75</v>
      </c>
      <c r="H2208" t="str">
        <f>IF(Table1[[#This Row],[Account Type]]="Credit Card",Table1[[#This Row],[Amount]],"")</f>
        <v/>
      </c>
      <c r="I2208" s="2" t="str">
        <f>IF(Table1[[#This Row],[Category]]="Loan Repayment",Table1[[#This Row],[Amount]]*-1,"")</f>
        <v/>
      </c>
      <c r="J2208" s="20" t="s">
        <v>381</v>
      </c>
      <c r="K2208" s="17">
        <v>45261</v>
      </c>
    </row>
    <row r="2209" spans="1:11" x14ac:dyDescent="0.25">
      <c r="A2209" s="16">
        <v>45266.289421296293</v>
      </c>
      <c r="B2209" t="s">
        <v>292</v>
      </c>
      <c r="C2209" t="str">
        <f t="shared" si="34"/>
        <v>Others</v>
      </c>
      <c r="D2209" s="3">
        <v>-50</v>
      </c>
      <c r="E2209" t="s">
        <v>244</v>
      </c>
      <c r="F2209" t="s">
        <v>241</v>
      </c>
      <c r="G2209" s="5">
        <f>IF(Table1[[#This Row],[Amount]]&lt;0,-Table1[[#This Row],[Amount]],"")</f>
        <v>50</v>
      </c>
      <c r="H2209" t="str">
        <f>IF(Table1[[#This Row],[Account Type]]="Credit Card",Table1[[#This Row],[Amount]],"")</f>
        <v/>
      </c>
      <c r="I2209" s="2" t="str">
        <f>IF(Table1[[#This Row],[Category]]="Loan Repayment",Table1[[#This Row],[Amount]]*-1,"")</f>
        <v/>
      </c>
      <c r="J2209" s="20" t="s">
        <v>381</v>
      </c>
      <c r="K2209" s="17">
        <v>45261</v>
      </c>
    </row>
    <row r="2210" spans="1:11" x14ac:dyDescent="0.25">
      <c r="A2210" s="16">
        <v>45266.496307870373</v>
      </c>
      <c r="B2210" t="s">
        <v>14</v>
      </c>
      <c r="C2210" t="str">
        <f t="shared" si="34"/>
        <v>Public Transport</v>
      </c>
      <c r="D2210" s="3">
        <v>-20</v>
      </c>
      <c r="E2210" t="s">
        <v>244</v>
      </c>
      <c r="F2210" t="s">
        <v>241</v>
      </c>
      <c r="G2210" s="5">
        <f>IF(Table1[[#This Row],[Amount]]&lt;0,-Table1[[#This Row],[Amount]],"")</f>
        <v>20</v>
      </c>
      <c r="H2210" t="str">
        <f>IF(Table1[[#This Row],[Account Type]]="Credit Card",Table1[[#This Row],[Amount]],"")</f>
        <v/>
      </c>
      <c r="I2210" s="2" t="str">
        <f>IF(Table1[[#This Row],[Category]]="Loan Repayment",Table1[[#This Row],[Amount]]*-1,"")</f>
        <v/>
      </c>
      <c r="J2210" s="20" t="s">
        <v>381</v>
      </c>
      <c r="K2210" s="17">
        <v>45261</v>
      </c>
    </row>
    <row r="2211" spans="1:11" x14ac:dyDescent="0.25">
      <c r="A2211" s="16">
        <v>45266.673333333332</v>
      </c>
      <c r="B2211" t="s">
        <v>46</v>
      </c>
      <c r="C2211" t="str">
        <f t="shared" si="34"/>
        <v>Others</v>
      </c>
      <c r="D2211" s="3">
        <v>50</v>
      </c>
      <c r="E2211" t="s">
        <v>244</v>
      </c>
      <c r="F2211" t="s">
        <v>241</v>
      </c>
      <c r="G2211" s="5" t="str">
        <f>IF(Table1[[#This Row],[Amount]]&lt;0,-Table1[[#This Row],[Amount]],"")</f>
        <v/>
      </c>
      <c r="H2211" t="str">
        <f>IF(Table1[[#This Row],[Account Type]]="Credit Card",Table1[[#This Row],[Amount]],"")</f>
        <v/>
      </c>
      <c r="I2211" s="2" t="str">
        <f>IF(Table1[[#This Row],[Category]]="Loan Repayment",Table1[[#This Row],[Amount]]*-1,"")</f>
        <v/>
      </c>
      <c r="J2211" s="20" t="s">
        <v>381</v>
      </c>
      <c r="K2211" s="17">
        <v>45261</v>
      </c>
    </row>
    <row r="2212" spans="1:11" x14ac:dyDescent="0.25">
      <c r="A2212" s="16">
        <v>45266.675462962965</v>
      </c>
      <c r="B2212" t="s">
        <v>13</v>
      </c>
      <c r="C2212" t="str">
        <f t="shared" si="34"/>
        <v>Others</v>
      </c>
      <c r="D2212" s="3">
        <v>-50</v>
      </c>
      <c r="E2212" t="s">
        <v>244</v>
      </c>
      <c r="F2212" t="s">
        <v>241</v>
      </c>
      <c r="G2212" s="5">
        <f>IF(Table1[[#This Row],[Amount]]&lt;0,-Table1[[#This Row],[Amount]],"")</f>
        <v>50</v>
      </c>
      <c r="H2212" t="str">
        <f>IF(Table1[[#This Row],[Account Type]]="Credit Card",Table1[[#This Row],[Amount]],"")</f>
        <v/>
      </c>
      <c r="I2212" s="2" t="str">
        <f>IF(Table1[[#This Row],[Category]]="Loan Repayment",Table1[[#This Row],[Amount]]*-1,"")</f>
        <v/>
      </c>
      <c r="J2212" s="20" t="s">
        <v>381</v>
      </c>
      <c r="K2212" s="17">
        <v>45261</v>
      </c>
    </row>
    <row r="2213" spans="1:11" x14ac:dyDescent="0.25">
      <c r="A2213" s="16">
        <v>45266.999988425923</v>
      </c>
      <c r="B2213" t="s">
        <v>14</v>
      </c>
      <c r="C2213" t="str">
        <f t="shared" si="34"/>
        <v>Public Transport</v>
      </c>
      <c r="D2213" s="3">
        <v>-1.75</v>
      </c>
      <c r="E2213" t="s">
        <v>244</v>
      </c>
      <c r="F2213" t="s">
        <v>241</v>
      </c>
      <c r="G2213" s="5">
        <f>IF(Table1[[#This Row],[Amount]]&lt;0,-Table1[[#This Row],[Amount]],"")</f>
        <v>1.75</v>
      </c>
      <c r="H2213" t="str">
        <f>IF(Table1[[#This Row],[Account Type]]="Credit Card",Table1[[#This Row],[Amount]],"")</f>
        <v/>
      </c>
      <c r="I2213" s="2" t="str">
        <f>IF(Table1[[#This Row],[Category]]="Loan Repayment",Table1[[#This Row],[Amount]]*-1,"")</f>
        <v/>
      </c>
      <c r="J2213" s="20" t="s">
        <v>381</v>
      </c>
      <c r="K2213" s="17">
        <v>45261</v>
      </c>
    </row>
    <row r="2214" spans="1:11" x14ac:dyDescent="0.25">
      <c r="A2214" s="16">
        <v>45267.468553240738</v>
      </c>
      <c r="B2214" t="s">
        <v>46</v>
      </c>
      <c r="C2214" t="str">
        <f t="shared" si="34"/>
        <v>Others</v>
      </c>
      <c r="D2214" s="3">
        <v>40</v>
      </c>
      <c r="E2214" t="s">
        <v>244</v>
      </c>
      <c r="F2214" t="s">
        <v>241</v>
      </c>
      <c r="G2214" s="5" t="str">
        <f>IF(Table1[[#This Row],[Amount]]&lt;0,-Table1[[#This Row],[Amount]],"")</f>
        <v/>
      </c>
      <c r="H2214" t="str">
        <f>IF(Table1[[#This Row],[Account Type]]="Credit Card",Table1[[#This Row],[Amount]],"")</f>
        <v/>
      </c>
      <c r="I2214" s="2" t="str">
        <f>IF(Table1[[#This Row],[Category]]="Loan Repayment",Table1[[#This Row],[Amount]]*-1,"")</f>
        <v/>
      </c>
      <c r="J2214" s="20" t="s">
        <v>381</v>
      </c>
      <c r="K2214" s="17">
        <v>45261</v>
      </c>
    </row>
    <row r="2215" spans="1:11" x14ac:dyDescent="0.25">
      <c r="A2215" s="16">
        <v>45267.516122685185</v>
      </c>
      <c r="B2215" t="s">
        <v>15</v>
      </c>
      <c r="C2215" t="str">
        <f t="shared" si="34"/>
        <v>Groceries</v>
      </c>
      <c r="D2215" s="3">
        <v>-29.3</v>
      </c>
      <c r="E2215" t="s">
        <v>244</v>
      </c>
      <c r="F2215" t="s">
        <v>241</v>
      </c>
      <c r="G2215" s="5">
        <f>IF(Table1[[#This Row],[Amount]]&lt;0,-Table1[[#This Row],[Amount]],"")</f>
        <v>29.3</v>
      </c>
      <c r="H2215" t="str">
        <f>IF(Table1[[#This Row],[Account Type]]="Credit Card",Table1[[#This Row],[Amount]],"")</f>
        <v/>
      </c>
      <c r="I2215" s="2" t="str">
        <f>IF(Table1[[#This Row],[Category]]="Loan Repayment",Table1[[#This Row],[Amount]]*-1,"")</f>
        <v/>
      </c>
      <c r="J2215" s="20" t="s">
        <v>381</v>
      </c>
      <c r="K2215" s="17">
        <v>45261</v>
      </c>
    </row>
    <row r="2216" spans="1:11" x14ac:dyDescent="0.25">
      <c r="A2216" s="16">
        <v>45267.671689814815</v>
      </c>
      <c r="B2216" t="s">
        <v>46</v>
      </c>
      <c r="C2216" t="str">
        <f t="shared" si="34"/>
        <v>Others</v>
      </c>
      <c r="D2216" s="3">
        <v>100</v>
      </c>
      <c r="E2216" t="s">
        <v>244</v>
      </c>
      <c r="F2216" t="s">
        <v>241</v>
      </c>
      <c r="G2216" s="5" t="str">
        <f>IF(Table1[[#This Row],[Amount]]&lt;0,-Table1[[#This Row],[Amount]],"")</f>
        <v/>
      </c>
      <c r="H2216" t="str">
        <f>IF(Table1[[#This Row],[Account Type]]="Credit Card",Table1[[#This Row],[Amount]],"")</f>
        <v/>
      </c>
      <c r="I2216" s="2" t="str">
        <f>IF(Table1[[#This Row],[Category]]="Loan Repayment",Table1[[#This Row],[Amount]]*-1,"")</f>
        <v/>
      </c>
      <c r="J2216" s="20" t="s">
        <v>381</v>
      </c>
      <c r="K2216" s="17">
        <v>45261</v>
      </c>
    </row>
    <row r="2217" spans="1:11" x14ac:dyDescent="0.25">
      <c r="A2217" s="16">
        <v>45267.72079861111</v>
      </c>
      <c r="B2217" t="s">
        <v>46</v>
      </c>
      <c r="C2217" t="str">
        <f t="shared" si="34"/>
        <v>Others</v>
      </c>
      <c r="D2217" s="3">
        <v>20</v>
      </c>
      <c r="E2217" t="s">
        <v>244</v>
      </c>
      <c r="F2217" t="s">
        <v>241</v>
      </c>
      <c r="G2217" s="5" t="str">
        <f>IF(Table1[[#This Row],[Amount]]&lt;0,-Table1[[#This Row],[Amount]],"")</f>
        <v/>
      </c>
      <c r="H2217" t="str">
        <f>IF(Table1[[#This Row],[Account Type]]="Credit Card",Table1[[#This Row],[Amount]],"")</f>
        <v/>
      </c>
      <c r="I2217" s="2" t="str">
        <f>IF(Table1[[#This Row],[Category]]="Loan Repayment",Table1[[#This Row],[Amount]]*-1,"")</f>
        <v/>
      </c>
      <c r="J2217" s="20" t="s">
        <v>381</v>
      </c>
      <c r="K2217" s="17">
        <v>45261</v>
      </c>
    </row>
    <row r="2218" spans="1:11" x14ac:dyDescent="0.25">
      <c r="A2218" s="16">
        <v>45267.720868055556</v>
      </c>
      <c r="B2218" t="s">
        <v>8</v>
      </c>
      <c r="C2218" t="str">
        <f t="shared" si="34"/>
        <v>Others</v>
      </c>
      <c r="D2218" s="3">
        <v>50</v>
      </c>
      <c r="E2218" t="s">
        <v>244</v>
      </c>
      <c r="F2218" t="s">
        <v>241</v>
      </c>
      <c r="G2218" s="5" t="str">
        <f>IF(Table1[[#This Row],[Amount]]&lt;0,-Table1[[#This Row],[Amount]],"")</f>
        <v/>
      </c>
      <c r="H2218" t="str">
        <f>IF(Table1[[#This Row],[Account Type]]="Credit Card",Table1[[#This Row],[Amount]],"")</f>
        <v/>
      </c>
      <c r="I2218" s="2" t="str">
        <f>IF(Table1[[#This Row],[Category]]="Loan Repayment",Table1[[#This Row],[Amount]]*-1,"")</f>
        <v/>
      </c>
      <c r="J2218" s="20" t="s">
        <v>381</v>
      </c>
      <c r="K2218" s="17">
        <v>45261</v>
      </c>
    </row>
    <row r="2219" spans="1:11" x14ac:dyDescent="0.25">
      <c r="A2219" s="16">
        <v>45267.721261574072</v>
      </c>
      <c r="B2219" t="s">
        <v>179</v>
      </c>
      <c r="C2219" t="str">
        <f t="shared" si="34"/>
        <v>Health</v>
      </c>
      <c r="D2219" s="3">
        <v>-150.99</v>
      </c>
      <c r="E2219" t="s">
        <v>244</v>
      </c>
      <c r="F2219" t="s">
        <v>241</v>
      </c>
      <c r="G2219" s="5">
        <f>IF(Table1[[#This Row],[Amount]]&lt;0,-Table1[[#This Row],[Amount]],"")</f>
        <v>150.99</v>
      </c>
      <c r="H2219" t="str">
        <f>IF(Table1[[#This Row],[Account Type]]="Credit Card",Table1[[#This Row],[Amount]],"")</f>
        <v/>
      </c>
      <c r="I2219" s="2" t="str">
        <f>IF(Table1[[#This Row],[Category]]="Loan Repayment",Table1[[#This Row],[Amount]]*-1,"")</f>
        <v/>
      </c>
      <c r="J2219" s="20" t="s">
        <v>381</v>
      </c>
      <c r="K2219" s="17">
        <v>45261</v>
      </c>
    </row>
    <row r="2220" spans="1:11" x14ac:dyDescent="0.25">
      <c r="A2220" s="16">
        <v>45267.742094907408</v>
      </c>
      <c r="B2220" t="s">
        <v>292</v>
      </c>
      <c r="C2220" t="str">
        <f t="shared" si="34"/>
        <v>Others</v>
      </c>
      <c r="D2220" s="3">
        <v>-25</v>
      </c>
      <c r="E2220" t="s">
        <v>244</v>
      </c>
      <c r="F2220" t="s">
        <v>241</v>
      </c>
      <c r="G2220" s="5">
        <f>IF(Table1[[#This Row],[Amount]]&lt;0,-Table1[[#This Row],[Amount]],"")</f>
        <v>25</v>
      </c>
      <c r="H2220" t="str">
        <f>IF(Table1[[#This Row],[Account Type]]="Credit Card",Table1[[#This Row],[Amount]],"")</f>
        <v/>
      </c>
      <c r="I2220" s="2" t="str">
        <f>IF(Table1[[#This Row],[Category]]="Loan Repayment",Table1[[#This Row],[Amount]]*-1,"")</f>
        <v/>
      </c>
      <c r="J2220" s="20" t="s">
        <v>381</v>
      </c>
      <c r="K2220" s="17">
        <v>45261</v>
      </c>
    </row>
    <row r="2221" spans="1:11" x14ac:dyDescent="0.25">
      <c r="A2221" s="16">
        <v>45267.999988425923</v>
      </c>
      <c r="B2221" t="s">
        <v>14</v>
      </c>
      <c r="C2221" t="str">
        <f t="shared" si="34"/>
        <v>Public Transport</v>
      </c>
      <c r="D2221" s="3">
        <v>-3.5</v>
      </c>
      <c r="E2221" t="s">
        <v>244</v>
      </c>
      <c r="F2221" t="s">
        <v>241</v>
      </c>
      <c r="G2221" s="5">
        <f>IF(Table1[[#This Row],[Amount]]&lt;0,-Table1[[#This Row],[Amount]],"")</f>
        <v>3.5</v>
      </c>
      <c r="H2221" t="str">
        <f>IF(Table1[[#This Row],[Account Type]]="Credit Card",Table1[[#This Row],[Amount]],"")</f>
        <v/>
      </c>
      <c r="I2221" s="2" t="str">
        <f>IF(Table1[[#This Row],[Category]]="Loan Repayment",Table1[[#This Row],[Amount]]*-1,"")</f>
        <v/>
      </c>
      <c r="J2221" s="20" t="s">
        <v>381</v>
      </c>
      <c r="K2221" s="17">
        <v>45261</v>
      </c>
    </row>
    <row r="2222" spans="1:11" x14ac:dyDescent="0.25">
      <c r="A2222" s="16">
        <v>45268.605995370373</v>
      </c>
      <c r="B2222" t="s">
        <v>8</v>
      </c>
      <c r="C2222" t="str">
        <f t="shared" si="34"/>
        <v>Others</v>
      </c>
      <c r="D2222" s="3">
        <v>100</v>
      </c>
      <c r="E2222" t="s">
        <v>244</v>
      </c>
      <c r="F2222" t="s">
        <v>241</v>
      </c>
      <c r="G2222" s="5" t="str">
        <f>IF(Table1[[#This Row],[Amount]]&lt;0,-Table1[[#This Row],[Amount]],"")</f>
        <v/>
      </c>
      <c r="H2222" t="str">
        <f>IF(Table1[[#This Row],[Account Type]]="Credit Card",Table1[[#This Row],[Amount]],"")</f>
        <v/>
      </c>
      <c r="I2222" s="2" t="str">
        <f>IF(Table1[[#This Row],[Category]]="Loan Repayment",Table1[[#This Row],[Amount]]*-1,"")</f>
        <v/>
      </c>
      <c r="J2222" s="20" t="s">
        <v>381</v>
      </c>
      <c r="K2222" s="17">
        <v>45261</v>
      </c>
    </row>
    <row r="2223" spans="1:11" x14ac:dyDescent="0.25">
      <c r="A2223" s="16">
        <v>45268.630196759259</v>
      </c>
      <c r="B2223" t="s">
        <v>80</v>
      </c>
      <c r="C2223" t="str">
        <f t="shared" si="34"/>
        <v>Others</v>
      </c>
      <c r="D2223" s="3">
        <v>-80</v>
      </c>
      <c r="E2223" t="s">
        <v>244</v>
      </c>
      <c r="F2223" t="s">
        <v>241</v>
      </c>
      <c r="G2223" s="5">
        <f>IF(Table1[[#This Row],[Amount]]&lt;0,-Table1[[#This Row],[Amount]],"")</f>
        <v>80</v>
      </c>
      <c r="H2223" t="str">
        <f>IF(Table1[[#This Row],[Account Type]]="Credit Card",Table1[[#This Row],[Amount]],"")</f>
        <v/>
      </c>
      <c r="I2223" s="2" t="str">
        <f>IF(Table1[[#This Row],[Category]]="Loan Repayment",Table1[[#This Row],[Amount]]*-1,"")</f>
        <v/>
      </c>
      <c r="J2223" s="20" t="s">
        <v>381</v>
      </c>
      <c r="K2223" s="17">
        <v>45261</v>
      </c>
    </row>
    <row r="2224" spans="1:11" x14ac:dyDescent="0.25">
      <c r="A2224" s="16">
        <v>45269.133240740739</v>
      </c>
      <c r="B2224" t="s">
        <v>14</v>
      </c>
      <c r="C2224" t="str">
        <f t="shared" si="34"/>
        <v>Public Transport</v>
      </c>
      <c r="D2224" s="3">
        <v>-3.5</v>
      </c>
      <c r="E2224" t="s">
        <v>244</v>
      </c>
      <c r="F2224" t="s">
        <v>241</v>
      </c>
      <c r="G2224" s="5">
        <f>IF(Table1[[#This Row],[Amount]]&lt;0,-Table1[[#This Row],[Amount]],"")</f>
        <v>3.5</v>
      </c>
      <c r="H2224" t="str">
        <f>IF(Table1[[#This Row],[Account Type]]="Credit Card",Table1[[#This Row],[Amount]],"")</f>
        <v/>
      </c>
      <c r="I2224" s="2" t="str">
        <f>IF(Table1[[#This Row],[Category]]="Loan Repayment",Table1[[#This Row],[Amount]]*-1,"")</f>
        <v/>
      </c>
      <c r="J2224" s="20" t="s">
        <v>381</v>
      </c>
      <c r="K2224" s="17">
        <v>45261</v>
      </c>
    </row>
    <row r="2225" spans="1:11" x14ac:dyDescent="0.25">
      <c r="A2225" s="16">
        <v>45269.834155092591</v>
      </c>
      <c r="B2225" t="s">
        <v>10</v>
      </c>
      <c r="C2225" t="str">
        <f t="shared" si="34"/>
        <v>Groceries</v>
      </c>
      <c r="D2225" s="3">
        <v>-1.55</v>
      </c>
      <c r="E2225" t="s">
        <v>244</v>
      </c>
      <c r="F2225" t="s">
        <v>241</v>
      </c>
      <c r="G2225" s="5">
        <f>IF(Table1[[#This Row],[Amount]]&lt;0,-Table1[[#This Row],[Amount]],"")</f>
        <v>1.55</v>
      </c>
      <c r="H2225" t="str">
        <f>IF(Table1[[#This Row],[Account Type]]="Credit Card",Table1[[#This Row],[Amount]],"")</f>
        <v/>
      </c>
      <c r="I2225" s="2" t="str">
        <f>IF(Table1[[#This Row],[Category]]="Loan Repayment",Table1[[#This Row],[Amount]]*-1,"")</f>
        <v/>
      </c>
      <c r="J2225" s="20" t="s">
        <v>381</v>
      </c>
      <c r="K2225" s="17">
        <v>45261</v>
      </c>
    </row>
    <row r="2226" spans="1:11" x14ac:dyDescent="0.25">
      <c r="A2226" s="16">
        <v>45269.999988425923</v>
      </c>
      <c r="B2226" t="s">
        <v>14</v>
      </c>
      <c r="C2226" t="str">
        <f t="shared" si="34"/>
        <v>Public Transport</v>
      </c>
      <c r="D2226" s="3">
        <v>-3.5</v>
      </c>
      <c r="E2226" t="s">
        <v>244</v>
      </c>
      <c r="F2226" t="s">
        <v>241</v>
      </c>
      <c r="G2226" s="5">
        <f>IF(Table1[[#This Row],[Amount]]&lt;0,-Table1[[#This Row],[Amount]],"")</f>
        <v>3.5</v>
      </c>
      <c r="H2226" t="str">
        <f>IF(Table1[[#This Row],[Account Type]]="Credit Card",Table1[[#This Row],[Amount]],"")</f>
        <v/>
      </c>
      <c r="I2226" s="2" t="str">
        <f>IF(Table1[[#This Row],[Category]]="Loan Repayment",Table1[[#This Row],[Amount]]*-1,"")</f>
        <v/>
      </c>
      <c r="J2226" s="20" t="s">
        <v>381</v>
      </c>
      <c r="K2226" s="17">
        <v>45261</v>
      </c>
    </row>
    <row r="2227" spans="1:11" x14ac:dyDescent="0.25">
      <c r="A2227" s="16">
        <v>45270.500601851854</v>
      </c>
      <c r="B2227" t="s">
        <v>39</v>
      </c>
      <c r="C2227" t="str">
        <f t="shared" si="34"/>
        <v>Church</v>
      </c>
      <c r="D2227" s="3">
        <v>-3</v>
      </c>
      <c r="E2227" t="s">
        <v>244</v>
      </c>
      <c r="F2227" t="s">
        <v>241</v>
      </c>
      <c r="G2227" s="5">
        <f>IF(Table1[[#This Row],[Amount]]&lt;0,-Table1[[#This Row],[Amount]],"")</f>
        <v>3</v>
      </c>
      <c r="H2227" t="str">
        <f>IF(Table1[[#This Row],[Account Type]]="Credit Card",Table1[[#This Row],[Amount]],"")</f>
        <v/>
      </c>
      <c r="I2227" s="2" t="str">
        <f>IF(Table1[[#This Row],[Category]]="Loan Repayment",Table1[[#This Row],[Amount]]*-1,"")</f>
        <v/>
      </c>
      <c r="J2227" s="20" t="s">
        <v>381</v>
      </c>
      <c r="K2227" s="17">
        <v>45261</v>
      </c>
    </row>
    <row r="2228" spans="1:11" x14ac:dyDescent="0.25">
      <c r="A2228" s="16">
        <v>45270.999988425923</v>
      </c>
      <c r="B2228" t="s">
        <v>14</v>
      </c>
      <c r="C2228" t="str">
        <f t="shared" si="34"/>
        <v>Public Transport</v>
      </c>
      <c r="D2228" s="3">
        <v>-5.25</v>
      </c>
      <c r="E2228" t="s">
        <v>244</v>
      </c>
      <c r="F2228" t="s">
        <v>241</v>
      </c>
      <c r="G2228" s="5">
        <f>IF(Table1[[#This Row],[Amount]]&lt;0,-Table1[[#This Row],[Amount]],"")</f>
        <v>5.25</v>
      </c>
      <c r="H2228" t="str">
        <f>IF(Table1[[#This Row],[Account Type]]="Credit Card",Table1[[#This Row],[Amount]],"")</f>
        <v/>
      </c>
      <c r="I2228" s="2" t="str">
        <f>IF(Table1[[#This Row],[Category]]="Loan Repayment",Table1[[#This Row],[Amount]]*-1,"")</f>
        <v/>
      </c>
      <c r="J2228" s="20" t="s">
        <v>381</v>
      </c>
      <c r="K2228" s="17">
        <v>45261</v>
      </c>
    </row>
    <row r="2229" spans="1:11" x14ac:dyDescent="0.25">
      <c r="A2229" s="16">
        <v>45271.303912037038</v>
      </c>
      <c r="B2229" t="s">
        <v>2</v>
      </c>
      <c r="C2229" t="str">
        <f t="shared" si="34"/>
        <v>Savings</v>
      </c>
      <c r="D2229" s="3">
        <v>5</v>
      </c>
      <c r="E2229" t="s">
        <v>244</v>
      </c>
      <c r="F2229" t="s">
        <v>241</v>
      </c>
      <c r="G2229" s="5" t="str">
        <f>IF(Table1[[#This Row],[Amount]]&lt;0,-Table1[[#This Row],[Amount]],"")</f>
        <v/>
      </c>
      <c r="H2229" t="str">
        <f>IF(Table1[[#This Row],[Account Type]]="Credit Card",Table1[[#This Row],[Amount]],"")</f>
        <v/>
      </c>
      <c r="I2229" s="2" t="str">
        <f>IF(Table1[[#This Row],[Category]]="Loan Repayment",Table1[[#This Row],[Amount]]*-1,"")</f>
        <v/>
      </c>
      <c r="J2229" s="20" t="s">
        <v>381</v>
      </c>
      <c r="K2229" s="17">
        <v>45261</v>
      </c>
    </row>
    <row r="2230" spans="1:11" x14ac:dyDescent="0.25">
      <c r="A2230" s="16">
        <v>45271.303912037038</v>
      </c>
      <c r="B2230" t="s">
        <v>2</v>
      </c>
      <c r="C2230" t="str">
        <f t="shared" si="34"/>
        <v>Savings</v>
      </c>
      <c r="D2230" s="3">
        <v>-5</v>
      </c>
      <c r="E2230" t="s">
        <v>244</v>
      </c>
      <c r="F2230" t="s">
        <v>241</v>
      </c>
      <c r="G2230" s="5">
        <f>IF(Table1[[#This Row],[Amount]]&lt;0,-Table1[[#This Row],[Amount]],"")</f>
        <v>5</v>
      </c>
      <c r="H2230" t="str">
        <f>IF(Table1[[#This Row],[Account Type]]="Credit Card",Table1[[#This Row],[Amount]],"")</f>
        <v/>
      </c>
      <c r="I2230" s="2" t="str">
        <f>IF(Table1[[#This Row],[Category]]="Loan Repayment",Table1[[#This Row],[Amount]]*-1,"")</f>
        <v/>
      </c>
      <c r="J2230" s="20" t="s">
        <v>381</v>
      </c>
      <c r="K2230" s="17">
        <v>45261</v>
      </c>
    </row>
    <row r="2231" spans="1:11" x14ac:dyDescent="0.25">
      <c r="A2231" s="16">
        <v>45271.46775462963</v>
      </c>
      <c r="B2231" t="s">
        <v>3</v>
      </c>
      <c r="C2231" t="str">
        <f t="shared" si="34"/>
        <v>Others</v>
      </c>
      <c r="D2231" s="3">
        <v>-5</v>
      </c>
      <c r="E2231" t="s">
        <v>244</v>
      </c>
      <c r="F2231" t="s">
        <v>241</v>
      </c>
      <c r="G2231" s="5">
        <f>IF(Table1[[#This Row],[Amount]]&lt;0,-Table1[[#This Row],[Amount]],"")</f>
        <v>5</v>
      </c>
      <c r="H2231" t="str">
        <f>IF(Table1[[#This Row],[Account Type]]="Credit Card",Table1[[#This Row],[Amount]],"")</f>
        <v/>
      </c>
      <c r="I2231" s="2" t="str">
        <f>IF(Table1[[#This Row],[Category]]="Loan Repayment",Table1[[#This Row],[Amount]]*-1,"")</f>
        <v/>
      </c>
      <c r="J2231" s="20" t="s">
        <v>381</v>
      </c>
      <c r="K2231" s="17">
        <v>45261</v>
      </c>
    </row>
    <row r="2232" spans="1:11" x14ac:dyDescent="0.25">
      <c r="A2232" s="16">
        <v>45271.46775462963</v>
      </c>
      <c r="B2232" t="s">
        <v>3</v>
      </c>
      <c r="C2232" t="str">
        <f t="shared" si="34"/>
        <v>Others</v>
      </c>
      <c r="D2232" s="3">
        <v>5</v>
      </c>
      <c r="E2232" t="s">
        <v>244</v>
      </c>
      <c r="F2232" t="s">
        <v>241</v>
      </c>
      <c r="G2232" s="5" t="str">
        <f>IF(Table1[[#This Row],[Amount]]&lt;0,-Table1[[#This Row],[Amount]],"")</f>
        <v/>
      </c>
      <c r="H2232" t="str">
        <f>IF(Table1[[#This Row],[Account Type]]="Credit Card",Table1[[#This Row],[Amount]],"")</f>
        <v/>
      </c>
      <c r="I2232" s="2" t="str">
        <f>IF(Table1[[#This Row],[Category]]="Loan Repayment",Table1[[#This Row],[Amount]]*-1,"")</f>
        <v/>
      </c>
      <c r="J2232" s="20" t="s">
        <v>381</v>
      </c>
      <c r="K2232" s="17">
        <v>45261</v>
      </c>
    </row>
    <row r="2233" spans="1:11" x14ac:dyDescent="0.25">
      <c r="A2233" s="16">
        <v>45271.476087962961</v>
      </c>
      <c r="B2233" t="s">
        <v>180</v>
      </c>
      <c r="C2233" t="str">
        <f t="shared" si="34"/>
        <v>Health</v>
      </c>
      <c r="D2233" s="3">
        <v>-4.99</v>
      </c>
      <c r="E2233" t="s">
        <v>244</v>
      </c>
      <c r="F2233" t="s">
        <v>241</v>
      </c>
      <c r="G2233" s="5">
        <f>IF(Table1[[#This Row],[Amount]]&lt;0,-Table1[[#This Row],[Amount]],"")</f>
        <v>4.99</v>
      </c>
      <c r="H2233" t="str">
        <f>IF(Table1[[#This Row],[Account Type]]="Credit Card",Table1[[#This Row],[Amount]],"")</f>
        <v/>
      </c>
      <c r="I2233" s="2" t="str">
        <f>IF(Table1[[#This Row],[Category]]="Loan Repayment",Table1[[#This Row],[Amount]]*-1,"")</f>
        <v/>
      </c>
      <c r="J2233" s="20" t="s">
        <v>381</v>
      </c>
      <c r="K2233" s="17">
        <v>45261</v>
      </c>
    </row>
    <row r="2234" spans="1:11" x14ac:dyDescent="0.25">
      <c r="A2234" s="16">
        <v>45271.48228009259</v>
      </c>
      <c r="B2234" t="s">
        <v>180</v>
      </c>
      <c r="C2234" t="str">
        <f t="shared" si="34"/>
        <v>Health</v>
      </c>
      <c r="D2234" s="3">
        <v>-4.29</v>
      </c>
      <c r="E2234" t="s">
        <v>244</v>
      </c>
      <c r="F2234" t="s">
        <v>241</v>
      </c>
      <c r="G2234" s="5">
        <f>IF(Table1[[#This Row],[Amount]]&lt;0,-Table1[[#This Row],[Amount]],"")</f>
        <v>4.29</v>
      </c>
      <c r="H2234" t="str">
        <f>IF(Table1[[#This Row],[Account Type]]="Credit Card",Table1[[#This Row],[Amount]],"")</f>
        <v/>
      </c>
      <c r="I2234" s="2" t="str">
        <f>IF(Table1[[#This Row],[Category]]="Loan Repayment",Table1[[#This Row],[Amount]]*-1,"")</f>
        <v/>
      </c>
      <c r="J2234" s="20" t="s">
        <v>381</v>
      </c>
      <c r="K2234" s="17">
        <v>45261</v>
      </c>
    </row>
    <row r="2235" spans="1:11" x14ac:dyDescent="0.25">
      <c r="A2235" s="16">
        <v>45271.999988425923</v>
      </c>
      <c r="B2235" t="s">
        <v>14</v>
      </c>
      <c r="C2235" t="str">
        <f t="shared" si="34"/>
        <v>Public Transport</v>
      </c>
      <c r="D2235" s="3">
        <v>-1.75</v>
      </c>
      <c r="E2235" t="s">
        <v>244</v>
      </c>
      <c r="F2235" t="s">
        <v>241</v>
      </c>
      <c r="G2235" s="5">
        <f>IF(Table1[[#This Row],[Amount]]&lt;0,-Table1[[#This Row],[Amount]],"")</f>
        <v>1.75</v>
      </c>
      <c r="H2235" t="str">
        <f>IF(Table1[[#This Row],[Account Type]]="Credit Card",Table1[[#This Row],[Amount]],"")</f>
        <v/>
      </c>
      <c r="I2235" s="2" t="str">
        <f>IF(Table1[[#This Row],[Category]]="Loan Repayment",Table1[[#This Row],[Amount]]*-1,"")</f>
        <v/>
      </c>
      <c r="J2235" s="20" t="s">
        <v>381</v>
      </c>
      <c r="K2235" s="17">
        <v>45261</v>
      </c>
    </row>
    <row r="2236" spans="1:11" x14ac:dyDescent="0.25">
      <c r="A2236" s="16">
        <v>45272.321030092593</v>
      </c>
      <c r="B2236" t="s">
        <v>10</v>
      </c>
      <c r="C2236" t="str">
        <f t="shared" si="34"/>
        <v>Groceries</v>
      </c>
      <c r="D2236" s="3">
        <v>-1.55</v>
      </c>
      <c r="E2236" t="s">
        <v>244</v>
      </c>
      <c r="F2236" t="s">
        <v>241</v>
      </c>
      <c r="G2236" s="5">
        <f>IF(Table1[[#This Row],[Amount]]&lt;0,-Table1[[#This Row],[Amount]],"")</f>
        <v>1.55</v>
      </c>
      <c r="H2236" t="str">
        <f>IF(Table1[[#This Row],[Account Type]]="Credit Card",Table1[[#This Row],[Amount]],"")</f>
        <v/>
      </c>
      <c r="I2236" s="2" t="str">
        <f>IF(Table1[[#This Row],[Category]]="Loan Repayment",Table1[[#This Row],[Amount]]*-1,"")</f>
        <v/>
      </c>
      <c r="J2236" s="20" t="s">
        <v>381</v>
      </c>
      <c r="K2236" s="17">
        <v>45261</v>
      </c>
    </row>
    <row r="2237" spans="1:11" x14ac:dyDescent="0.25">
      <c r="A2237" s="16">
        <v>45272.323310185187</v>
      </c>
      <c r="B2237" t="s">
        <v>46</v>
      </c>
      <c r="C2237" t="str">
        <f t="shared" si="34"/>
        <v>Others</v>
      </c>
      <c r="D2237" s="3">
        <v>5</v>
      </c>
      <c r="E2237" t="s">
        <v>244</v>
      </c>
      <c r="F2237" t="s">
        <v>241</v>
      </c>
      <c r="G2237" s="5" t="str">
        <f>IF(Table1[[#This Row],[Amount]]&lt;0,-Table1[[#This Row],[Amount]],"")</f>
        <v/>
      </c>
      <c r="H2237" t="str">
        <f>IF(Table1[[#This Row],[Account Type]]="Credit Card",Table1[[#This Row],[Amount]],"")</f>
        <v/>
      </c>
      <c r="I2237" s="2" t="str">
        <f>IF(Table1[[#This Row],[Category]]="Loan Repayment",Table1[[#This Row],[Amount]]*-1,"")</f>
        <v/>
      </c>
      <c r="J2237" s="20" t="s">
        <v>381</v>
      </c>
      <c r="K2237" s="17">
        <v>45261</v>
      </c>
    </row>
    <row r="2238" spans="1:11" x14ac:dyDescent="0.25">
      <c r="A2238" s="16">
        <v>45272.999988425923</v>
      </c>
      <c r="B2238" t="s">
        <v>14</v>
      </c>
      <c r="C2238" t="str">
        <f t="shared" si="34"/>
        <v>Public Transport</v>
      </c>
      <c r="D2238" s="3">
        <v>-1.75</v>
      </c>
      <c r="E2238" t="s">
        <v>244</v>
      </c>
      <c r="F2238" t="s">
        <v>241</v>
      </c>
      <c r="G2238" s="5">
        <f>IF(Table1[[#This Row],[Amount]]&lt;0,-Table1[[#This Row],[Amount]],"")</f>
        <v>1.75</v>
      </c>
      <c r="H2238" t="str">
        <f>IF(Table1[[#This Row],[Account Type]]="Credit Card",Table1[[#This Row],[Amount]],"")</f>
        <v/>
      </c>
      <c r="I2238" s="2" t="str">
        <f>IF(Table1[[#This Row],[Category]]="Loan Repayment",Table1[[#This Row],[Amount]]*-1,"")</f>
        <v/>
      </c>
      <c r="J2238" s="20" t="s">
        <v>381</v>
      </c>
      <c r="K2238" s="17">
        <v>45261</v>
      </c>
    </row>
    <row r="2239" spans="1:11" x14ac:dyDescent="0.25">
      <c r="A2239" s="16">
        <v>45273.291724537034</v>
      </c>
      <c r="B2239" t="s">
        <v>8</v>
      </c>
      <c r="C2239" t="str">
        <f t="shared" si="34"/>
        <v>Others</v>
      </c>
      <c r="D2239" s="3">
        <v>200</v>
      </c>
      <c r="E2239" t="s">
        <v>244</v>
      </c>
      <c r="F2239" t="s">
        <v>241</v>
      </c>
      <c r="G2239" s="5" t="str">
        <f>IF(Table1[[#This Row],[Amount]]&lt;0,-Table1[[#This Row],[Amount]],"")</f>
        <v/>
      </c>
      <c r="H2239" t="str">
        <f>IF(Table1[[#This Row],[Account Type]]="Credit Card",Table1[[#This Row],[Amount]],"")</f>
        <v/>
      </c>
      <c r="I2239" s="2" t="str">
        <f>IF(Table1[[#This Row],[Category]]="Loan Repayment",Table1[[#This Row],[Amount]]*-1,"")</f>
        <v/>
      </c>
      <c r="J2239" s="20" t="s">
        <v>381</v>
      </c>
      <c r="K2239" s="17">
        <v>45261</v>
      </c>
    </row>
    <row r="2240" spans="1:11" x14ac:dyDescent="0.25">
      <c r="A2240" s="16">
        <v>45273.292013888888</v>
      </c>
      <c r="B2240" t="s">
        <v>8</v>
      </c>
      <c r="C2240" t="str">
        <f t="shared" si="34"/>
        <v>Others</v>
      </c>
      <c r="D2240" s="3">
        <v>50</v>
      </c>
      <c r="E2240" t="s">
        <v>244</v>
      </c>
      <c r="F2240" t="s">
        <v>241</v>
      </c>
      <c r="G2240" s="5" t="str">
        <f>IF(Table1[[#This Row],[Amount]]&lt;0,-Table1[[#This Row],[Amount]],"")</f>
        <v/>
      </c>
      <c r="H2240" t="str">
        <f>IF(Table1[[#This Row],[Account Type]]="Credit Card",Table1[[#This Row],[Amount]],"")</f>
        <v/>
      </c>
      <c r="I2240" s="2" t="str">
        <f>IF(Table1[[#This Row],[Category]]="Loan Repayment",Table1[[#This Row],[Amount]]*-1,"")</f>
        <v/>
      </c>
      <c r="J2240" s="20" t="s">
        <v>381</v>
      </c>
      <c r="K2240" s="17">
        <v>45261</v>
      </c>
    </row>
    <row r="2241" spans="1:11" x14ac:dyDescent="0.25">
      <c r="A2241" s="16">
        <v>45273.608553240738</v>
      </c>
      <c r="B2241" t="s">
        <v>14</v>
      </c>
      <c r="C2241" t="str">
        <f t="shared" si="34"/>
        <v>Public Transport</v>
      </c>
      <c r="D2241" s="3">
        <v>-20</v>
      </c>
      <c r="E2241" t="s">
        <v>244</v>
      </c>
      <c r="F2241" t="s">
        <v>241</v>
      </c>
      <c r="G2241" s="5">
        <f>IF(Table1[[#This Row],[Amount]]&lt;0,-Table1[[#This Row],[Amount]],"")</f>
        <v>20</v>
      </c>
      <c r="H2241" t="str">
        <f>IF(Table1[[#This Row],[Account Type]]="Credit Card",Table1[[#This Row],[Amount]],"")</f>
        <v/>
      </c>
      <c r="I2241" s="2" t="str">
        <f>IF(Table1[[#This Row],[Category]]="Loan Repayment",Table1[[#This Row],[Amount]]*-1,"")</f>
        <v/>
      </c>
      <c r="J2241" s="20" t="s">
        <v>381</v>
      </c>
      <c r="K2241" s="17">
        <v>45261</v>
      </c>
    </row>
    <row r="2242" spans="1:11" x14ac:dyDescent="0.25">
      <c r="A2242" s="16">
        <v>45274.130532407406</v>
      </c>
      <c r="B2242" t="s">
        <v>14</v>
      </c>
      <c r="C2242" t="str">
        <f t="shared" ref="C2242:C2305" si="35">IF(OR(B2242="Lidl",B2242="Asda",B2242="Best Asia Supermarket",B2242="Wallington Food Centre",B2242="Sainsbury's",B2242="Tesco"),"Groceries",IF(OR(B2242="Boots",B2242="Manor Pharmacy",B2242="Specsavers",B2242="Noahs Health Food Stor"),"Health",IF(OR(B2242="Amazon",B2242="Ebay"),"Online Shopping",IF(OR(B2242="Transport For London",B2242="South Western Railway"),"Public Transport",IF(OR(B2242="Primark",B2242="TK Maxx",B2242="Marks &amp; Spencer"),"Clothing",IF(OR(B2242="Udemy",B2242="Wise",B2242="Telusko",B2242="Oasis Christian Centre"),"Self Development",IF(OR(B2242="Price Busters",B2242="Argos",B2242="Poundland",B2242="Kings Corner"),"Household Items",IF(OR(B2242="To RCCG GLORIOUS HIGH THRONE",B2242="To Eagle City Church"),"Church",IF(OR(B2242="Skillz UK",B2242="Tynker",B2242="To Gocardless",B2242="We Make Footballers Cc",B2242="GLL BETTER",B2242="VIS WWW.BETTER.ORG.UK/",B2242="IXL Learning"),"Kids Extracurricular",IF(OR(B2242="To GBP Savings",B2242="Trading 212"),"Savings",IF(B2242="To Aqua","Loan Repayment",IF(B2242="To Kaneh Amin","Haircut",IF(B2242="Wall/Rent/63canon","Rent",IF(OR(B2242="Bolt","Uber"),"Cab",IF(B2242="Dulwich College","Salary","Others")))))))))))))))</f>
        <v>Public Transport</v>
      </c>
      <c r="D2242" s="3">
        <v>-3.5</v>
      </c>
      <c r="E2242" t="s">
        <v>244</v>
      </c>
      <c r="F2242" t="s">
        <v>241</v>
      </c>
      <c r="G2242" s="5">
        <f>IF(Table1[[#This Row],[Amount]]&lt;0,-Table1[[#This Row],[Amount]],"")</f>
        <v>3.5</v>
      </c>
      <c r="H2242" t="str">
        <f>IF(Table1[[#This Row],[Account Type]]="Credit Card",Table1[[#This Row],[Amount]],"")</f>
        <v/>
      </c>
      <c r="I2242" s="2" t="str">
        <f>IF(Table1[[#This Row],[Category]]="Loan Repayment",Table1[[#This Row],[Amount]]*-1,"")</f>
        <v/>
      </c>
      <c r="J2242" s="20" t="s">
        <v>381</v>
      </c>
      <c r="K2242" s="17">
        <v>45261</v>
      </c>
    </row>
    <row r="2243" spans="1:11" x14ac:dyDescent="0.25">
      <c r="A2243" s="16">
        <v>45274.15315972222</v>
      </c>
      <c r="B2243" t="s">
        <v>170</v>
      </c>
      <c r="C2243" t="str">
        <f t="shared" si="35"/>
        <v>Online Shopping</v>
      </c>
      <c r="D2243" s="3">
        <v>-0.8</v>
      </c>
      <c r="E2243" t="s">
        <v>244</v>
      </c>
      <c r="F2243" t="s">
        <v>241</v>
      </c>
      <c r="G2243" s="5">
        <f>IF(Table1[[#This Row],[Amount]]&lt;0,-Table1[[#This Row],[Amount]],"")</f>
        <v>0.8</v>
      </c>
      <c r="H2243" t="str">
        <f>IF(Table1[[#This Row],[Account Type]]="Credit Card",Table1[[#This Row],[Amount]],"")</f>
        <v/>
      </c>
      <c r="I2243" s="2" t="str">
        <f>IF(Table1[[#This Row],[Category]]="Loan Repayment",Table1[[#This Row],[Amount]]*-1,"")</f>
        <v/>
      </c>
      <c r="J2243" s="20" t="s">
        <v>381</v>
      </c>
      <c r="K2243" s="17">
        <v>45261</v>
      </c>
    </row>
    <row r="2244" spans="1:11" x14ac:dyDescent="0.25">
      <c r="A2244" s="16">
        <v>45274.153217592589</v>
      </c>
      <c r="B2244" t="s">
        <v>170</v>
      </c>
      <c r="C2244" t="str">
        <f t="shared" si="35"/>
        <v>Online Shopping</v>
      </c>
      <c r="D2244" s="3">
        <v>-52.09</v>
      </c>
      <c r="E2244" t="s">
        <v>244</v>
      </c>
      <c r="F2244" t="s">
        <v>241</v>
      </c>
      <c r="G2244" s="5">
        <f>IF(Table1[[#This Row],[Amount]]&lt;0,-Table1[[#This Row],[Amount]],"")</f>
        <v>52.09</v>
      </c>
      <c r="H2244" t="str">
        <f>IF(Table1[[#This Row],[Account Type]]="Credit Card",Table1[[#This Row],[Amount]],"")</f>
        <v/>
      </c>
      <c r="I2244" s="2" t="str">
        <f>IF(Table1[[#This Row],[Category]]="Loan Repayment",Table1[[#This Row],[Amount]]*-1,"")</f>
        <v/>
      </c>
      <c r="J2244" s="20" t="s">
        <v>381</v>
      </c>
      <c r="K2244" s="17">
        <v>45261</v>
      </c>
    </row>
    <row r="2245" spans="1:11" x14ac:dyDescent="0.25">
      <c r="A2245" s="16">
        <v>45274.184305555558</v>
      </c>
      <c r="B2245" t="s">
        <v>123</v>
      </c>
      <c r="C2245" t="str">
        <f t="shared" si="35"/>
        <v>Others</v>
      </c>
      <c r="D2245" s="3">
        <v>-92</v>
      </c>
      <c r="E2245" t="s">
        <v>244</v>
      </c>
      <c r="F2245" t="s">
        <v>241</v>
      </c>
      <c r="G2245" s="5">
        <f>IF(Table1[[#This Row],[Amount]]&lt;0,-Table1[[#This Row],[Amount]],"")</f>
        <v>92</v>
      </c>
      <c r="H2245" t="str">
        <f>IF(Table1[[#This Row],[Account Type]]="Credit Card",Table1[[#This Row],[Amount]],"")</f>
        <v/>
      </c>
      <c r="I2245" s="2" t="str">
        <f>IF(Table1[[#This Row],[Category]]="Loan Repayment",Table1[[#This Row],[Amount]]*-1,"")</f>
        <v/>
      </c>
      <c r="J2245" s="20" t="s">
        <v>381</v>
      </c>
      <c r="K2245" s="17">
        <v>45261</v>
      </c>
    </row>
    <row r="2246" spans="1:11" x14ac:dyDescent="0.25">
      <c r="A2246" s="16">
        <v>45274.189375000002</v>
      </c>
      <c r="B2246" t="s">
        <v>292</v>
      </c>
      <c r="C2246" t="str">
        <f t="shared" si="35"/>
        <v>Others</v>
      </c>
      <c r="D2246" s="3">
        <v>-52</v>
      </c>
      <c r="E2246" t="s">
        <v>244</v>
      </c>
      <c r="F2246" t="s">
        <v>241</v>
      </c>
      <c r="G2246" s="5">
        <f>IF(Table1[[#This Row],[Amount]]&lt;0,-Table1[[#This Row],[Amount]],"")</f>
        <v>52</v>
      </c>
      <c r="H2246" t="str">
        <f>IF(Table1[[#This Row],[Account Type]]="Credit Card",Table1[[#This Row],[Amount]],"")</f>
        <v/>
      </c>
      <c r="I2246" s="2" t="str">
        <f>IF(Table1[[#This Row],[Category]]="Loan Repayment",Table1[[#This Row],[Amount]]*-1,"")</f>
        <v/>
      </c>
      <c r="J2246" s="20" t="s">
        <v>381</v>
      </c>
      <c r="K2246" s="17">
        <v>45261</v>
      </c>
    </row>
    <row r="2247" spans="1:11" x14ac:dyDescent="0.25">
      <c r="A2247" s="16">
        <v>45274.999988425923</v>
      </c>
      <c r="B2247" t="s">
        <v>14</v>
      </c>
      <c r="C2247" t="str">
        <f t="shared" si="35"/>
        <v>Public Transport</v>
      </c>
      <c r="D2247" s="3">
        <v>-3.5</v>
      </c>
      <c r="E2247" t="s">
        <v>244</v>
      </c>
      <c r="F2247" t="s">
        <v>241</v>
      </c>
      <c r="G2247" s="5">
        <f>IF(Table1[[#This Row],[Amount]]&lt;0,-Table1[[#This Row],[Amount]],"")</f>
        <v>3.5</v>
      </c>
      <c r="H2247" t="str">
        <f>IF(Table1[[#This Row],[Account Type]]="Credit Card",Table1[[#This Row],[Amount]],"")</f>
        <v/>
      </c>
      <c r="I2247" s="2" t="str">
        <f>IF(Table1[[#This Row],[Category]]="Loan Repayment",Table1[[#This Row],[Amount]]*-1,"")</f>
        <v/>
      </c>
      <c r="J2247" s="20" t="s">
        <v>381</v>
      </c>
      <c r="K2247" s="17">
        <v>45261</v>
      </c>
    </row>
    <row r="2248" spans="1:11" x14ac:dyDescent="0.25">
      <c r="A2248" s="16">
        <v>45275.337071759262</v>
      </c>
      <c r="B2248" t="s">
        <v>10</v>
      </c>
      <c r="C2248" t="str">
        <f t="shared" si="35"/>
        <v>Groceries</v>
      </c>
      <c r="D2248" s="3">
        <v>-3.15</v>
      </c>
      <c r="E2248" t="s">
        <v>244</v>
      </c>
      <c r="F2248" t="s">
        <v>241</v>
      </c>
      <c r="G2248" s="5">
        <f>IF(Table1[[#This Row],[Amount]]&lt;0,-Table1[[#This Row],[Amount]],"")</f>
        <v>3.15</v>
      </c>
      <c r="H2248" t="str">
        <f>IF(Table1[[#This Row],[Account Type]]="Credit Card",Table1[[#This Row],[Amount]],"")</f>
        <v/>
      </c>
      <c r="I2248" s="2" t="str">
        <f>IF(Table1[[#This Row],[Category]]="Loan Repayment",Table1[[#This Row],[Amount]]*-1,"")</f>
        <v/>
      </c>
      <c r="J2248" s="20" t="s">
        <v>381</v>
      </c>
      <c r="K2248" s="17">
        <v>45261</v>
      </c>
    </row>
    <row r="2249" spans="1:11" x14ac:dyDescent="0.25">
      <c r="A2249" s="16">
        <v>45275.347928240742</v>
      </c>
      <c r="B2249" t="s">
        <v>10</v>
      </c>
      <c r="C2249" t="str">
        <f t="shared" si="35"/>
        <v>Groceries</v>
      </c>
      <c r="D2249" s="3">
        <v>-1.9</v>
      </c>
      <c r="E2249" t="s">
        <v>244</v>
      </c>
      <c r="F2249" t="s">
        <v>241</v>
      </c>
      <c r="G2249" s="5">
        <f>IF(Table1[[#This Row],[Amount]]&lt;0,-Table1[[#This Row],[Amount]],"")</f>
        <v>1.9</v>
      </c>
      <c r="H2249" t="str">
        <f>IF(Table1[[#This Row],[Account Type]]="Credit Card",Table1[[#This Row],[Amount]],"")</f>
        <v/>
      </c>
      <c r="I2249" s="2" t="str">
        <f>IF(Table1[[#This Row],[Category]]="Loan Repayment",Table1[[#This Row],[Amount]]*-1,"")</f>
        <v/>
      </c>
      <c r="J2249" s="20" t="s">
        <v>381</v>
      </c>
      <c r="K2249" s="17">
        <v>45261</v>
      </c>
    </row>
    <row r="2250" spans="1:11" x14ac:dyDescent="0.25">
      <c r="A2250" s="16">
        <v>45275.646944444445</v>
      </c>
      <c r="B2250" t="s">
        <v>16</v>
      </c>
      <c r="C2250" t="str">
        <f t="shared" si="35"/>
        <v>Health</v>
      </c>
      <c r="D2250" s="3">
        <v>-6.29</v>
      </c>
      <c r="E2250" t="s">
        <v>244</v>
      </c>
      <c r="F2250" t="s">
        <v>241</v>
      </c>
      <c r="G2250" s="5">
        <f>IF(Table1[[#This Row],[Amount]]&lt;0,-Table1[[#This Row],[Amount]],"")</f>
        <v>6.29</v>
      </c>
      <c r="H2250" t="str">
        <f>IF(Table1[[#This Row],[Account Type]]="Credit Card",Table1[[#This Row],[Amount]],"")</f>
        <v/>
      </c>
      <c r="I2250" s="2" t="str">
        <f>IF(Table1[[#This Row],[Category]]="Loan Repayment",Table1[[#This Row],[Amount]]*-1,"")</f>
        <v/>
      </c>
      <c r="J2250" s="20" t="s">
        <v>381</v>
      </c>
      <c r="K2250" s="17">
        <v>45261</v>
      </c>
    </row>
    <row r="2251" spans="1:11" x14ac:dyDescent="0.25">
      <c r="A2251" s="16">
        <v>45275.999988425923</v>
      </c>
      <c r="B2251" t="s">
        <v>14</v>
      </c>
      <c r="C2251" t="str">
        <f t="shared" si="35"/>
        <v>Public Transport</v>
      </c>
      <c r="D2251" s="3">
        <v>-3.5</v>
      </c>
      <c r="E2251" t="s">
        <v>244</v>
      </c>
      <c r="F2251" t="s">
        <v>241</v>
      </c>
      <c r="G2251" s="5">
        <f>IF(Table1[[#This Row],[Amount]]&lt;0,-Table1[[#This Row],[Amount]],"")</f>
        <v>3.5</v>
      </c>
      <c r="H2251" t="str">
        <f>IF(Table1[[#This Row],[Account Type]]="Credit Card",Table1[[#This Row],[Amount]],"")</f>
        <v/>
      </c>
      <c r="I2251" s="2" t="str">
        <f>IF(Table1[[#This Row],[Category]]="Loan Repayment",Table1[[#This Row],[Amount]]*-1,"")</f>
        <v/>
      </c>
      <c r="J2251" s="20" t="s">
        <v>381</v>
      </c>
      <c r="K2251" s="17">
        <v>45261</v>
      </c>
    </row>
    <row r="2252" spans="1:11" x14ac:dyDescent="0.25">
      <c r="A2252" s="16">
        <v>45276</v>
      </c>
      <c r="B2252" t="s">
        <v>16</v>
      </c>
      <c r="C2252" t="str">
        <f t="shared" si="35"/>
        <v>Health</v>
      </c>
      <c r="D2252" s="3">
        <v>6.29</v>
      </c>
      <c r="E2252" t="s">
        <v>244</v>
      </c>
      <c r="F2252" t="s">
        <v>241</v>
      </c>
      <c r="G2252" s="5" t="str">
        <f>IF(Table1[[#This Row],[Amount]]&lt;0,-Table1[[#This Row],[Amount]],"")</f>
        <v/>
      </c>
      <c r="H2252" t="str">
        <f>IF(Table1[[#This Row],[Account Type]]="Credit Card",Table1[[#This Row],[Amount]],"")</f>
        <v/>
      </c>
      <c r="I2252" s="2" t="str">
        <f>IF(Table1[[#This Row],[Category]]="Loan Repayment",Table1[[#This Row],[Amount]]*-1,"")</f>
        <v/>
      </c>
      <c r="J2252" s="20" t="s">
        <v>381</v>
      </c>
      <c r="K2252" s="17">
        <v>45261</v>
      </c>
    </row>
    <row r="2253" spans="1:11" x14ac:dyDescent="0.25">
      <c r="A2253" s="16">
        <v>45276.720578703702</v>
      </c>
      <c r="B2253" t="s">
        <v>151</v>
      </c>
      <c r="C2253" t="str">
        <f t="shared" si="35"/>
        <v>Others</v>
      </c>
      <c r="D2253" s="3">
        <v>-0.49</v>
      </c>
      <c r="E2253" t="s">
        <v>244</v>
      </c>
      <c r="F2253" t="s">
        <v>241</v>
      </c>
      <c r="G2253" s="5">
        <f>IF(Table1[[#This Row],[Amount]]&lt;0,-Table1[[#This Row],[Amount]],"")</f>
        <v>0.49</v>
      </c>
      <c r="H2253" t="str">
        <f>IF(Table1[[#This Row],[Account Type]]="Credit Card",Table1[[#This Row],[Amount]],"")</f>
        <v/>
      </c>
      <c r="I2253" s="2" t="str">
        <f>IF(Table1[[#This Row],[Category]]="Loan Repayment",Table1[[#This Row],[Amount]]*-1,"")</f>
        <v/>
      </c>
      <c r="J2253" s="20" t="s">
        <v>381</v>
      </c>
      <c r="K2253" s="17">
        <v>45261</v>
      </c>
    </row>
    <row r="2254" spans="1:11" x14ac:dyDescent="0.25">
      <c r="A2254" s="16">
        <v>45276.722071759257</v>
      </c>
      <c r="B2254" t="s">
        <v>148</v>
      </c>
      <c r="C2254" t="str">
        <f t="shared" si="35"/>
        <v>Household Items</v>
      </c>
      <c r="D2254" s="3">
        <v>-7.95</v>
      </c>
      <c r="E2254" t="s">
        <v>244</v>
      </c>
      <c r="F2254" t="s">
        <v>241</v>
      </c>
      <c r="G2254" s="5">
        <f>IF(Table1[[#This Row],[Amount]]&lt;0,-Table1[[#This Row],[Amount]],"")</f>
        <v>7.95</v>
      </c>
      <c r="H2254" t="str">
        <f>IF(Table1[[#This Row],[Account Type]]="Credit Card",Table1[[#This Row],[Amount]],"")</f>
        <v/>
      </c>
      <c r="I2254" s="2" t="str">
        <f>IF(Table1[[#This Row],[Category]]="Loan Repayment",Table1[[#This Row],[Amount]]*-1,"")</f>
        <v/>
      </c>
      <c r="J2254" s="20" t="s">
        <v>381</v>
      </c>
      <c r="K2254" s="17">
        <v>45261</v>
      </c>
    </row>
    <row r="2255" spans="1:11" x14ac:dyDescent="0.25">
      <c r="A2255" s="16">
        <v>45276.999988425923</v>
      </c>
      <c r="B2255" t="s">
        <v>14</v>
      </c>
      <c r="C2255" t="str">
        <f t="shared" si="35"/>
        <v>Public Transport</v>
      </c>
      <c r="D2255" s="3">
        <v>-3.5</v>
      </c>
      <c r="E2255" t="s">
        <v>244</v>
      </c>
      <c r="F2255" t="s">
        <v>241</v>
      </c>
      <c r="G2255" s="5">
        <f>IF(Table1[[#This Row],[Amount]]&lt;0,-Table1[[#This Row],[Amount]],"")</f>
        <v>3.5</v>
      </c>
      <c r="H2255" t="str">
        <f>IF(Table1[[#This Row],[Account Type]]="Credit Card",Table1[[#This Row],[Amount]],"")</f>
        <v/>
      </c>
      <c r="I2255" s="2" t="str">
        <f>IF(Table1[[#This Row],[Category]]="Loan Repayment",Table1[[#This Row],[Amount]]*-1,"")</f>
        <v/>
      </c>
      <c r="J2255" s="20" t="s">
        <v>381</v>
      </c>
      <c r="K2255" s="17">
        <v>45261</v>
      </c>
    </row>
    <row r="2256" spans="1:11" x14ac:dyDescent="0.25">
      <c r="A2256" s="16">
        <v>45277.488182870373</v>
      </c>
      <c r="B2256" t="s">
        <v>46</v>
      </c>
      <c r="C2256" t="str">
        <f t="shared" si="35"/>
        <v>Others</v>
      </c>
      <c r="D2256" s="3">
        <v>200</v>
      </c>
      <c r="E2256" t="s">
        <v>244</v>
      </c>
      <c r="F2256" t="s">
        <v>241</v>
      </c>
      <c r="G2256" s="5" t="str">
        <f>IF(Table1[[#This Row],[Amount]]&lt;0,-Table1[[#This Row],[Amount]],"")</f>
        <v/>
      </c>
      <c r="H2256" t="str">
        <f>IF(Table1[[#This Row],[Account Type]]="Credit Card",Table1[[#This Row],[Amount]],"")</f>
        <v/>
      </c>
      <c r="I2256" s="2" t="str">
        <f>IF(Table1[[#This Row],[Category]]="Loan Repayment",Table1[[#This Row],[Amount]]*-1,"")</f>
        <v/>
      </c>
      <c r="J2256" s="20" t="s">
        <v>381</v>
      </c>
      <c r="K2256" s="17">
        <v>45261</v>
      </c>
    </row>
    <row r="2257" spans="1:11" x14ac:dyDescent="0.25">
      <c r="A2257" s="16">
        <v>45277.488761574074</v>
      </c>
      <c r="B2257" t="s">
        <v>39</v>
      </c>
      <c r="C2257" t="str">
        <f t="shared" si="35"/>
        <v>Church</v>
      </c>
      <c r="D2257" s="3">
        <v>-147</v>
      </c>
      <c r="E2257" t="s">
        <v>244</v>
      </c>
      <c r="F2257" t="s">
        <v>241</v>
      </c>
      <c r="G2257" s="5">
        <f>IF(Table1[[#This Row],[Amount]]&lt;0,-Table1[[#This Row],[Amount]],"")</f>
        <v>147</v>
      </c>
      <c r="H2257" t="str">
        <f>IF(Table1[[#This Row],[Account Type]]="Credit Card",Table1[[#This Row],[Amount]],"")</f>
        <v/>
      </c>
      <c r="I2257" s="2" t="str">
        <f>IF(Table1[[#This Row],[Category]]="Loan Repayment",Table1[[#This Row],[Amount]]*-1,"")</f>
        <v/>
      </c>
      <c r="J2257" s="20" t="s">
        <v>381</v>
      </c>
      <c r="K2257" s="17">
        <v>45261</v>
      </c>
    </row>
    <row r="2258" spans="1:11" x14ac:dyDescent="0.25">
      <c r="A2258" s="16">
        <v>45277.603402777779</v>
      </c>
      <c r="B2258" t="s">
        <v>79</v>
      </c>
      <c r="C2258" t="str">
        <f t="shared" si="35"/>
        <v>Others</v>
      </c>
      <c r="D2258" s="3">
        <v>-2.29</v>
      </c>
      <c r="E2258" t="s">
        <v>244</v>
      </c>
      <c r="F2258" t="s">
        <v>241</v>
      </c>
      <c r="G2258" s="5">
        <f>IF(Table1[[#This Row],[Amount]]&lt;0,-Table1[[#This Row],[Amount]],"")</f>
        <v>2.29</v>
      </c>
      <c r="H2258" t="str">
        <f>IF(Table1[[#This Row],[Account Type]]="Credit Card",Table1[[#This Row],[Amount]],"")</f>
        <v/>
      </c>
      <c r="I2258" s="2" t="str">
        <f>IF(Table1[[#This Row],[Category]]="Loan Repayment",Table1[[#This Row],[Amount]]*-1,"")</f>
        <v/>
      </c>
      <c r="J2258" s="20" t="s">
        <v>381</v>
      </c>
      <c r="K2258" s="17">
        <v>45261</v>
      </c>
    </row>
    <row r="2259" spans="1:11" x14ac:dyDescent="0.25">
      <c r="A2259" s="16">
        <v>45277.999988425923</v>
      </c>
      <c r="B2259" t="s">
        <v>14</v>
      </c>
      <c r="C2259" t="str">
        <f t="shared" si="35"/>
        <v>Public Transport</v>
      </c>
      <c r="D2259" s="3">
        <v>-3.5</v>
      </c>
      <c r="E2259" t="s">
        <v>244</v>
      </c>
      <c r="F2259" t="s">
        <v>241</v>
      </c>
      <c r="G2259" s="5">
        <f>IF(Table1[[#This Row],[Amount]]&lt;0,-Table1[[#This Row],[Amount]],"")</f>
        <v>3.5</v>
      </c>
      <c r="H2259" t="str">
        <f>IF(Table1[[#This Row],[Account Type]]="Credit Card",Table1[[#This Row],[Amount]],"")</f>
        <v/>
      </c>
      <c r="I2259" s="2" t="str">
        <f>IF(Table1[[#This Row],[Category]]="Loan Repayment",Table1[[#This Row],[Amount]]*-1,"")</f>
        <v/>
      </c>
      <c r="J2259" s="20" t="s">
        <v>381</v>
      </c>
      <c r="K2259" s="17">
        <v>45261</v>
      </c>
    </row>
    <row r="2260" spans="1:11" x14ac:dyDescent="0.25">
      <c r="A2260" s="16">
        <v>45278.006157407406</v>
      </c>
      <c r="B2260" t="s">
        <v>170</v>
      </c>
      <c r="C2260" t="str">
        <f t="shared" si="35"/>
        <v>Online Shopping</v>
      </c>
      <c r="D2260" s="3">
        <v>-6.99</v>
      </c>
      <c r="E2260" t="s">
        <v>244</v>
      </c>
      <c r="F2260" t="s">
        <v>241</v>
      </c>
      <c r="G2260" s="5">
        <f>IF(Table1[[#This Row],[Amount]]&lt;0,-Table1[[#This Row],[Amount]],"")</f>
        <v>6.99</v>
      </c>
      <c r="H2260" t="str">
        <f>IF(Table1[[#This Row],[Account Type]]="Credit Card",Table1[[#This Row],[Amount]],"")</f>
        <v/>
      </c>
      <c r="I2260" s="2" t="str">
        <f>IF(Table1[[#This Row],[Category]]="Loan Repayment",Table1[[#This Row],[Amount]]*-1,"")</f>
        <v/>
      </c>
      <c r="J2260" s="20" t="s">
        <v>381</v>
      </c>
      <c r="K2260" s="17">
        <v>45261</v>
      </c>
    </row>
    <row r="2261" spans="1:11" x14ac:dyDescent="0.25">
      <c r="A2261" s="16">
        <v>45278.303391203706</v>
      </c>
      <c r="B2261" t="s">
        <v>2</v>
      </c>
      <c r="C2261" t="str">
        <f t="shared" si="35"/>
        <v>Savings</v>
      </c>
      <c r="D2261" s="3">
        <v>5</v>
      </c>
      <c r="E2261" t="s">
        <v>244</v>
      </c>
      <c r="F2261" t="s">
        <v>241</v>
      </c>
      <c r="G2261" s="5" t="str">
        <f>IF(Table1[[#This Row],[Amount]]&lt;0,-Table1[[#This Row],[Amount]],"")</f>
        <v/>
      </c>
      <c r="H2261" t="str">
        <f>IF(Table1[[#This Row],[Account Type]]="Credit Card",Table1[[#This Row],[Amount]],"")</f>
        <v/>
      </c>
      <c r="I2261" s="2" t="str">
        <f>IF(Table1[[#This Row],[Category]]="Loan Repayment",Table1[[#This Row],[Amount]]*-1,"")</f>
        <v/>
      </c>
      <c r="J2261" s="20" t="s">
        <v>381</v>
      </c>
      <c r="K2261" s="17">
        <v>45261</v>
      </c>
    </row>
    <row r="2262" spans="1:11" x14ac:dyDescent="0.25">
      <c r="A2262" s="16">
        <v>45278.303391203706</v>
      </c>
      <c r="B2262" t="s">
        <v>2</v>
      </c>
      <c r="C2262" t="str">
        <f t="shared" si="35"/>
        <v>Savings</v>
      </c>
      <c r="D2262" s="3">
        <v>-5</v>
      </c>
      <c r="E2262" t="s">
        <v>244</v>
      </c>
      <c r="F2262" t="s">
        <v>241</v>
      </c>
      <c r="G2262" s="5">
        <f>IF(Table1[[#This Row],[Amount]]&lt;0,-Table1[[#This Row],[Amount]],"")</f>
        <v>5</v>
      </c>
      <c r="H2262" t="str">
        <f>IF(Table1[[#This Row],[Account Type]]="Credit Card",Table1[[#This Row],[Amount]],"")</f>
        <v/>
      </c>
      <c r="I2262" s="2" t="str">
        <f>IF(Table1[[#This Row],[Category]]="Loan Repayment",Table1[[#This Row],[Amount]]*-1,"")</f>
        <v/>
      </c>
      <c r="J2262" s="20" t="s">
        <v>381</v>
      </c>
      <c r="K2262" s="17">
        <v>45261</v>
      </c>
    </row>
    <row r="2263" spans="1:11" x14ac:dyDescent="0.25">
      <c r="A2263" s="16">
        <v>45278.567314814813</v>
      </c>
      <c r="B2263" t="s">
        <v>47</v>
      </c>
      <c r="C2263" t="str">
        <f t="shared" si="35"/>
        <v>Household Items</v>
      </c>
      <c r="D2263" s="3">
        <v>-8.25</v>
      </c>
      <c r="E2263" t="s">
        <v>244</v>
      </c>
      <c r="F2263" t="s">
        <v>241</v>
      </c>
      <c r="G2263" s="5">
        <f>IF(Table1[[#This Row],[Amount]]&lt;0,-Table1[[#This Row],[Amount]],"")</f>
        <v>8.25</v>
      </c>
      <c r="H2263" t="str">
        <f>IF(Table1[[#This Row],[Account Type]]="Credit Card",Table1[[#This Row],[Amount]],"")</f>
        <v/>
      </c>
      <c r="I2263" s="2" t="str">
        <f>IF(Table1[[#This Row],[Category]]="Loan Repayment",Table1[[#This Row],[Amount]]*-1,"")</f>
        <v/>
      </c>
      <c r="J2263" s="20" t="s">
        <v>381</v>
      </c>
      <c r="K2263" s="17">
        <v>45261</v>
      </c>
    </row>
    <row r="2264" spans="1:11" x14ac:dyDescent="0.25">
      <c r="A2264" s="16">
        <v>45278.684421296297</v>
      </c>
      <c r="B2264" t="s">
        <v>10</v>
      </c>
      <c r="C2264" t="str">
        <f t="shared" si="35"/>
        <v>Groceries</v>
      </c>
      <c r="D2264" s="3">
        <v>-5.6</v>
      </c>
      <c r="E2264" t="s">
        <v>244</v>
      </c>
      <c r="F2264" t="s">
        <v>241</v>
      </c>
      <c r="G2264" s="5">
        <f>IF(Table1[[#This Row],[Amount]]&lt;0,-Table1[[#This Row],[Amount]],"")</f>
        <v>5.6</v>
      </c>
      <c r="H2264" t="str">
        <f>IF(Table1[[#This Row],[Account Type]]="Credit Card",Table1[[#This Row],[Amount]],"")</f>
        <v/>
      </c>
      <c r="I2264" s="2" t="str">
        <f>IF(Table1[[#This Row],[Category]]="Loan Repayment",Table1[[#This Row],[Amount]]*-1,"")</f>
        <v/>
      </c>
      <c r="J2264" s="20" t="s">
        <v>381</v>
      </c>
      <c r="K2264" s="17">
        <v>45261</v>
      </c>
    </row>
    <row r="2265" spans="1:11" x14ac:dyDescent="0.25">
      <c r="A2265" s="16">
        <v>45279.114953703705</v>
      </c>
      <c r="B2265" t="s">
        <v>14</v>
      </c>
      <c r="C2265" t="str">
        <f t="shared" si="35"/>
        <v>Public Transport</v>
      </c>
      <c r="D2265" s="3">
        <v>-1.75</v>
      </c>
      <c r="E2265" t="s">
        <v>244</v>
      </c>
      <c r="F2265" t="s">
        <v>241</v>
      </c>
      <c r="G2265" s="5">
        <f>IF(Table1[[#This Row],[Amount]]&lt;0,-Table1[[#This Row],[Amount]],"")</f>
        <v>1.75</v>
      </c>
      <c r="H2265" t="str">
        <f>IF(Table1[[#This Row],[Account Type]]="Credit Card",Table1[[#This Row],[Amount]],"")</f>
        <v/>
      </c>
      <c r="I2265" s="2" t="str">
        <f>IF(Table1[[#This Row],[Category]]="Loan Repayment",Table1[[#This Row],[Amount]]*-1,"")</f>
        <v/>
      </c>
      <c r="J2265" s="20" t="s">
        <v>381</v>
      </c>
      <c r="K2265" s="17">
        <v>45261</v>
      </c>
    </row>
    <row r="2266" spans="1:11" x14ac:dyDescent="0.25">
      <c r="A2266" s="16">
        <v>45279.341527777775</v>
      </c>
      <c r="B2266" t="s">
        <v>14</v>
      </c>
      <c r="C2266" t="str">
        <f t="shared" si="35"/>
        <v>Public Transport</v>
      </c>
      <c r="D2266" s="3">
        <v>-20</v>
      </c>
      <c r="E2266" t="s">
        <v>244</v>
      </c>
      <c r="F2266" t="s">
        <v>241</v>
      </c>
      <c r="G2266" s="5">
        <f>IF(Table1[[#This Row],[Amount]]&lt;0,-Table1[[#This Row],[Amount]],"")</f>
        <v>20</v>
      </c>
      <c r="H2266" t="str">
        <f>IF(Table1[[#This Row],[Account Type]]="Credit Card",Table1[[#This Row],[Amount]],"")</f>
        <v/>
      </c>
      <c r="I2266" s="2" t="str">
        <f>IF(Table1[[#This Row],[Category]]="Loan Repayment",Table1[[#This Row],[Amount]]*-1,"")</f>
        <v/>
      </c>
      <c r="J2266" s="20" t="s">
        <v>381</v>
      </c>
      <c r="K2266" s="17">
        <v>45261</v>
      </c>
    </row>
    <row r="2267" spans="1:11" x14ac:dyDescent="0.25">
      <c r="A2267" s="16">
        <v>45279.674953703703</v>
      </c>
      <c r="B2267" t="s">
        <v>12</v>
      </c>
      <c r="C2267" t="str">
        <f t="shared" si="35"/>
        <v>Groceries</v>
      </c>
      <c r="D2267" s="3">
        <v>-2.98</v>
      </c>
      <c r="E2267" t="s">
        <v>244</v>
      </c>
      <c r="F2267" t="s">
        <v>241</v>
      </c>
      <c r="G2267" s="5">
        <f>IF(Table1[[#This Row],[Amount]]&lt;0,-Table1[[#This Row],[Amount]],"")</f>
        <v>2.98</v>
      </c>
      <c r="H2267" t="str">
        <f>IF(Table1[[#This Row],[Account Type]]="Credit Card",Table1[[#This Row],[Amount]],"")</f>
        <v/>
      </c>
      <c r="I2267" s="2" t="str">
        <f>IF(Table1[[#This Row],[Category]]="Loan Repayment",Table1[[#This Row],[Amount]]*-1,"")</f>
        <v/>
      </c>
      <c r="J2267" s="20" t="s">
        <v>381</v>
      </c>
      <c r="K2267" s="17">
        <v>45261</v>
      </c>
    </row>
    <row r="2268" spans="1:11" x14ac:dyDescent="0.25">
      <c r="A2268" s="16">
        <v>45279.999988425923</v>
      </c>
      <c r="B2268" t="s">
        <v>14</v>
      </c>
      <c r="C2268" t="str">
        <f t="shared" si="35"/>
        <v>Public Transport</v>
      </c>
      <c r="D2268" s="3">
        <v>-1.75</v>
      </c>
      <c r="E2268" t="s">
        <v>244</v>
      </c>
      <c r="F2268" t="s">
        <v>241</v>
      </c>
      <c r="G2268" s="5">
        <f>IF(Table1[[#This Row],[Amount]]&lt;0,-Table1[[#This Row],[Amount]],"")</f>
        <v>1.75</v>
      </c>
      <c r="H2268" t="str">
        <f>IF(Table1[[#This Row],[Account Type]]="Credit Card",Table1[[#This Row],[Amount]],"")</f>
        <v/>
      </c>
      <c r="I2268" s="2" t="str">
        <f>IF(Table1[[#This Row],[Category]]="Loan Repayment",Table1[[#This Row],[Amount]]*-1,"")</f>
        <v/>
      </c>
      <c r="J2268" s="20" t="s">
        <v>381</v>
      </c>
      <c r="K2268" s="17">
        <v>45261</v>
      </c>
    </row>
    <row r="2269" spans="1:11" x14ac:dyDescent="0.25">
      <c r="A2269" s="16">
        <v>45280.1953587963</v>
      </c>
      <c r="B2269" t="s">
        <v>46</v>
      </c>
      <c r="C2269" t="str">
        <f t="shared" si="35"/>
        <v>Others</v>
      </c>
      <c r="D2269" s="3">
        <v>70</v>
      </c>
      <c r="E2269" t="s">
        <v>244</v>
      </c>
      <c r="F2269" t="s">
        <v>241</v>
      </c>
      <c r="G2269" s="5" t="str">
        <f>IF(Table1[[#This Row],[Amount]]&lt;0,-Table1[[#This Row],[Amount]],"")</f>
        <v/>
      </c>
      <c r="H2269" t="str">
        <f>IF(Table1[[#This Row],[Account Type]]="Credit Card",Table1[[#This Row],[Amount]],"")</f>
        <v/>
      </c>
      <c r="I2269" s="2" t="str">
        <f>IF(Table1[[#This Row],[Category]]="Loan Repayment",Table1[[#This Row],[Amount]]*-1,"")</f>
        <v/>
      </c>
      <c r="J2269" s="20" t="s">
        <v>381</v>
      </c>
      <c r="K2269" s="17">
        <v>45261</v>
      </c>
    </row>
    <row r="2270" spans="1:11" x14ac:dyDescent="0.25">
      <c r="A2270" s="16">
        <v>45280.384583333333</v>
      </c>
      <c r="B2270" t="s">
        <v>10</v>
      </c>
      <c r="C2270" t="str">
        <f t="shared" si="35"/>
        <v>Groceries</v>
      </c>
      <c r="D2270" s="3">
        <v>-1.55</v>
      </c>
      <c r="E2270" t="s">
        <v>244</v>
      </c>
      <c r="F2270" t="s">
        <v>241</v>
      </c>
      <c r="G2270" s="5">
        <f>IF(Table1[[#This Row],[Amount]]&lt;0,-Table1[[#This Row],[Amount]],"")</f>
        <v>1.55</v>
      </c>
      <c r="H2270" t="str">
        <f>IF(Table1[[#This Row],[Account Type]]="Credit Card",Table1[[#This Row],[Amount]],"")</f>
        <v/>
      </c>
      <c r="I2270" s="2" t="str">
        <f>IF(Table1[[#This Row],[Category]]="Loan Repayment",Table1[[#This Row],[Amount]]*-1,"")</f>
        <v/>
      </c>
      <c r="J2270" s="20" t="s">
        <v>381</v>
      </c>
      <c r="K2270" s="17">
        <v>45261</v>
      </c>
    </row>
    <row r="2271" spans="1:11" x14ac:dyDescent="0.25">
      <c r="A2271" s="16">
        <v>45280.439016203702</v>
      </c>
      <c r="B2271" t="s">
        <v>16</v>
      </c>
      <c r="C2271" t="str">
        <f t="shared" si="35"/>
        <v>Health</v>
      </c>
      <c r="D2271" s="3">
        <v>-27</v>
      </c>
      <c r="E2271" t="s">
        <v>244</v>
      </c>
      <c r="F2271" t="s">
        <v>241</v>
      </c>
      <c r="G2271" s="5">
        <f>IF(Table1[[#This Row],[Amount]]&lt;0,-Table1[[#This Row],[Amount]],"")</f>
        <v>27</v>
      </c>
      <c r="H2271" t="str">
        <f>IF(Table1[[#This Row],[Account Type]]="Credit Card",Table1[[#This Row],[Amount]],"")</f>
        <v/>
      </c>
      <c r="I2271" s="2" t="str">
        <f>IF(Table1[[#This Row],[Category]]="Loan Repayment",Table1[[#This Row],[Amount]]*-1,"")</f>
        <v/>
      </c>
      <c r="J2271" s="20" t="s">
        <v>381</v>
      </c>
      <c r="K2271" s="17">
        <v>45261</v>
      </c>
    </row>
    <row r="2272" spans="1:11" x14ac:dyDescent="0.25">
      <c r="A2272" s="16">
        <v>45280.999988425923</v>
      </c>
      <c r="B2272" t="s">
        <v>14</v>
      </c>
      <c r="C2272" t="str">
        <f t="shared" si="35"/>
        <v>Public Transport</v>
      </c>
      <c r="D2272" s="3">
        <v>-3.5</v>
      </c>
      <c r="E2272" t="s">
        <v>244</v>
      </c>
      <c r="F2272" t="s">
        <v>241</v>
      </c>
      <c r="G2272" s="5">
        <f>IF(Table1[[#This Row],[Amount]]&lt;0,-Table1[[#This Row],[Amount]],"")</f>
        <v>3.5</v>
      </c>
      <c r="H2272" t="str">
        <f>IF(Table1[[#This Row],[Account Type]]="Credit Card",Table1[[#This Row],[Amount]],"")</f>
        <v/>
      </c>
      <c r="I2272" s="2" t="str">
        <f>IF(Table1[[#This Row],[Category]]="Loan Repayment",Table1[[#This Row],[Amount]]*-1,"")</f>
        <v/>
      </c>
      <c r="J2272" s="20" t="s">
        <v>381</v>
      </c>
      <c r="K2272" s="17">
        <v>45261</v>
      </c>
    </row>
    <row r="2273" spans="1:11" x14ac:dyDescent="0.25">
      <c r="A2273" s="16">
        <v>45281.643425925926</v>
      </c>
      <c r="B2273" t="s">
        <v>14</v>
      </c>
      <c r="C2273" t="str">
        <f t="shared" si="35"/>
        <v>Public Transport</v>
      </c>
      <c r="D2273" s="3">
        <v>-1.75</v>
      </c>
      <c r="E2273" t="s">
        <v>244</v>
      </c>
      <c r="F2273" t="s">
        <v>241</v>
      </c>
      <c r="G2273" s="5">
        <f>IF(Table1[[#This Row],[Amount]]&lt;0,-Table1[[#This Row],[Amount]],"")</f>
        <v>1.75</v>
      </c>
      <c r="H2273" t="str">
        <f>IF(Table1[[#This Row],[Account Type]]="Credit Card",Table1[[#This Row],[Amount]],"")</f>
        <v/>
      </c>
      <c r="I2273" s="2" t="str">
        <f>IF(Table1[[#This Row],[Category]]="Loan Repayment",Table1[[#This Row],[Amount]]*-1,"")</f>
        <v/>
      </c>
      <c r="J2273" s="20" t="s">
        <v>381</v>
      </c>
      <c r="K2273" s="17">
        <v>45261</v>
      </c>
    </row>
    <row r="2274" spans="1:11" x14ac:dyDescent="0.25">
      <c r="A2274" s="16">
        <v>45281.684062499997</v>
      </c>
      <c r="B2274" t="s">
        <v>16</v>
      </c>
      <c r="C2274" t="str">
        <f t="shared" si="35"/>
        <v>Health</v>
      </c>
      <c r="D2274" s="3">
        <v>27</v>
      </c>
      <c r="E2274" t="s">
        <v>244</v>
      </c>
      <c r="F2274" t="s">
        <v>241</v>
      </c>
      <c r="G2274" s="5" t="str">
        <f>IF(Table1[[#This Row],[Amount]]&lt;0,-Table1[[#This Row],[Amount]],"")</f>
        <v/>
      </c>
      <c r="H2274" t="str">
        <f>IF(Table1[[#This Row],[Account Type]]="Credit Card",Table1[[#This Row],[Amount]],"")</f>
        <v/>
      </c>
      <c r="I2274" s="2" t="str">
        <f>IF(Table1[[#This Row],[Category]]="Loan Repayment",Table1[[#This Row],[Amount]]*-1,"")</f>
        <v/>
      </c>
      <c r="J2274" s="20" t="s">
        <v>381</v>
      </c>
      <c r="K2274" s="17">
        <v>45261</v>
      </c>
    </row>
    <row r="2275" spans="1:11" x14ac:dyDescent="0.25">
      <c r="A2275" s="16">
        <v>45281.999988425923</v>
      </c>
      <c r="B2275" t="s">
        <v>14</v>
      </c>
      <c r="C2275" t="str">
        <f t="shared" si="35"/>
        <v>Public Transport</v>
      </c>
      <c r="D2275" s="3">
        <v>-5.25</v>
      </c>
      <c r="E2275" t="s">
        <v>244</v>
      </c>
      <c r="F2275" t="s">
        <v>241</v>
      </c>
      <c r="G2275" s="5">
        <f>IF(Table1[[#This Row],[Amount]]&lt;0,-Table1[[#This Row],[Amount]],"")</f>
        <v>5.25</v>
      </c>
      <c r="H2275" t="str">
        <f>IF(Table1[[#This Row],[Account Type]]="Credit Card",Table1[[#This Row],[Amount]],"")</f>
        <v/>
      </c>
      <c r="I2275" s="2" t="str">
        <f>IF(Table1[[#This Row],[Category]]="Loan Repayment",Table1[[#This Row],[Amount]]*-1,"")</f>
        <v/>
      </c>
      <c r="J2275" s="20" t="s">
        <v>381</v>
      </c>
      <c r="K2275" s="17">
        <v>45261</v>
      </c>
    </row>
    <row r="2276" spans="1:11" x14ac:dyDescent="0.25">
      <c r="A2276" s="16">
        <v>45282</v>
      </c>
      <c r="B2276" t="s">
        <v>16</v>
      </c>
      <c r="C2276" t="str">
        <f t="shared" si="35"/>
        <v>Health</v>
      </c>
      <c r="D2276" s="3">
        <v>27</v>
      </c>
      <c r="E2276" t="s">
        <v>244</v>
      </c>
      <c r="F2276" t="s">
        <v>241</v>
      </c>
      <c r="G2276" s="5" t="str">
        <f>IF(Table1[[#This Row],[Amount]]&lt;0,-Table1[[#This Row],[Amount]],"")</f>
        <v/>
      </c>
      <c r="H2276" t="str">
        <f>IF(Table1[[#This Row],[Account Type]]="Credit Card",Table1[[#This Row],[Amount]],"")</f>
        <v/>
      </c>
      <c r="I2276" s="2" t="str">
        <f>IF(Table1[[#This Row],[Category]]="Loan Repayment",Table1[[#This Row],[Amount]]*-1,"")</f>
        <v/>
      </c>
      <c r="J2276" s="20" t="s">
        <v>381</v>
      </c>
      <c r="K2276" s="17">
        <v>45261</v>
      </c>
    </row>
    <row r="2277" spans="1:11" x14ac:dyDescent="0.25">
      <c r="A2277" s="16">
        <v>45282.402638888889</v>
      </c>
      <c r="B2277" t="s">
        <v>10</v>
      </c>
      <c r="C2277" t="str">
        <f t="shared" si="35"/>
        <v>Groceries</v>
      </c>
      <c r="D2277" s="3">
        <v>-1.55</v>
      </c>
      <c r="E2277" t="s">
        <v>244</v>
      </c>
      <c r="F2277" t="s">
        <v>241</v>
      </c>
      <c r="G2277" s="5">
        <f>IF(Table1[[#This Row],[Amount]]&lt;0,-Table1[[#This Row],[Amount]],"")</f>
        <v>1.55</v>
      </c>
      <c r="H2277" t="str">
        <f>IF(Table1[[#This Row],[Account Type]]="Credit Card",Table1[[#This Row],[Amount]],"")</f>
        <v/>
      </c>
      <c r="I2277" s="2" t="str">
        <f>IF(Table1[[#This Row],[Category]]="Loan Repayment",Table1[[#This Row],[Amount]]*-1,"")</f>
        <v/>
      </c>
      <c r="J2277" s="20" t="s">
        <v>381</v>
      </c>
      <c r="K2277" s="17">
        <v>45261</v>
      </c>
    </row>
    <row r="2278" spans="1:11" x14ac:dyDescent="0.25">
      <c r="A2278" s="16">
        <v>45282.999988425923</v>
      </c>
      <c r="B2278" t="s">
        <v>14</v>
      </c>
      <c r="C2278" t="str">
        <f t="shared" si="35"/>
        <v>Public Transport</v>
      </c>
      <c r="D2278" s="3">
        <v>-1.75</v>
      </c>
      <c r="E2278" t="s">
        <v>244</v>
      </c>
      <c r="F2278" t="s">
        <v>241</v>
      </c>
      <c r="G2278" s="5">
        <f>IF(Table1[[#This Row],[Amount]]&lt;0,-Table1[[#This Row],[Amount]],"")</f>
        <v>1.75</v>
      </c>
      <c r="H2278" t="str">
        <f>IF(Table1[[#This Row],[Account Type]]="Credit Card",Table1[[#This Row],[Amount]],"")</f>
        <v/>
      </c>
      <c r="I2278" s="2" t="str">
        <f>IF(Table1[[#This Row],[Category]]="Loan Repayment",Table1[[#This Row],[Amount]]*-1,"")</f>
        <v/>
      </c>
      <c r="J2278" s="20" t="s">
        <v>381</v>
      </c>
      <c r="K2278" s="17">
        <v>45261</v>
      </c>
    </row>
    <row r="2279" spans="1:11" x14ac:dyDescent="0.25">
      <c r="A2279" s="16">
        <v>45283.466585648152</v>
      </c>
      <c r="B2279" t="s">
        <v>10</v>
      </c>
      <c r="C2279" t="str">
        <f t="shared" si="35"/>
        <v>Groceries</v>
      </c>
      <c r="D2279" s="3">
        <v>-1.55</v>
      </c>
      <c r="E2279" t="s">
        <v>244</v>
      </c>
      <c r="F2279" t="s">
        <v>241</v>
      </c>
      <c r="G2279" s="5">
        <f>IF(Table1[[#This Row],[Amount]]&lt;0,-Table1[[#This Row],[Amount]],"")</f>
        <v>1.55</v>
      </c>
      <c r="H2279" t="str">
        <f>IF(Table1[[#This Row],[Account Type]]="Credit Card",Table1[[#This Row],[Amount]],"")</f>
        <v/>
      </c>
      <c r="I2279" s="2" t="str">
        <f>IF(Table1[[#This Row],[Category]]="Loan Repayment",Table1[[#This Row],[Amount]]*-1,"")</f>
        <v/>
      </c>
      <c r="J2279" s="20" t="s">
        <v>381</v>
      </c>
      <c r="K2279" s="17">
        <v>45261</v>
      </c>
    </row>
    <row r="2280" spans="1:11" x14ac:dyDescent="0.25">
      <c r="A2280" s="16">
        <v>45284.132465277777</v>
      </c>
      <c r="B2280" t="s">
        <v>46</v>
      </c>
      <c r="C2280" t="str">
        <f t="shared" si="35"/>
        <v>Others</v>
      </c>
      <c r="D2280" s="3">
        <v>100</v>
      </c>
      <c r="E2280" t="s">
        <v>244</v>
      </c>
      <c r="F2280" t="s">
        <v>241</v>
      </c>
      <c r="G2280" s="5" t="str">
        <f>IF(Table1[[#This Row],[Amount]]&lt;0,-Table1[[#This Row],[Amount]],"")</f>
        <v/>
      </c>
      <c r="H2280" t="str">
        <f>IF(Table1[[#This Row],[Account Type]]="Credit Card",Table1[[#This Row],[Amount]],"")</f>
        <v/>
      </c>
      <c r="I2280" s="2" t="str">
        <f>IF(Table1[[#This Row],[Category]]="Loan Repayment",Table1[[#This Row],[Amount]]*-1,"")</f>
        <v/>
      </c>
      <c r="J2280" s="20" t="s">
        <v>381</v>
      </c>
      <c r="K2280" s="17">
        <v>45261</v>
      </c>
    </row>
    <row r="2281" spans="1:11" x14ac:dyDescent="0.25">
      <c r="A2281" s="16">
        <v>45284.506354166668</v>
      </c>
      <c r="B2281" t="s">
        <v>39</v>
      </c>
      <c r="C2281" t="str">
        <f t="shared" si="35"/>
        <v>Church</v>
      </c>
      <c r="D2281" s="3">
        <v>-3</v>
      </c>
      <c r="E2281" t="s">
        <v>244</v>
      </c>
      <c r="F2281" t="s">
        <v>241</v>
      </c>
      <c r="G2281" s="5">
        <f>IF(Table1[[#This Row],[Amount]]&lt;0,-Table1[[#This Row],[Amount]],"")</f>
        <v>3</v>
      </c>
      <c r="H2281" t="str">
        <f>IF(Table1[[#This Row],[Account Type]]="Credit Card",Table1[[#This Row],[Amount]],"")</f>
        <v/>
      </c>
      <c r="I2281" s="2" t="str">
        <f>IF(Table1[[#This Row],[Category]]="Loan Repayment",Table1[[#This Row],[Amount]]*-1,"")</f>
        <v/>
      </c>
      <c r="J2281" s="20" t="s">
        <v>381</v>
      </c>
      <c r="K2281" s="17">
        <v>45261</v>
      </c>
    </row>
    <row r="2282" spans="1:11" x14ac:dyDescent="0.25">
      <c r="A2282" s="16">
        <v>45285.082881944443</v>
      </c>
      <c r="B2282" t="s">
        <v>14</v>
      </c>
      <c r="C2282" t="str">
        <f t="shared" si="35"/>
        <v>Public Transport</v>
      </c>
      <c r="D2282" s="3">
        <v>-3.5</v>
      </c>
      <c r="E2282" t="s">
        <v>244</v>
      </c>
      <c r="F2282" t="s">
        <v>241</v>
      </c>
      <c r="G2282" s="5">
        <f>IF(Table1[[#This Row],[Amount]]&lt;0,-Table1[[#This Row],[Amount]],"")</f>
        <v>3.5</v>
      </c>
      <c r="H2282" t="str">
        <f>IF(Table1[[#This Row],[Account Type]]="Credit Card",Table1[[#This Row],[Amount]],"")</f>
        <v/>
      </c>
      <c r="I2282" s="2" t="str">
        <f>IF(Table1[[#This Row],[Category]]="Loan Repayment",Table1[[#This Row],[Amount]]*-1,"")</f>
        <v/>
      </c>
      <c r="J2282" s="20" t="s">
        <v>381</v>
      </c>
      <c r="K2282" s="17">
        <v>45261</v>
      </c>
    </row>
    <row r="2283" spans="1:11" x14ac:dyDescent="0.25">
      <c r="A2283" s="16">
        <v>45285.304085648146</v>
      </c>
      <c r="B2283" t="s">
        <v>2</v>
      </c>
      <c r="C2283" t="str">
        <f t="shared" si="35"/>
        <v>Savings</v>
      </c>
      <c r="D2283" s="3">
        <v>5</v>
      </c>
      <c r="E2283" t="s">
        <v>244</v>
      </c>
      <c r="F2283" t="s">
        <v>241</v>
      </c>
      <c r="G2283" s="5" t="str">
        <f>IF(Table1[[#This Row],[Amount]]&lt;0,-Table1[[#This Row],[Amount]],"")</f>
        <v/>
      </c>
      <c r="H2283" t="str">
        <f>IF(Table1[[#This Row],[Account Type]]="Credit Card",Table1[[#This Row],[Amount]],"")</f>
        <v/>
      </c>
      <c r="I2283" s="2" t="str">
        <f>IF(Table1[[#This Row],[Category]]="Loan Repayment",Table1[[#This Row],[Amount]]*-1,"")</f>
        <v/>
      </c>
      <c r="J2283" s="20" t="s">
        <v>381</v>
      </c>
      <c r="K2283" s="17">
        <v>45261</v>
      </c>
    </row>
    <row r="2284" spans="1:11" x14ac:dyDescent="0.25">
      <c r="A2284" s="16">
        <v>45285.304085648146</v>
      </c>
      <c r="B2284" t="s">
        <v>2</v>
      </c>
      <c r="C2284" t="str">
        <f t="shared" si="35"/>
        <v>Savings</v>
      </c>
      <c r="D2284" s="3">
        <v>-5</v>
      </c>
      <c r="E2284" t="s">
        <v>244</v>
      </c>
      <c r="F2284" t="s">
        <v>241</v>
      </c>
      <c r="G2284" s="5">
        <f>IF(Table1[[#This Row],[Amount]]&lt;0,-Table1[[#This Row],[Amount]],"")</f>
        <v>5</v>
      </c>
      <c r="H2284" t="str">
        <f>IF(Table1[[#This Row],[Account Type]]="Credit Card",Table1[[#This Row],[Amount]],"")</f>
        <v/>
      </c>
      <c r="I2284" s="2" t="str">
        <f>IF(Table1[[#This Row],[Category]]="Loan Repayment",Table1[[#This Row],[Amount]]*-1,"")</f>
        <v/>
      </c>
      <c r="J2284" s="20" t="s">
        <v>381</v>
      </c>
      <c r="K2284" s="17">
        <v>45261</v>
      </c>
    </row>
    <row r="2285" spans="1:11" x14ac:dyDescent="0.25">
      <c r="A2285" s="16">
        <v>45285.393576388888</v>
      </c>
      <c r="B2285" t="s">
        <v>163</v>
      </c>
      <c r="C2285" t="str">
        <f t="shared" si="35"/>
        <v>Others</v>
      </c>
      <c r="D2285" s="3">
        <v>20</v>
      </c>
      <c r="E2285" t="s">
        <v>244</v>
      </c>
      <c r="F2285" t="s">
        <v>241</v>
      </c>
      <c r="G2285" s="5" t="str">
        <f>IF(Table1[[#This Row],[Amount]]&lt;0,-Table1[[#This Row],[Amount]],"")</f>
        <v/>
      </c>
      <c r="H2285" t="str">
        <f>IF(Table1[[#This Row],[Account Type]]="Credit Card",Table1[[#This Row],[Amount]],"")</f>
        <v/>
      </c>
      <c r="I2285" s="2" t="str">
        <f>IF(Table1[[#This Row],[Category]]="Loan Repayment",Table1[[#This Row],[Amount]]*-1,"")</f>
        <v/>
      </c>
      <c r="J2285" s="20" t="s">
        <v>381</v>
      </c>
      <c r="K2285" s="17">
        <v>45261</v>
      </c>
    </row>
    <row r="2286" spans="1:11" x14ac:dyDescent="0.25">
      <c r="A2286" s="16">
        <v>45285.526805555557</v>
      </c>
      <c r="B2286" t="s">
        <v>123</v>
      </c>
      <c r="C2286" t="str">
        <f t="shared" si="35"/>
        <v>Others</v>
      </c>
      <c r="D2286" s="3">
        <v>-16</v>
      </c>
      <c r="E2286" t="s">
        <v>244</v>
      </c>
      <c r="F2286" t="s">
        <v>241</v>
      </c>
      <c r="G2286" s="5">
        <f>IF(Table1[[#This Row],[Amount]]&lt;0,-Table1[[#This Row],[Amount]],"")</f>
        <v>16</v>
      </c>
      <c r="H2286" t="str">
        <f>IF(Table1[[#This Row],[Account Type]]="Credit Card",Table1[[#This Row],[Amount]],"")</f>
        <v/>
      </c>
      <c r="I2286" s="2" t="str">
        <f>IF(Table1[[#This Row],[Category]]="Loan Repayment",Table1[[#This Row],[Amount]]*-1,"")</f>
        <v/>
      </c>
      <c r="J2286" s="20" t="s">
        <v>381</v>
      </c>
      <c r="K2286" s="17">
        <v>45261</v>
      </c>
    </row>
    <row r="2287" spans="1:11" x14ac:dyDescent="0.25">
      <c r="A2287" s="16">
        <v>45287.432523148149</v>
      </c>
      <c r="B2287" t="s">
        <v>10</v>
      </c>
      <c r="C2287" t="str">
        <f t="shared" si="35"/>
        <v>Groceries</v>
      </c>
      <c r="D2287" s="3">
        <v>-1.55</v>
      </c>
      <c r="E2287" t="s">
        <v>244</v>
      </c>
      <c r="F2287" t="s">
        <v>241</v>
      </c>
      <c r="G2287" s="5">
        <f>IF(Table1[[#This Row],[Amount]]&lt;0,-Table1[[#This Row],[Amount]],"")</f>
        <v>1.55</v>
      </c>
      <c r="H2287" t="str">
        <f>IF(Table1[[#This Row],[Account Type]]="Credit Card",Table1[[#This Row],[Amount]],"")</f>
        <v/>
      </c>
      <c r="I2287" s="2" t="str">
        <f>IF(Table1[[#This Row],[Category]]="Loan Repayment",Table1[[#This Row],[Amount]]*-1,"")</f>
        <v/>
      </c>
      <c r="J2287" s="20" t="s">
        <v>381</v>
      </c>
      <c r="K2287" s="17">
        <v>45261</v>
      </c>
    </row>
    <row r="2288" spans="1:11" x14ac:dyDescent="0.25">
      <c r="A2288" s="16">
        <v>45287.999988425923</v>
      </c>
      <c r="B2288" t="s">
        <v>14</v>
      </c>
      <c r="C2288" t="str">
        <f t="shared" si="35"/>
        <v>Public Transport</v>
      </c>
      <c r="D2288" s="3">
        <v>-1.75</v>
      </c>
      <c r="E2288" t="s">
        <v>244</v>
      </c>
      <c r="F2288" t="s">
        <v>241</v>
      </c>
      <c r="G2288" s="5">
        <f>IF(Table1[[#This Row],[Amount]]&lt;0,-Table1[[#This Row],[Amount]],"")</f>
        <v>1.75</v>
      </c>
      <c r="H2288" t="str">
        <f>IF(Table1[[#This Row],[Account Type]]="Credit Card",Table1[[#This Row],[Amount]],"")</f>
        <v/>
      </c>
      <c r="I2288" s="2" t="str">
        <f>IF(Table1[[#This Row],[Category]]="Loan Repayment",Table1[[#This Row],[Amount]]*-1,"")</f>
        <v/>
      </c>
      <c r="J2288" s="20" t="s">
        <v>381</v>
      </c>
      <c r="K2288" s="17">
        <v>45261</v>
      </c>
    </row>
    <row r="2289" spans="1:11" x14ac:dyDescent="0.25">
      <c r="A2289" s="16">
        <v>45288.316134259258</v>
      </c>
      <c r="B2289" t="s">
        <v>10</v>
      </c>
      <c r="C2289" t="str">
        <f t="shared" si="35"/>
        <v>Groceries</v>
      </c>
      <c r="D2289" s="3">
        <v>-1.55</v>
      </c>
      <c r="E2289" t="s">
        <v>244</v>
      </c>
      <c r="F2289" t="s">
        <v>241</v>
      </c>
      <c r="G2289" s="5">
        <f>IF(Table1[[#This Row],[Amount]]&lt;0,-Table1[[#This Row],[Amount]],"")</f>
        <v>1.55</v>
      </c>
      <c r="H2289" t="str">
        <f>IF(Table1[[#This Row],[Account Type]]="Credit Card",Table1[[#This Row],[Amount]],"")</f>
        <v/>
      </c>
      <c r="I2289" s="2" t="str">
        <f>IF(Table1[[#This Row],[Category]]="Loan Repayment",Table1[[#This Row],[Amount]]*-1,"")</f>
        <v/>
      </c>
      <c r="J2289" s="20" t="s">
        <v>381</v>
      </c>
      <c r="K2289" s="17">
        <v>45261</v>
      </c>
    </row>
    <row r="2290" spans="1:11" x14ac:dyDescent="0.25">
      <c r="A2290" s="16">
        <v>45288.317256944443</v>
      </c>
      <c r="B2290" t="s">
        <v>166</v>
      </c>
      <c r="C2290" t="str">
        <f t="shared" si="35"/>
        <v>Others</v>
      </c>
      <c r="D2290" s="3">
        <v>15.46</v>
      </c>
      <c r="E2290" t="s">
        <v>244</v>
      </c>
      <c r="F2290" t="s">
        <v>241</v>
      </c>
      <c r="G2290" s="5" t="str">
        <f>IF(Table1[[#This Row],[Amount]]&lt;0,-Table1[[#This Row],[Amount]],"")</f>
        <v/>
      </c>
      <c r="H2290" t="str">
        <f>IF(Table1[[#This Row],[Account Type]]="Credit Card",Table1[[#This Row],[Amount]],"")</f>
        <v/>
      </c>
      <c r="I2290" s="2" t="str">
        <f>IF(Table1[[#This Row],[Category]]="Loan Repayment",Table1[[#This Row],[Amount]]*-1,"")</f>
        <v/>
      </c>
      <c r="J2290" s="20" t="s">
        <v>381</v>
      </c>
      <c r="K2290" s="17">
        <v>45261</v>
      </c>
    </row>
    <row r="2291" spans="1:11" x14ac:dyDescent="0.25">
      <c r="A2291" s="16">
        <v>45288.571018518516</v>
      </c>
      <c r="B2291" t="s">
        <v>14</v>
      </c>
      <c r="C2291" t="str">
        <f t="shared" si="35"/>
        <v>Public Transport</v>
      </c>
      <c r="D2291" s="3">
        <v>-10</v>
      </c>
      <c r="E2291" t="s">
        <v>244</v>
      </c>
      <c r="F2291" t="s">
        <v>241</v>
      </c>
      <c r="G2291" s="5">
        <f>IF(Table1[[#This Row],[Amount]]&lt;0,-Table1[[#This Row],[Amount]],"")</f>
        <v>10</v>
      </c>
      <c r="H2291" t="str">
        <f>IF(Table1[[#This Row],[Account Type]]="Credit Card",Table1[[#This Row],[Amount]],"")</f>
        <v/>
      </c>
      <c r="I2291" s="2" t="str">
        <f>IF(Table1[[#This Row],[Category]]="Loan Repayment",Table1[[#This Row],[Amount]]*-1,"")</f>
        <v/>
      </c>
      <c r="J2291" s="20" t="s">
        <v>381</v>
      </c>
      <c r="K2291" s="17">
        <v>45261</v>
      </c>
    </row>
    <row r="2292" spans="1:11" x14ac:dyDescent="0.25">
      <c r="A2292" s="16">
        <v>45288.705347222225</v>
      </c>
      <c r="B2292" t="s">
        <v>162</v>
      </c>
      <c r="C2292" t="str">
        <f t="shared" si="35"/>
        <v>Others</v>
      </c>
      <c r="D2292" s="3">
        <v>-1.99</v>
      </c>
      <c r="E2292" t="s">
        <v>244</v>
      </c>
      <c r="F2292" t="s">
        <v>241</v>
      </c>
      <c r="G2292" s="5">
        <f>IF(Table1[[#This Row],[Amount]]&lt;0,-Table1[[#This Row],[Amount]],"")</f>
        <v>1.99</v>
      </c>
      <c r="H2292" t="str">
        <f>IF(Table1[[#This Row],[Account Type]]="Credit Card",Table1[[#This Row],[Amount]],"")</f>
        <v/>
      </c>
      <c r="I2292" s="2" t="str">
        <f>IF(Table1[[#This Row],[Category]]="Loan Repayment",Table1[[#This Row],[Amount]]*-1,"")</f>
        <v/>
      </c>
      <c r="J2292" s="20" t="s">
        <v>381</v>
      </c>
      <c r="K2292" s="17">
        <v>45261</v>
      </c>
    </row>
    <row r="2293" spans="1:11" x14ac:dyDescent="0.25">
      <c r="A2293" s="16">
        <v>45288.999988425923</v>
      </c>
      <c r="B2293" t="s">
        <v>14</v>
      </c>
      <c r="C2293" t="str">
        <f t="shared" si="35"/>
        <v>Public Transport</v>
      </c>
      <c r="D2293" s="3">
        <v>-3.5</v>
      </c>
      <c r="E2293" t="s">
        <v>244</v>
      </c>
      <c r="F2293" t="s">
        <v>241</v>
      </c>
      <c r="G2293" s="5">
        <f>IF(Table1[[#This Row],[Amount]]&lt;0,-Table1[[#This Row],[Amount]],"")</f>
        <v>3.5</v>
      </c>
      <c r="H2293" t="str">
        <f>IF(Table1[[#This Row],[Account Type]]="Credit Card",Table1[[#This Row],[Amount]],"")</f>
        <v/>
      </c>
      <c r="I2293" s="2" t="str">
        <f>IF(Table1[[#This Row],[Category]]="Loan Repayment",Table1[[#This Row],[Amount]]*-1,"")</f>
        <v/>
      </c>
      <c r="J2293" s="20" t="s">
        <v>381</v>
      </c>
      <c r="K2293" s="17">
        <v>45261</v>
      </c>
    </row>
    <row r="2294" spans="1:11" x14ac:dyDescent="0.25">
      <c r="A2294" s="16">
        <v>45289.153981481482</v>
      </c>
      <c r="B2294" t="s">
        <v>46</v>
      </c>
      <c r="C2294" t="str">
        <f t="shared" si="35"/>
        <v>Others</v>
      </c>
      <c r="D2294" s="3">
        <v>30</v>
      </c>
      <c r="E2294" t="s">
        <v>244</v>
      </c>
      <c r="F2294" t="s">
        <v>241</v>
      </c>
      <c r="G2294" s="5" t="str">
        <f>IF(Table1[[#This Row],[Amount]]&lt;0,-Table1[[#This Row],[Amount]],"")</f>
        <v/>
      </c>
      <c r="H2294" t="str">
        <f>IF(Table1[[#This Row],[Account Type]]="Credit Card",Table1[[#This Row],[Amount]],"")</f>
        <v/>
      </c>
      <c r="I2294" s="2" t="str">
        <f>IF(Table1[[#This Row],[Category]]="Loan Repayment",Table1[[#This Row],[Amount]]*-1,"")</f>
        <v/>
      </c>
      <c r="J2294" s="20" t="s">
        <v>381</v>
      </c>
      <c r="K2294" s="17">
        <v>45261</v>
      </c>
    </row>
    <row r="2295" spans="1:11" x14ac:dyDescent="0.25">
      <c r="A2295" s="16">
        <v>45289.269814814812</v>
      </c>
      <c r="B2295" t="s">
        <v>13</v>
      </c>
      <c r="C2295" t="str">
        <f t="shared" si="35"/>
        <v>Others</v>
      </c>
      <c r="D2295" s="3">
        <v>-50</v>
      </c>
      <c r="E2295" t="s">
        <v>244</v>
      </c>
      <c r="F2295" t="s">
        <v>241</v>
      </c>
      <c r="G2295" s="5">
        <f>IF(Table1[[#This Row],[Amount]]&lt;0,-Table1[[#This Row],[Amount]],"")</f>
        <v>50</v>
      </c>
      <c r="H2295" t="str">
        <f>IF(Table1[[#This Row],[Account Type]]="Credit Card",Table1[[#This Row],[Amount]],"")</f>
        <v/>
      </c>
      <c r="I2295" s="2" t="str">
        <f>IF(Table1[[#This Row],[Category]]="Loan Repayment",Table1[[#This Row],[Amount]]*-1,"")</f>
        <v/>
      </c>
      <c r="J2295" s="20" t="s">
        <v>381</v>
      </c>
      <c r="K2295" s="17">
        <v>45261</v>
      </c>
    </row>
    <row r="2296" spans="1:11" x14ac:dyDescent="0.25">
      <c r="A2296" s="16">
        <v>45289.310115740744</v>
      </c>
      <c r="B2296" t="s">
        <v>10</v>
      </c>
      <c r="C2296" t="str">
        <f t="shared" si="35"/>
        <v>Groceries</v>
      </c>
      <c r="D2296" s="3">
        <v>-5.5</v>
      </c>
      <c r="E2296" t="s">
        <v>244</v>
      </c>
      <c r="F2296" t="s">
        <v>241</v>
      </c>
      <c r="G2296" s="5">
        <f>IF(Table1[[#This Row],[Amount]]&lt;0,-Table1[[#This Row],[Amount]],"")</f>
        <v>5.5</v>
      </c>
      <c r="H2296" t="str">
        <f>IF(Table1[[#This Row],[Account Type]]="Credit Card",Table1[[#This Row],[Amount]],"")</f>
        <v/>
      </c>
      <c r="I2296" s="2" t="str">
        <f>IF(Table1[[#This Row],[Category]]="Loan Repayment",Table1[[#This Row],[Amount]]*-1,"")</f>
        <v/>
      </c>
      <c r="J2296" s="20" t="s">
        <v>381</v>
      </c>
      <c r="K2296" s="17">
        <v>45261</v>
      </c>
    </row>
    <row r="2297" spans="1:11" x14ac:dyDescent="0.25">
      <c r="A2297" s="16">
        <v>45289.718414351853</v>
      </c>
      <c r="B2297" t="s">
        <v>8</v>
      </c>
      <c r="C2297" t="str">
        <f t="shared" si="35"/>
        <v>Others</v>
      </c>
      <c r="D2297" s="3">
        <v>100</v>
      </c>
      <c r="E2297" t="s">
        <v>244</v>
      </c>
      <c r="F2297" t="s">
        <v>241</v>
      </c>
      <c r="G2297" s="5" t="str">
        <f>IF(Table1[[#This Row],[Amount]]&lt;0,-Table1[[#This Row],[Amount]],"")</f>
        <v/>
      </c>
      <c r="H2297" t="str">
        <f>IF(Table1[[#This Row],[Account Type]]="Credit Card",Table1[[#This Row],[Amount]],"")</f>
        <v/>
      </c>
      <c r="I2297" s="2" t="str">
        <f>IF(Table1[[#This Row],[Category]]="Loan Repayment",Table1[[#This Row],[Amount]]*-1,"")</f>
        <v/>
      </c>
      <c r="J2297" s="20" t="s">
        <v>381</v>
      </c>
      <c r="K2297" s="17">
        <v>45261</v>
      </c>
    </row>
    <row r="2298" spans="1:11" x14ac:dyDescent="0.25">
      <c r="A2298" s="16">
        <v>45289.999988425923</v>
      </c>
      <c r="B2298" t="s">
        <v>14</v>
      </c>
      <c r="C2298" t="str">
        <f t="shared" si="35"/>
        <v>Public Transport</v>
      </c>
      <c r="D2298" s="3">
        <v>-3.5</v>
      </c>
      <c r="E2298" t="s">
        <v>244</v>
      </c>
      <c r="F2298" t="s">
        <v>241</v>
      </c>
      <c r="G2298" s="5">
        <f>IF(Table1[[#This Row],[Amount]]&lt;0,-Table1[[#This Row],[Amount]],"")</f>
        <v>3.5</v>
      </c>
      <c r="H2298" t="str">
        <f>IF(Table1[[#This Row],[Account Type]]="Credit Card",Table1[[#This Row],[Amount]],"")</f>
        <v/>
      </c>
      <c r="I2298" s="2" t="str">
        <f>IF(Table1[[#This Row],[Category]]="Loan Repayment",Table1[[#This Row],[Amount]]*-1,"")</f>
        <v/>
      </c>
      <c r="J2298" s="20" t="s">
        <v>381</v>
      </c>
      <c r="K2298" s="17">
        <v>45261</v>
      </c>
    </row>
    <row r="2299" spans="1:11" x14ac:dyDescent="0.25">
      <c r="A2299" s="16">
        <v>45290.195381944446</v>
      </c>
      <c r="B2299" t="s">
        <v>123</v>
      </c>
      <c r="C2299" t="str">
        <f t="shared" si="35"/>
        <v>Others</v>
      </c>
      <c r="D2299" s="3">
        <v>-159</v>
      </c>
      <c r="E2299" t="s">
        <v>244</v>
      </c>
      <c r="F2299" t="s">
        <v>241</v>
      </c>
      <c r="G2299" s="5">
        <f>IF(Table1[[#This Row],[Amount]]&lt;0,-Table1[[#This Row],[Amount]],"")</f>
        <v>159</v>
      </c>
      <c r="H2299" t="str">
        <f>IF(Table1[[#This Row],[Account Type]]="Credit Card",Table1[[#This Row],[Amount]],"")</f>
        <v/>
      </c>
      <c r="I2299" s="2" t="str">
        <f>IF(Table1[[#This Row],[Category]]="Loan Repayment",Table1[[#This Row],[Amount]]*-1,"")</f>
        <v/>
      </c>
      <c r="J2299" s="20" t="s">
        <v>381</v>
      </c>
      <c r="K2299" s="17">
        <v>45261</v>
      </c>
    </row>
    <row r="2300" spans="1:11" x14ac:dyDescent="0.25">
      <c r="A2300" s="16">
        <v>45290.67423611111</v>
      </c>
      <c r="B2300" t="s">
        <v>10</v>
      </c>
      <c r="C2300" t="str">
        <f t="shared" si="35"/>
        <v>Groceries</v>
      </c>
      <c r="D2300" s="3">
        <v>-3.25</v>
      </c>
      <c r="E2300" t="s">
        <v>244</v>
      </c>
      <c r="F2300" t="s">
        <v>241</v>
      </c>
      <c r="G2300" s="5">
        <f>IF(Table1[[#This Row],[Amount]]&lt;0,-Table1[[#This Row],[Amount]],"")</f>
        <v>3.25</v>
      </c>
      <c r="H2300" t="str">
        <f>IF(Table1[[#This Row],[Account Type]]="Credit Card",Table1[[#This Row],[Amount]],"")</f>
        <v/>
      </c>
      <c r="I2300" s="2" t="str">
        <f>IF(Table1[[#This Row],[Category]]="Loan Repayment",Table1[[#This Row],[Amount]]*-1,"")</f>
        <v/>
      </c>
      <c r="J2300" s="20" t="s">
        <v>381</v>
      </c>
      <c r="K2300" s="17">
        <v>45261</v>
      </c>
    </row>
    <row r="2301" spans="1:11" x14ac:dyDescent="0.25">
      <c r="A2301" s="16">
        <v>45290.999988425923</v>
      </c>
      <c r="B2301" t="s">
        <v>14</v>
      </c>
      <c r="C2301" t="str">
        <f t="shared" si="35"/>
        <v>Public Transport</v>
      </c>
      <c r="D2301" s="3">
        <v>-3.5</v>
      </c>
      <c r="E2301" t="s">
        <v>244</v>
      </c>
      <c r="F2301" t="s">
        <v>241</v>
      </c>
      <c r="G2301" s="5">
        <f>IF(Table1[[#This Row],[Amount]]&lt;0,-Table1[[#This Row],[Amount]],"")</f>
        <v>3.5</v>
      </c>
      <c r="H2301" t="str">
        <f>IF(Table1[[#This Row],[Account Type]]="Credit Card",Table1[[#This Row],[Amount]],"")</f>
        <v/>
      </c>
      <c r="I2301" s="2" t="str">
        <f>IF(Table1[[#This Row],[Category]]="Loan Repayment",Table1[[#This Row],[Amount]]*-1,"")</f>
        <v/>
      </c>
      <c r="J2301" s="20" t="s">
        <v>381</v>
      </c>
      <c r="K2301" s="17">
        <v>45261</v>
      </c>
    </row>
    <row r="2302" spans="1:11" x14ac:dyDescent="0.25">
      <c r="A2302" s="16">
        <v>45291.419386574074</v>
      </c>
      <c r="B2302" t="s">
        <v>79</v>
      </c>
      <c r="C2302" t="str">
        <f t="shared" si="35"/>
        <v>Others</v>
      </c>
      <c r="D2302" s="3">
        <v>-1.99</v>
      </c>
      <c r="E2302" t="s">
        <v>244</v>
      </c>
      <c r="F2302" t="s">
        <v>241</v>
      </c>
      <c r="G2302" s="5">
        <f>IF(Table1[[#This Row],[Amount]]&lt;0,-Table1[[#This Row],[Amount]],"")</f>
        <v>1.99</v>
      </c>
      <c r="H2302" t="str">
        <f>IF(Table1[[#This Row],[Account Type]]="Credit Card",Table1[[#This Row],[Amount]],"")</f>
        <v/>
      </c>
      <c r="I2302" s="2" t="str">
        <f>IF(Table1[[#This Row],[Category]]="Loan Repayment",Table1[[#This Row],[Amount]]*-1,"")</f>
        <v/>
      </c>
      <c r="J2302" s="20" t="s">
        <v>381</v>
      </c>
      <c r="K2302" s="17">
        <v>45261</v>
      </c>
    </row>
    <row r="2303" spans="1:11" x14ac:dyDescent="0.25">
      <c r="A2303" s="16">
        <v>45291.505902777775</v>
      </c>
      <c r="B2303" t="s">
        <v>39</v>
      </c>
      <c r="C2303" t="str">
        <f t="shared" si="35"/>
        <v>Church</v>
      </c>
      <c r="D2303" s="3">
        <v>-3</v>
      </c>
      <c r="E2303" t="s">
        <v>244</v>
      </c>
      <c r="F2303" t="s">
        <v>241</v>
      </c>
      <c r="G2303" s="5">
        <f>IF(Table1[[#This Row],[Amount]]&lt;0,-Table1[[#This Row],[Amount]],"")</f>
        <v>3</v>
      </c>
      <c r="H2303" t="str">
        <f>IF(Table1[[#This Row],[Account Type]]="Credit Card",Table1[[#This Row],[Amount]],"")</f>
        <v/>
      </c>
      <c r="I2303" s="2" t="str">
        <f>IF(Table1[[#This Row],[Category]]="Loan Repayment",Table1[[#This Row],[Amount]]*-1,"")</f>
        <v/>
      </c>
      <c r="J2303" s="20" t="s">
        <v>381</v>
      </c>
      <c r="K2303" s="17">
        <v>45261</v>
      </c>
    </row>
    <row r="2304" spans="1:11" x14ac:dyDescent="0.25">
      <c r="A2304" s="16">
        <v>45292.12054398148</v>
      </c>
      <c r="B2304" t="s">
        <v>14</v>
      </c>
      <c r="C2304" t="str">
        <f t="shared" si="35"/>
        <v>Public Transport</v>
      </c>
      <c r="D2304" s="3">
        <v>-5.25</v>
      </c>
      <c r="E2304" t="s">
        <v>244</v>
      </c>
      <c r="F2304" t="s">
        <v>241</v>
      </c>
      <c r="G2304" s="5">
        <f>IF(Table1[[#This Row],[Amount]]&lt;0,-Table1[[#This Row],[Amount]],"")</f>
        <v>5.25</v>
      </c>
      <c r="H2304" t="str">
        <f>IF(Table1[[#This Row],[Account Type]]="Credit Card",Table1[[#This Row],[Amount]],"")</f>
        <v/>
      </c>
      <c r="I2304" s="2" t="str">
        <f>IF(Table1[[#This Row],[Category]]="Loan Repayment",Table1[[#This Row],[Amount]]*-1,"")</f>
        <v/>
      </c>
      <c r="J2304" s="20" t="s">
        <v>382</v>
      </c>
      <c r="K2304" s="17">
        <v>45292</v>
      </c>
    </row>
    <row r="2305" spans="1:11" x14ac:dyDescent="0.25">
      <c r="A2305" s="16">
        <v>45292.315011574072</v>
      </c>
      <c r="B2305" t="s">
        <v>2</v>
      </c>
      <c r="C2305" t="str">
        <f t="shared" si="35"/>
        <v>Savings</v>
      </c>
      <c r="D2305" s="3">
        <v>5</v>
      </c>
      <c r="E2305" t="s">
        <v>244</v>
      </c>
      <c r="F2305" t="s">
        <v>241</v>
      </c>
      <c r="G2305" s="5" t="str">
        <f>IF(Table1[[#This Row],[Amount]]&lt;0,-Table1[[#This Row],[Amount]],"")</f>
        <v/>
      </c>
      <c r="H2305" t="str">
        <f>IF(Table1[[#This Row],[Account Type]]="Credit Card",Table1[[#This Row],[Amount]],"")</f>
        <v/>
      </c>
      <c r="I2305" s="2" t="str">
        <f>IF(Table1[[#This Row],[Category]]="Loan Repayment",Table1[[#This Row],[Amount]]*-1,"")</f>
        <v/>
      </c>
      <c r="J2305" s="20" t="s">
        <v>382</v>
      </c>
      <c r="K2305" s="17">
        <v>45292</v>
      </c>
    </row>
    <row r="2306" spans="1:11" x14ac:dyDescent="0.25">
      <c r="A2306" s="16">
        <v>45292.315011574072</v>
      </c>
      <c r="B2306" t="s">
        <v>2</v>
      </c>
      <c r="C2306" t="str">
        <f t="shared" ref="C2306:C2369" si="36">IF(OR(B2306="Lidl",B2306="Asda",B2306="Best Asia Supermarket",B2306="Wallington Food Centre",B2306="Sainsbury's",B2306="Tesco"),"Groceries",IF(OR(B2306="Boots",B2306="Manor Pharmacy",B2306="Specsavers",B2306="Noahs Health Food Stor"),"Health",IF(OR(B2306="Amazon",B2306="Ebay"),"Online Shopping",IF(OR(B2306="Transport For London",B2306="South Western Railway"),"Public Transport",IF(OR(B2306="Primark",B2306="TK Maxx",B2306="Marks &amp; Spencer"),"Clothing",IF(OR(B2306="Udemy",B2306="Wise",B2306="Telusko",B2306="Oasis Christian Centre"),"Self Development",IF(OR(B2306="Price Busters",B2306="Argos",B2306="Poundland",B2306="Kings Corner"),"Household Items",IF(OR(B2306="To RCCG GLORIOUS HIGH THRONE",B2306="To Eagle City Church"),"Church",IF(OR(B2306="Skillz UK",B2306="Tynker",B2306="To Gocardless",B2306="We Make Footballers Cc",B2306="GLL BETTER",B2306="VIS WWW.BETTER.ORG.UK/",B2306="IXL Learning"),"Kids Extracurricular",IF(OR(B2306="To GBP Savings",B2306="Trading 212"),"Savings",IF(B2306="To Aqua","Loan Repayment",IF(B2306="To Kaneh Amin","Haircut",IF(B2306="Wall/Rent/63canon","Rent",IF(OR(B2306="Bolt","Uber"),"Cab",IF(B2306="Dulwich College","Salary","Others")))))))))))))))</f>
        <v>Savings</v>
      </c>
      <c r="D2306" s="3">
        <v>-5</v>
      </c>
      <c r="E2306" t="s">
        <v>244</v>
      </c>
      <c r="F2306" t="s">
        <v>241</v>
      </c>
      <c r="G2306" s="5">
        <f>IF(Table1[[#This Row],[Amount]]&lt;0,-Table1[[#This Row],[Amount]],"")</f>
        <v>5</v>
      </c>
      <c r="H2306" t="str">
        <f>IF(Table1[[#This Row],[Account Type]]="Credit Card",Table1[[#This Row],[Amount]],"")</f>
        <v/>
      </c>
      <c r="I2306" s="2" t="str">
        <f>IF(Table1[[#This Row],[Category]]="Loan Repayment",Table1[[#This Row],[Amount]]*-1,"")</f>
        <v/>
      </c>
      <c r="J2306" s="20" t="s">
        <v>382</v>
      </c>
      <c r="K2306" s="17">
        <v>45292</v>
      </c>
    </row>
    <row r="2307" spans="1:11" x14ac:dyDescent="0.25">
      <c r="A2307" s="16">
        <v>45292.693969907406</v>
      </c>
      <c r="B2307" t="s">
        <v>123</v>
      </c>
      <c r="C2307" t="str">
        <f t="shared" si="36"/>
        <v>Others</v>
      </c>
      <c r="D2307" s="3">
        <v>-10</v>
      </c>
      <c r="E2307" t="s">
        <v>244</v>
      </c>
      <c r="F2307" t="s">
        <v>241</v>
      </c>
      <c r="G2307" s="5">
        <f>IF(Table1[[#This Row],[Amount]]&lt;0,-Table1[[#This Row],[Amount]],"")</f>
        <v>10</v>
      </c>
      <c r="H2307" t="str">
        <f>IF(Table1[[#This Row],[Account Type]]="Credit Card",Table1[[#This Row],[Amount]],"")</f>
        <v/>
      </c>
      <c r="I2307" s="2" t="str">
        <f>IF(Table1[[#This Row],[Category]]="Loan Repayment",Table1[[#This Row],[Amount]]*-1,"")</f>
        <v/>
      </c>
      <c r="J2307" s="20" t="s">
        <v>382</v>
      </c>
      <c r="K2307" s="17">
        <v>45292</v>
      </c>
    </row>
    <row r="2308" spans="1:11" x14ac:dyDescent="0.25">
      <c r="A2308" s="16">
        <v>45292.849826388891</v>
      </c>
      <c r="B2308" t="s">
        <v>8</v>
      </c>
      <c r="C2308" t="str">
        <f t="shared" si="36"/>
        <v>Others</v>
      </c>
      <c r="D2308" s="3">
        <v>500</v>
      </c>
      <c r="E2308" t="s">
        <v>244</v>
      </c>
      <c r="F2308" t="s">
        <v>241</v>
      </c>
      <c r="G2308" s="5" t="str">
        <f>IF(Table1[[#This Row],[Amount]]&lt;0,-Table1[[#This Row],[Amount]],"")</f>
        <v/>
      </c>
      <c r="H2308" t="str">
        <f>IF(Table1[[#This Row],[Account Type]]="Credit Card",Table1[[#This Row],[Amount]],"")</f>
        <v/>
      </c>
      <c r="I2308" s="2" t="str">
        <f>IF(Table1[[#This Row],[Category]]="Loan Repayment",Table1[[#This Row],[Amount]]*-1,"")</f>
        <v/>
      </c>
      <c r="J2308" s="20" t="s">
        <v>382</v>
      </c>
      <c r="K2308" s="17">
        <v>45292</v>
      </c>
    </row>
    <row r="2309" spans="1:11" x14ac:dyDescent="0.25">
      <c r="A2309" s="16">
        <v>45292.999988425923</v>
      </c>
      <c r="B2309" t="s">
        <v>14</v>
      </c>
      <c r="C2309" t="str">
        <f t="shared" si="36"/>
        <v>Public Transport</v>
      </c>
      <c r="D2309" s="3">
        <v>-1.75</v>
      </c>
      <c r="E2309" t="s">
        <v>244</v>
      </c>
      <c r="F2309" t="s">
        <v>241</v>
      </c>
      <c r="G2309" s="5">
        <f>IF(Table1[[#This Row],[Amount]]&lt;0,-Table1[[#This Row],[Amount]],"")</f>
        <v>1.75</v>
      </c>
      <c r="H2309" t="str">
        <f>IF(Table1[[#This Row],[Account Type]]="Credit Card",Table1[[#This Row],[Amount]],"")</f>
        <v/>
      </c>
      <c r="I2309" s="2" t="str">
        <f>IF(Table1[[#This Row],[Category]]="Loan Repayment",Table1[[#This Row],[Amount]]*-1,"")</f>
        <v/>
      </c>
      <c r="J2309" s="20" t="s">
        <v>382</v>
      </c>
      <c r="K2309" s="17">
        <v>45292</v>
      </c>
    </row>
    <row r="2310" spans="1:11" x14ac:dyDescent="0.25">
      <c r="A2310" s="16">
        <v>45293.999988425923</v>
      </c>
      <c r="B2310" t="s">
        <v>14</v>
      </c>
      <c r="C2310" t="str">
        <f t="shared" si="36"/>
        <v>Public Transport</v>
      </c>
      <c r="D2310" s="3">
        <v>-1.75</v>
      </c>
      <c r="E2310" t="s">
        <v>244</v>
      </c>
      <c r="F2310" t="s">
        <v>241</v>
      </c>
      <c r="G2310" s="5">
        <f>IF(Table1[[#This Row],[Amount]]&lt;0,-Table1[[#This Row],[Amount]],"")</f>
        <v>1.75</v>
      </c>
      <c r="H2310" t="str">
        <f>IF(Table1[[#This Row],[Account Type]]="Credit Card",Table1[[#This Row],[Amount]],"")</f>
        <v/>
      </c>
      <c r="I2310" s="2" t="str">
        <f>IF(Table1[[#This Row],[Category]]="Loan Repayment",Table1[[#This Row],[Amount]]*-1,"")</f>
        <v/>
      </c>
      <c r="J2310" s="20" t="s">
        <v>382</v>
      </c>
      <c r="K2310" s="17">
        <v>45292</v>
      </c>
    </row>
    <row r="2311" spans="1:11" x14ac:dyDescent="0.25">
      <c r="A2311" s="16">
        <v>45294.197974537034</v>
      </c>
      <c r="B2311" t="s">
        <v>292</v>
      </c>
      <c r="C2311" t="str">
        <f t="shared" si="36"/>
        <v>Others</v>
      </c>
      <c r="D2311" s="3">
        <v>-500</v>
      </c>
      <c r="E2311" t="s">
        <v>244</v>
      </c>
      <c r="F2311" t="s">
        <v>241</v>
      </c>
      <c r="G2311" s="5">
        <f>IF(Table1[[#This Row],[Amount]]&lt;0,-Table1[[#This Row],[Amount]],"")</f>
        <v>500</v>
      </c>
      <c r="H2311" t="str">
        <f>IF(Table1[[#This Row],[Account Type]]="Credit Card",Table1[[#This Row],[Amount]],"")</f>
        <v/>
      </c>
      <c r="I2311" s="2" t="str">
        <f>IF(Table1[[#This Row],[Category]]="Loan Repayment",Table1[[#This Row],[Amount]]*-1,"")</f>
        <v/>
      </c>
      <c r="J2311" s="20" t="s">
        <v>382</v>
      </c>
      <c r="K2311" s="17">
        <v>45292</v>
      </c>
    </row>
    <row r="2312" spans="1:11" x14ac:dyDescent="0.25">
      <c r="A2312" s="16">
        <v>45294.227175925924</v>
      </c>
      <c r="B2312" t="s">
        <v>170</v>
      </c>
      <c r="C2312" t="str">
        <f t="shared" si="36"/>
        <v>Online Shopping</v>
      </c>
      <c r="D2312" s="3">
        <v>-12.64</v>
      </c>
      <c r="E2312" t="s">
        <v>244</v>
      </c>
      <c r="F2312" t="s">
        <v>241</v>
      </c>
      <c r="G2312" s="5">
        <f>IF(Table1[[#This Row],[Amount]]&lt;0,-Table1[[#This Row],[Amount]],"")</f>
        <v>12.64</v>
      </c>
      <c r="H2312" t="str">
        <f>IF(Table1[[#This Row],[Account Type]]="Credit Card",Table1[[#This Row],[Amount]],"")</f>
        <v/>
      </c>
      <c r="I2312" s="2" t="str">
        <f>IF(Table1[[#This Row],[Category]]="Loan Repayment",Table1[[#This Row],[Amount]]*-1,"")</f>
        <v/>
      </c>
      <c r="J2312" s="20" t="s">
        <v>382</v>
      </c>
      <c r="K2312" s="17">
        <v>45292</v>
      </c>
    </row>
    <row r="2313" spans="1:11" x14ac:dyDescent="0.25">
      <c r="A2313" s="16">
        <v>45294.947372685187</v>
      </c>
      <c r="B2313" t="s">
        <v>181</v>
      </c>
      <c r="C2313" t="str">
        <f t="shared" si="36"/>
        <v>Others</v>
      </c>
      <c r="D2313" s="3">
        <v>20</v>
      </c>
      <c r="E2313" t="s">
        <v>244</v>
      </c>
      <c r="F2313" t="s">
        <v>241</v>
      </c>
      <c r="G2313" s="5" t="str">
        <f>IF(Table1[[#This Row],[Amount]]&lt;0,-Table1[[#This Row],[Amount]],"")</f>
        <v/>
      </c>
      <c r="H2313" t="str">
        <f>IF(Table1[[#This Row],[Account Type]]="Credit Card",Table1[[#This Row],[Amount]],"")</f>
        <v/>
      </c>
      <c r="I2313" s="2" t="str">
        <f>IF(Table1[[#This Row],[Category]]="Loan Repayment",Table1[[#This Row],[Amount]]*-1,"")</f>
        <v/>
      </c>
      <c r="J2313" s="20" t="s">
        <v>382</v>
      </c>
      <c r="K2313" s="17">
        <v>45292</v>
      </c>
    </row>
    <row r="2314" spans="1:11" x14ac:dyDescent="0.25">
      <c r="A2314" s="16">
        <v>45294.999988425923</v>
      </c>
      <c r="B2314" t="s">
        <v>14</v>
      </c>
      <c r="C2314" t="str">
        <f t="shared" si="36"/>
        <v>Public Transport</v>
      </c>
      <c r="D2314" s="3">
        <v>-3.5</v>
      </c>
      <c r="E2314" t="s">
        <v>244</v>
      </c>
      <c r="F2314" t="s">
        <v>241</v>
      </c>
      <c r="G2314" s="5">
        <f>IF(Table1[[#This Row],[Amount]]&lt;0,-Table1[[#This Row],[Amount]],"")</f>
        <v>3.5</v>
      </c>
      <c r="H2314" t="str">
        <f>IF(Table1[[#This Row],[Account Type]]="Credit Card",Table1[[#This Row],[Amount]],"")</f>
        <v/>
      </c>
      <c r="I2314" s="2" t="str">
        <f>IF(Table1[[#This Row],[Category]]="Loan Repayment",Table1[[#This Row],[Amount]]*-1,"")</f>
        <v/>
      </c>
      <c r="J2314" s="20" t="s">
        <v>382</v>
      </c>
      <c r="K2314" s="17">
        <v>45292</v>
      </c>
    </row>
    <row r="2315" spans="1:11" x14ac:dyDescent="0.25">
      <c r="A2315" s="16">
        <v>45295.999988425923</v>
      </c>
      <c r="B2315" t="s">
        <v>14</v>
      </c>
      <c r="C2315" t="str">
        <f t="shared" si="36"/>
        <v>Public Transport</v>
      </c>
      <c r="D2315" s="3">
        <v>-3.5</v>
      </c>
      <c r="E2315" t="s">
        <v>244</v>
      </c>
      <c r="F2315" t="s">
        <v>241</v>
      </c>
      <c r="G2315" s="5">
        <f>IF(Table1[[#This Row],[Amount]]&lt;0,-Table1[[#This Row],[Amount]],"")</f>
        <v>3.5</v>
      </c>
      <c r="H2315" t="str">
        <f>IF(Table1[[#This Row],[Account Type]]="Credit Card",Table1[[#This Row],[Amount]],"")</f>
        <v/>
      </c>
      <c r="I2315" s="2" t="str">
        <f>IF(Table1[[#This Row],[Category]]="Loan Repayment",Table1[[#This Row],[Amount]]*-1,"")</f>
        <v/>
      </c>
      <c r="J2315" s="20" t="s">
        <v>382</v>
      </c>
      <c r="K2315" s="17">
        <v>45292</v>
      </c>
    </row>
    <row r="2316" spans="1:11" x14ac:dyDescent="0.25">
      <c r="A2316" s="16">
        <v>45296.219467592593</v>
      </c>
      <c r="B2316" t="s">
        <v>170</v>
      </c>
      <c r="C2316" t="str">
        <f t="shared" si="36"/>
        <v>Online Shopping</v>
      </c>
      <c r="D2316" s="3">
        <v>-3.67</v>
      </c>
      <c r="E2316" t="s">
        <v>244</v>
      </c>
      <c r="F2316" t="s">
        <v>241</v>
      </c>
      <c r="G2316" s="5">
        <f>IF(Table1[[#This Row],[Amount]]&lt;0,-Table1[[#This Row],[Amount]],"")</f>
        <v>3.67</v>
      </c>
      <c r="H2316" t="str">
        <f>IF(Table1[[#This Row],[Account Type]]="Credit Card",Table1[[#This Row],[Amount]],"")</f>
        <v/>
      </c>
      <c r="I2316" s="2" t="str">
        <f>IF(Table1[[#This Row],[Category]]="Loan Repayment",Table1[[#This Row],[Amount]]*-1,"")</f>
        <v/>
      </c>
      <c r="J2316" s="20" t="s">
        <v>382</v>
      </c>
      <c r="K2316" s="17">
        <v>45292</v>
      </c>
    </row>
    <row r="2317" spans="1:11" x14ac:dyDescent="0.25">
      <c r="A2317" s="16">
        <v>45296.999988425923</v>
      </c>
      <c r="B2317" t="s">
        <v>14</v>
      </c>
      <c r="C2317" t="str">
        <f t="shared" si="36"/>
        <v>Public Transport</v>
      </c>
      <c r="D2317" s="3">
        <v>-3.5</v>
      </c>
      <c r="E2317" t="s">
        <v>244</v>
      </c>
      <c r="F2317" t="s">
        <v>241</v>
      </c>
      <c r="G2317" s="5">
        <f>IF(Table1[[#This Row],[Amount]]&lt;0,-Table1[[#This Row],[Amount]],"")</f>
        <v>3.5</v>
      </c>
      <c r="H2317" t="str">
        <f>IF(Table1[[#This Row],[Account Type]]="Credit Card",Table1[[#This Row],[Amount]],"")</f>
        <v/>
      </c>
      <c r="I2317" s="2" t="str">
        <f>IF(Table1[[#This Row],[Category]]="Loan Repayment",Table1[[#This Row],[Amount]]*-1,"")</f>
        <v/>
      </c>
      <c r="J2317" s="20" t="s">
        <v>382</v>
      </c>
      <c r="K2317" s="17">
        <v>45292</v>
      </c>
    </row>
    <row r="2318" spans="1:11" x14ac:dyDescent="0.25">
      <c r="A2318" s="16">
        <v>45297.421307870369</v>
      </c>
      <c r="B2318" t="s">
        <v>46</v>
      </c>
      <c r="C2318" t="str">
        <f t="shared" si="36"/>
        <v>Others</v>
      </c>
      <c r="D2318" s="3">
        <v>70</v>
      </c>
      <c r="E2318" t="s">
        <v>244</v>
      </c>
      <c r="F2318" t="s">
        <v>241</v>
      </c>
      <c r="G2318" s="5" t="str">
        <f>IF(Table1[[#This Row],[Amount]]&lt;0,-Table1[[#This Row],[Amount]],"")</f>
        <v/>
      </c>
      <c r="H2318" t="str">
        <f>IF(Table1[[#This Row],[Account Type]]="Credit Card",Table1[[#This Row],[Amount]],"")</f>
        <v/>
      </c>
      <c r="I2318" s="2" t="str">
        <f>IF(Table1[[#This Row],[Category]]="Loan Repayment",Table1[[#This Row],[Amount]]*-1,"")</f>
        <v/>
      </c>
      <c r="J2318" s="20" t="s">
        <v>382</v>
      </c>
      <c r="K2318" s="17">
        <v>45292</v>
      </c>
    </row>
    <row r="2319" spans="1:11" x14ac:dyDescent="0.25">
      <c r="A2319" s="16">
        <v>45297.421527777777</v>
      </c>
      <c r="B2319" t="s">
        <v>13</v>
      </c>
      <c r="C2319" t="str">
        <f t="shared" si="36"/>
        <v>Others</v>
      </c>
      <c r="D2319" s="3">
        <v>-30</v>
      </c>
      <c r="E2319" t="s">
        <v>244</v>
      </c>
      <c r="F2319" t="s">
        <v>241</v>
      </c>
      <c r="G2319" s="5">
        <f>IF(Table1[[#This Row],[Amount]]&lt;0,-Table1[[#This Row],[Amount]],"")</f>
        <v>30</v>
      </c>
      <c r="H2319" t="str">
        <f>IF(Table1[[#This Row],[Account Type]]="Credit Card",Table1[[#This Row],[Amount]],"")</f>
        <v/>
      </c>
      <c r="I2319" s="2" t="str">
        <f>IF(Table1[[#This Row],[Category]]="Loan Repayment",Table1[[#This Row],[Amount]]*-1,"")</f>
        <v/>
      </c>
      <c r="J2319" s="20" t="s">
        <v>382</v>
      </c>
      <c r="K2319" s="17">
        <v>45292</v>
      </c>
    </row>
    <row r="2320" spans="1:11" x14ac:dyDescent="0.25">
      <c r="A2320" s="16">
        <v>45297.442280092589</v>
      </c>
      <c r="B2320" t="s">
        <v>171</v>
      </c>
      <c r="C2320" t="str">
        <f t="shared" si="36"/>
        <v>Others</v>
      </c>
      <c r="D2320" s="3">
        <v>-10</v>
      </c>
      <c r="E2320" t="s">
        <v>244</v>
      </c>
      <c r="F2320" t="s">
        <v>241</v>
      </c>
      <c r="G2320" s="5">
        <f>IF(Table1[[#This Row],[Amount]]&lt;0,-Table1[[#This Row],[Amount]],"")</f>
        <v>10</v>
      </c>
      <c r="H2320" t="str">
        <f>IF(Table1[[#This Row],[Account Type]]="Credit Card",Table1[[#This Row],[Amount]],"")</f>
        <v/>
      </c>
      <c r="I2320" s="2" t="str">
        <f>IF(Table1[[#This Row],[Category]]="Loan Repayment",Table1[[#This Row],[Amount]]*-1,"")</f>
        <v/>
      </c>
      <c r="J2320" s="20" t="s">
        <v>382</v>
      </c>
      <c r="K2320" s="17">
        <v>45292</v>
      </c>
    </row>
    <row r="2321" spans="1:11" x14ac:dyDescent="0.25">
      <c r="A2321" s="16">
        <v>45297.714594907404</v>
      </c>
      <c r="B2321" t="s">
        <v>182</v>
      </c>
      <c r="C2321" t="str">
        <f t="shared" si="36"/>
        <v>Others</v>
      </c>
      <c r="D2321" s="3">
        <v>20</v>
      </c>
      <c r="E2321" t="s">
        <v>244</v>
      </c>
      <c r="F2321" t="s">
        <v>241</v>
      </c>
      <c r="G2321" s="5" t="str">
        <f>IF(Table1[[#This Row],[Amount]]&lt;0,-Table1[[#This Row],[Amount]],"")</f>
        <v/>
      </c>
      <c r="H2321" t="str">
        <f>IF(Table1[[#This Row],[Account Type]]="Credit Card",Table1[[#This Row],[Amount]],"")</f>
        <v/>
      </c>
      <c r="I2321" s="2" t="str">
        <f>IF(Table1[[#This Row],[Category]]="Loan Repayment",Table1[[#This Row],[Amount]]*-1,"")</f>
        <v/>
      </c>
      <c r="J2321" s="20" t="s">
        <v>382</v>
      </c>
      <c r="K2321" s="17">
        <v>45292</v>
      </c>
    </row>
    <row r="2322" spans="1:11" x14ac:dyDescent="0.25">
      <c r="A2322" s="16">
        <v>45298.087870370371</v>
      </c>
      <c r="B2322" t="s">
        <v>14</v>
      </c>
      <c r="C2322" t="str">
        <f t="shared" si="36"/>
        <v>Public Transport</v>
      </c>
      <c r="D2322" s="3">
        <v>-3.5</v>
      </c>
      <c r="E2322" t="s">
        <v>244</v>
      </c>
      <c r="F2322" t="s">
        <v>241</v>
      </c>
      <c r="G2322" s="5">
        <f>IF(Table1[[#This Row],[Amount]]&lt;0,-Table1[[#This Row],[Amount]],"")</f>
        <v>3.5</v>
      </c>
      <c r="H2322" t="str">
        <f>IF(Table1[[#This Row],[Account Type]]="Credit Card",Table1[[#This Row],[Amount]],"")</f>
        <v/>
      </c>
      <c r="I2322" s="2" t="str">
        <f>IF(Table1[[#This Row],[Category]]="Loan Repayment",Table1[[#This Row],[Amount]]*-1,"")</f>
        <v/>
      </c>
      <c r="J2322" s="20" t="s">
        <v>382</v>
      </c>
      <c r="K2322" s="17">
        <v>45292</v>
      </c>
    </row>
    <row r="2323" spans="1:11" x14ac:dyDescent="0.25">
      <c r="A2323" s="16">
        <v>45298.473229166666</v>
      </c>
      <c r="B2323" t="s">
        <v>39</v>
      </c>
      <c r="C2323" t="str">
        <f t="shared" si="36"/>
        <v>Church</v>
      </c>
      <c r="D2323" s="3">
        <v>-3</v>
      </c>
      <c r="E2323" t="s">
        <v>244</v>
      </c>
      <c r="F2323" t="s">
        <v>241</v>
      </c>
      <c r="G2323" s="5">
        <f>IF(Table1[[#This Row],[Amount]]&lt;0,-Table1[[#This Row],[Amount]],"")</f>
        <v>3</v>
      </c>
      <c r="H2323" t="str">
        <f>IF(Table1[[#This Row],[Account Type]]="Credit Card",Table1[[#This Row],[Amount]],"")</f>
        <v/>
      </c>
      <c r="I2323" s="2" t="str">
        <f>IF(Table1[[#This Row],[Category]]="Loan Repayment",Table1[[#This Row],[Amount]]*-1,"")</f>
        <v/>
      </c>
      <c r="J2323" s="20" t="s">
        <v>382</v>
      </c>
      <c r="K2323" s="17">
        <v>45292</v>
      </c>
    </row>
    <row r="2324" spans="1:11" x14ac:dyDescent="0.25">
      <c r="A2324" s="16">
        <v>45298.529513888891</v>
      </c>
      <c r="B2324" t="s">
        <v>39</v>
      </c>
      <c r="C2324" t="str">
        <f t="shared" si="36"/>
        <v>Church</v>
      </c>
      <c r="D2324" s="3">
        <v>-3</v>
      </c>
      <c r="E2324" t="s">
        <v>244</v>
      </c>
      <c r="F2324" t="s">
        <v>241</v>
      </c>
      <c r="G2324" s="5">
        <f>IF(Table1[[#This Row],[Amount]]&lt;0,-Table1[[#This Row],[Amount]],"")</f>
        <v>3</v>
      </c>
      <c r="H2324" t="str">
        <f>IF(Table1[[#This Row],[Account Type]]="Credit Card",Table1[[#This Row],[Amount]],"")</f>
        <v/>
      </c>
      <c r="I2324" s="2" t="str">
        <f>IF(Table1[[#This Row],[Category]]="Loan Repayment",Table1[[#This Row],[Amount]]*-1,"")</f>
        <v/>
      </c>
      <c r="J2324" s="20" t="s">
        <v>382</v>
      </c>
      <c r="K2324" s="17">
        <v>45292</v>
      </c>
    </row>
    <row r="2325" spans="1:11" x14ac:dyDescent="0.25">
      <c r="A2325" s="16">
        <v>45298.637060185189</v>
      </c>
      <c r="B2325" t="s">
        <v>4</v>
      </c>
      <c r="C2325" t="str">
        <f t="shared" si="36"/>
        <v>Others</v>
      </c>
      <c r="D2325" s="3">
        <v>40</v>
      </c>
      <c r="E2325" t="s">
        <v>244</v>
      </c>
      <c r="F2325" t="s">
        <v>241</v>
      </c>
      <c r="G2325" s="5" t="str">
        <f>IF(Table1[[#This Row],[Amount]]&lt;0,-Table1[[#This Row],[Amount]],"")</f>
        <v/>
      </c>
      <c r="H2325" t="str">
        <f>IF(Table1[[#This Row],[Account Type]]="Credit Card",Table1[[#This Row],[Amount]],"")</f>
        <v/>
      </c>
      <c r="I2325" s="2" t="str">
        <f>IF(Table1[[#This Row],[Category]]="Loan Repayment",Table1[[#This Row],[Amount]]*-1,"")</f>
        <v/>
      </c>
      <c r="J2325" s="20" t="s">
        <v>382</v>
      </c>
      <c r="K2325" s="17">
        <v>45292</v>
      </c>
    </row>
    <row r="2326" spans="1:11" x14ac:dyDescent="0.25">
      <c r="A2326" s="16">
        <v>45298.637060185189</v>
      </c>
      <c r="B2326" t="s">
        <v>4</v>
      </c>
      <c r="C2326" t="str">
        <f t="shared" si="36"/>
        <v>Others</v>
      </c>
      <c r="D2326" s="3">
        <v>-40</v>
      </c>
      <c r="E2326" t="s">
        <v>244</v>
      </c>
      <c r="F2326" t="s">
        <v>241</v>
      </c>
      <c r="G2326" s="5">
        <f>IF(Table1[[#This Row],[Amount]]&lt;0,-Table1[[#This Row],[Amount]],"")</f>
        <v>40</v>
      </c>
      <c r="H2326" t="str">
        <f>IF(Table1[[#This Row],[Account Type]]="Credit Card",Table1[[#This Row],[Amount]],"")</f>
        <v/>
      </c>
      <c r="I2326" s="2" t="str">
        <f>IF(Table1[[#This Row],[Category]]="Loan Repayment",Table1[[#This Row],[Amount]]*-1,"")</f>
        <v/>
      </c>
      <c r="J2326" s="20" t="s">
        <v>382</v>
      </c>
      <c r="K2326" s="17">
        <v>45292</v>
      </c>
    </row>
    <row r="2327" spans="1:11" x14ac:dyDescent="0.25">
      <c r="A2327" s="16">
        <v>45298.999988425923</v>
      </c>
      <c r="B2327" t="s">
        <v>14</v>
      </c>
      <c r="C2327" t="str">
        <f t="shared" si="36"/>
        <v>Public Transport</v>
      </c>
      <c r="D2327" s="3">
        <v>-5.25</v>
      </c>
      <c r="E2327" t="s">
        <v>244</v>
      </c>
      <c r="F2327" t="s">
        <v>241</v>
      </c>
      <c r="G2327" s="5">
        <f>IF(Table1[[#This Row],[Amount]]&lt;0,-Table1[[#This Row],[Amount]],"")</f>
        <v>5.25</v>
      </c>
      <c r="H2327" t="str">
        <f>IF(Table1[[#This Row],[Account Type]]="Credit Card",Table1[[#This Row],[Amount]],"")</f>
        <v/>
      </c>
      <c r="I2327" s="2" t="str">
        <f>IF(Table1[[#This Row],[Category]]="Loan Repayment",Table1[[#This Row],[Amount]]*-1,"")</f>
        <v/>
      </c>
      <c r="J2327" s="20" t="s">
        <v>382</v>
      </c>
      <c r="K2327" s="17">
        <v>45292</v>
      </c>
    </row>
    <row r="2328" spans="1:11" x14ac:dyDescent="0.25">
      <c r="A2328" s="16">
        <v>45299.30363425926</v>
      </c>
      <c r="B2328" t="s">
        <v>2</v>
      </c>
      <c r="C2328" t="str">
        <f t="shared" si="36"/>
        <v>Savings</v>
      </c>
      <c r="D2328" s="3">
        <v>5</v>
      </c>
      <c r="E2328" t="s">
        <v>244</v>
      </c>
      <c r="F2328" t="s">
        <v>241</v>
      </c>
      <c r="G2328" s="5" t="str">
        <f>IF(Table1[[#This Row],[Amount]]&lt;0,-Table1[[#This Row],[Amount]],"")</f>
        <v/>
      </c>
      <c r="H2328" t="str">
        <f>IF(Table1[[#This Row],[Account Type]]="Credit Card",Table1[[#This Row],[Amount]],"")</f>
        <v/>
      </c>
      <c r="I2328" s="2" t="str">
        <f>IF(Table1[[#This Row],[Category]]="Loan Repayment",Table1[[#This Row],[Amount]]*-1,"")</f>
        <v/>
      </c>
      <c r="J2328" s="20" t="s">
        <v>382</v>
      </c>
      <c r="K2328" s="17">
        <v>45292</v>
      </c>
    </row>
    <row r="2329" spans="1:11" x14ac:dyDescent="0.25">
      <c r="A2329" s="16">
        <v>45299.30363425926</v>
      </c>
      <c r="B2329" t="s">
        <v>2</v>
      </c>
      <c r="C2329" t="str">
        <f t="shared" si="36"/>
        <v>Savings</v>
      </c>
      <c r="D2329" s="3">
        <v>-5</v>
      </c>
      <c r="E2329" t="s">
        <v>244</v>
      </c>
      <c r="F2329" t="s">
        <v>241</v>
      </c>
      <c r="G2329" s="5">
        <f>IF(Table1[[#This Row],[Amount]]&lt;0,-Table1[[#This Row],[Amount]],"")</f>
        <v>5</v>
      </c>
      <c r="H2329" t="str">
        <f>IF(Table1[[#This Row],[Account Type]]="Credit Card",Table1[[#This Row],[Amount]],"")</f>
        <v/>
      </c>
      <c r="I2329" s="2" t="str">
        <f>IF(Table1[[#This Row],[Category]]="Loan Repayment",Table1[[#This Row],[Amount]]*-1,"")</f>
        <v/>
      </c>
      <c r="J2329" s="20" t="s">
        <v>382</v>
      </c>
      <c r="K2329" s="17">
        <v>45292</v>
      </c>
    </row>
    <row r="2330" spans="1:11" x14ac:dyDescent="0.25">
      <c r="A2330" s="16">
        <v>45299.509027777778</v>
      </c>
      <c r="B2330" t="s">
        <v>46</v>
      </c>
      <c r="C2330" t="str">
        <f t="shared" si="36"/>
        <v>Others</v>
      </c>
      <c r="D2330" s="3">
        <v>20</v>
      </c>
      <c r="E2330" t="s">
        <v>244</v>
      </c>
      <c r="F2330" t="s">
        <v>241</v>
      </c>
      <c r="G2330" s="5" t="str">
        <f>IF(Table1[[#This Row],[Amount]]&lt;0,-Table1[[#This Row],[Amount]],"")</f>
        <v/>
      </c>
      <c r="H2330" t="str">
        <f>IF(Table1[[#This Row],[Account Type]]="Credit Card",Table1[[#This Row],[Amount]],"")</f>
        <v/>
      </c>
      <c r="I2330" s="2" t="str">
        <f>IF(Table1[[#This Row],[Category]]="Loan Repayment",Table1[[#This Row],[Amount]]*-1,"")</f>
        <v/>
      </c>
      <c r="J2330" s="20" t="s">
        <v>382</v>
      </c>
      <c r="K2330" s="17">
        <v>45292</v>
      </c>
    </row>
    <row r="2331" spans="1:11" x14ac:dyDescent="0.25">
      <c r="A2331" s="16">
        <v>45299.509525462963</v>
      </c>
      <c r="B2331" t="s">
        <v>123</v>
      </c>
      <c r="C2331" t="str">
        <f t="shared" si="36"/>
        <v>Others</v>
      </c>
      <c r="D2331" s="3">
        <v>-9</v>
      </c>
      <c r="E2331" t="s">
        <v>244</v>
      </c>
      <c r="F2331" t="s">
        <v>241</v>
      </c>
      <c r="G2331" s="5">
        <f>IF(Table1[[#This Row],[Amount]]&lt;0,-Table1[[#This Row],[Amount]],"")</f>
        <v>9</v>
      </c>
      <c r="H2331" t="str">
        <f>IF(Table1[[#This Row],[Account Type]]="Credit Card",Table1[[#This Row],[Amount]],"")</f>
        <v/>
      </c>
      <c r="I2331" s="2" t="str">
        <f>IF(Table1[[#This Row],[Category]]="Loan Repayment",Table1[[#This Row],[Amount]]*-1,"")</f>
        <v/>
      </c>
      <c r="J2331" s="20" t="s">
        <v>382</v>
      </c>
      <c r="K2331" s="17">
        <v>45292</v>
      </c>
    </row>
    <row r="2332" spans="1:11" x14ac:dyDescent="0.25">
      <c r="A2332" s="16">
        <v>45299.899247685185</v>
      </c>
      <c r="B2332" t="s">
        <v>10</v>
      </c>
      <c r="C2332" t="str">
        <f t="shared" si="36"/>
        <v>Groceries</v>
      </c>
      <c r="D2332" s="3">
        <v>-2.1</v>
      </c>
      <c r="E2332" t="s">
        <v>244</v>
      </c>
      <c r="F2332" t="s">
        <v>241</v>
      </c>
      <c r="G2332" s="5">
        <f>IF(Table1[[#This Row],[Amount]]&lt;0,-Table1[[#This Row],[Amount]],"")</f>
        <v>2.1</v>
      </c>
      <c r="H2332" t="str">
        <f>IF(Table1[[#This Row],[Account Type]]="Credit Card",Table1[[#This Row],[Amount]],"")</f>
        <v/>
      </c>
      <c r="I2332" s="2" t="str">
        <f>IF(Table1[[#This Row],[Category]]="Loan Repayment",Table1[[#This Row],[Amount]]*-1,"")</f>
        <v/>
      </c>
      <c r="J2332" s="20" t="s">
        <v>382</v>
      </c>
      <c r="K2332" s="17">
        <v>45292</v>
      </c>
    </row>
    <row r="2333" spans="1:11" x14ac:dyDescent="0.25">
      <c r="A2333" s="16">
        <v>45299.999988425923</v>
      </c>
      <c r="B2333" t="s">
        <v>14</v>
      </c>
      <c r="C2333" t="str">
        <f t="shared" si="36"/>
        <v>Public Transport</v>
      </c>
      <c r="D2333" s="3">
        <v>-5.25</v>
      </c>
      <c r="E2333" t="s">
        <v>244</v>
      </c>
      <c r="F2333" t="s">
        <v>241</v>
      </c>
      <c r="G2333" s="5">
        <f>IF(Table1[[#This Row],[Amount]]&lt;0,-Table1[[#This Row],[Amount]],"")</f>
        <v>5.25</v>
      </c>
      <c r="H2333" t="str">
        <f>IF(Table1[[#This Row],[Account Type]]="Credit Card",Table1[[#This Row],[Amount]],"")</f>
        <v/>
      </c>
      <c r="I2333" s="2" t="str">
        <f>IF(Table1[[#This Row],[Category]]="Loan Repayment",Table1[[#This Row],[Amount]]*-1,"")</f>
        <v/>
      </c>
      <c r="J2333" s="20" t="s">
        <v>382</v>
      </c>
      <c r="K2333" s="17">
        <v>45292</v>
      </c>
    </row>
    <row r="2334" spans="1:11" x14ac:dyDescent="0.25">
      <c r="A2334" s="16">
        <v>45300.372800925928</v>
      </c>
      <c r="B2334" t="s">
        <v>10</v>
      </c>
      <c r="C2334" t="str">
        <f t="shared" si="36"/>
        <v>Groceries</v>
      </c>
      <c r="D2334" s="3">
        <v>-4.1500000000000004</v>
      </c>
      <c r="E2334" t="s">
        <v>244</v>
      </c>
      <c r="F2334" t="s">
        <v>241</v>
      </c>
      <c r="G2334" s="5">
        <f>IF(Table1[[#This Row],[Amount]]&lt;0,-Table1[[#This Row],[Amount]],"")</f>
        <v>4.1500000000000004</v>
      </c>
      <c r="H2334" t="str">
        <f>IF(Table1[[#This Row],[Account Type]]="Credit Card",Table1[[#This Row],[Amount]],"")</f>
        <v/>
      </c>
      <c r="I2334" s="2" t="str">
        <f>IF(Table1[[#This Row],[Category]]="Loan Repayment",Table1[[#This Row],[Amount]]*-1,"")</f>
        <v/>
      </c>
      <c r="J2334" s="20" t="s">
        <v>382</v>
      </c>
      <c r="K2334" s="17">
        <v>45292</v>
      </c>
    </row>
    <row r="2335" spans="1:11" x14ac:dyDescent="0.25">
      <c r="A2335" s="16">
        <v>45300.68072916667</v>
      </c>
      <c r="B2335" t="s">
        <v>46</v>
      </c>
      <c r="C2335" t="str">
        <f t="shared" si="36"/>
        <v>Others</v>
      </c>
      <c r="D2335" s="3">
        <v>30</v>
      </c>
      <c r="E2335" t="s">
        <v>244</v>
      </c>
      <c r="F2335" t="s">
        <v>241</v>
      </c>
      <c r="G2335" s="5" t="str">
        <f>IF(Table1[[#This Row],[Amount]]&lt;0,-Table1[[#This Row],[Amount]],"")</f>
        <v/>
      </c>
      <c r="H2335" t="str">
        <f>IF(Table1[[#This Row],[Account Type]]="Credit Card",Table1[[#This Row],[Amount]],"")</f>
        <v/>
      </c>
      <c r="I2335" s="2" t="str">
        <f>IF(Table1[[#This Row],[Category]]="Loan Repayment",Table1[[#This Row],[Amount]]*-1,"")</f>
        <v/>
      </c>
      <c r="J2335" s="20" t="s">
        <v>382</v>
      </c>
      <c r="K2335" s="17">
        <v>45292</v>
      </c>
    </row>
    <row r="2336" spans="1:11" x14ac:dyDescent="0.25">
      <c r="A2336" s="16">
        <v>45300.687326388892</v>
      </c>
      <c r="B2336" t="s">
        <v>139</v>
      </c>
      <c r="C2336" t="str">
        <f t="shared" si="36"/>
        <v>Cab</v>
      </c>
      <c r="D2336" s="3">
        <v>-8.9</v>
      </c>
      <c r="E2336" t="s">
        <v>244</v>
      </c>
      <c r="F2336" t="s">
        <v>241</v>
      </c>
      <c r="G2336" s="5">
        <f>IF(Table1[[#This Row],[Amount]]&lt;0,-Table1[[#This Row],[Amount]],"")</f>
        <v>8.9</v>
      </c>
      <c r="H2336" t="str">
        <f>IF(Table1[[#This Row],[Account Type]]="Credit Card",Table1[[#This Row],[Amount]],"")</f>
        <v/>
      </c>
      <c r="I2336" s="2" t="str">
        <f>IF(Table1[[#This Row],[Category]]="Loan Repayment",Table1[[#This Row],[Amount]]*-1,"")</f>
        <v/>
      </c>
      <c r="J2336" s="20" t="s">
        <v>382</v>
      </c>
      <c r="K2336" s="17">
        <v>45292</v>
      </c>
    </row>
    <row r="2337" spans="1:11" x14ac:dyDescent="0.25">
      <c r="A2337" s="16">
        <v>45300.688634259262</v>
      </c>
      <c r="B2337" t="s">
        <v>183</v>
      </c>
      <c r="C2337" t="str">
        <f t="shared" si="36"/>
        <v>Others</v>
      </c>
      <c r="D2337" s="3">
        <v>20</v>
      </c>
      <c r="E2337" t="s">
        <v>244</v>
      </c>
      <c r="F2337" t="s">
        <v>241</v>
      </c>
      <c r="G2337" s="5" t="str">
        <f>IF(Table1[[#This Row],[Amount]]&lt;0,-Table1[[#This Row],[Amount]],"")</f>
        <v/>
      </c>
      <c r="H2337" t="str">
        <f>IF(Table1[[#This Row],[Account Type]]="Credit Card",Table1[[#This Row],[Amount]],"")</f>
        <v/>
      </c>
      <c r="I2337" s="2" t="str">
        <f>IF(Table1[[#This Row],[Category]]="Loan Repayment",Table1[[#This Row],[Amount]]*-1,"")</f>
        <v/>
      </c>
      <c r="J2337" s="20" t="s">
        <v>382</v>
      </c>
      <c r="K2337" s="17">
        <v>45292</v>
      </c>
    </row>
    <row r="2338" spans="1:11" x14ac:dyDescent="0.25">
      <c r="A2338" s="16">
        <v>45300.781226851854</v>
      </c>
      <c r="B2338" t="s">
        <v>10</v>
      </c>
      <c r="C2338" t="str">
        <f t="shared" si="36"/>
        <v>Groceries</v>
      </c>
      <c r="D2338" s="3">
        <v>-2.7</v>
      </c>
      <c r="E2338" t="s">
        <v>244</v>
      </c>
      <c r="F2338" t="s">
        <v>241</v>
      </c>
      <c r="G2338" s="5">
        <f>IF(Table1[[#This Row],[Amount]]&lt;0,-Table1[[#This Row],[Amount]],"")</f>
        <v>2.7</v>
      </c>
      <c r="H2338" t="str">
        <f>IF(Table1[[#This Row],[Account Type]]="Credit Card",Table1[[#This Row],[Amount]],"")</f>
        <v/>
      </c>
      <c r="I2338" s="2" t="str">
        <f>IF(Table1[[#This Row],[Category]]="Loan Repayment",Table1[[#This Row],[Amount]]*-1,"")</f>
        <v/>
      </c>
      <c r="J2338" s="20" t="s">
        <v>382</v>
      </c>
      <c r="K2338" s="17">
        <v>45292</v>
      </c>
    </row>
    <row r="2339" spans="1:11" x14ac:dyDescent="0.25">
      <c r="A2339" s="16">
        <v>45300.812291666669</v>
      </c>
      <c r="B2339" t="s">
        <v>4</v>
      </c>
      <c r="C2339" t="str">
        <f t="shared" si="36"/>
        <v>Others</v>
      </c>
      <c r="D2339" s="3">
        <v>20</v>
      </c>
      <c r="E2339" t="s">
        <v>244</v>
      </c>
      <c r="F2339" t="s">
        <v>241</v>
      </c>
      <c r="G2339" s="5" t="str">
        <f>IF(Table1[[#This Row],[Amount]]&lt;0,-Table1[[#This Row],[Amount]],"")</f>
        <v/>
      </c>
      <c r="H2339" t="str">
        <f>IF(Table1[[#This Row],[Account Type]]="Credit Card",Table1[[#This Row],[Amount]],"")</f>
        <v/>
      </c>
      <c r="I2339" s="2" t="str">
        <f>IF(Table1[[#This Row],[Category]]="Loan Repayment",Table1[[#This Row],[Amount]]*-1,"")</f>
        <v/>
      </c>
      <c r="J2339" s="20" t="s">
        <v>382</v>
      </c>
      <c r="K2339" s="17">
        <v>45292</v>
      </c>
    </row>
    <row r="2340" spans="1:11" x14ac:dyDescent="0.25">
      <c r="A2340" s="16">
        <v>45300.812291666669</v>
      </c>
      <c r="B2340" t="s">
        <v>4</v>
      </c>
      <c r="C2340" t="str">
        <f t="shared" si="36"/>
        <v>Others</v>
      </c>
      <c r="D2340" s="3">
        <v>-20</v>
      </c>
      <c r="E2340" t="s">
        <v>244</v>
      </c>
      <c r="F2340" t="s">
        <v>241</v>
      </c>
      <c r="G2340" s="5">
        <f>IF(Table1[[#This Row],[Amount]]&lt;0,-Table1[[#This Row],[Amount]],"")</f>
        <v>20</v>
      </c>
      <c r="H2340" t="str">
        <f>IF(Table1[[#This Row],[Account Type]]="Credit Card",Table1[[#This Row],[Amount]],"")</f>
        <v/>
      </c>
      <c r="I2340" s="2" t="str">
        <f>IF(Table1[[#This Row],[Category]]="Loan Repayment",Table1[[#This Row],[Amount]]*-1,"")</f>
        <v/>
      </c>
      <c r="J2340" s="20" t="s">
        <v>382</v>
      </c>
      <c r="K2340" s="17">
        <v>45292</v>
      </c>
    </row>
    <row r="2341" spans="1:11" x14ac:dyDescent="0.25">
      <c r="A2341" s="16">
        <v>45300.953587962962</v>
      </c>
      <c r="B2341" t="s">
        <v>84</v>
      </c>
      <c r="C2341" t="str">
        <f t="shared" si="36"/>
        <v>Others</v>
      </c>
      <c r="D2341" s="3">
        <v>-0.89</v>
      </c>
      <c r="E2341" t="s">
        <v>244</v>
      </c>
      <c r="F2341" t="s">
        <v>241</v>
      </c>
      <c r="G2341" s="5">
        <f>IF(Table1[[#This Row],[Amount]]&lt;0,-Table1[[#This Row],[Amount]],"")</f>
        <v>0.89</v>
      </c>
      <c r="H2341" t="str">
        <f>IF(Table1[[#This Row],[Account Type]]="Credit Card",Table1[[#This Row],[Amount]],"")</f>
        <v/>
      </c>
      <c r="I2341" s="2" t="str">
        <f>IF(Table1[[#This Row],[Category]]="Loan Repayment",Table1[[#This Row],[Amount]]*-1,"")</f>
        <v/>
      </c>
      <c r="J2341" s="20" t="s">
        <v>382</v>
      </c>
      <c r="K2341" s="17">
        <v>45292</v>
      </c>
    </row>
    <row r="2342" spans="1:11" x14ac:dyDescent="0.25">
      <c r="A2342" s="16">
        <v>45301.108275462961</v>
      </c>
      <c r="B2342" t="s">
        <v>14</v>
      </c>
      <c r="C2342" t="str">
        <f t="shared" si="36"/>
        <v>Public Transport</v>
      </c>
      <c r="D2342" s="3">
        <v>-5.25</v>
      </c>
      <c r="E2342" t="s">
        <v>244</v>
      </c>
      <c r="F2342" t="s">
        <v>241</v>
      </c>
      <c r="G2342" s="5">
        <f>IF(Table1[[#This Row],[Amount]]&lt;0,-Table1[[#This Row],[Amount]],"")</f>
        <v>5.25</v>
      </c>
      <c r="H2342" t="str">
        <f>IF(Table1[[#This Row],[Account Type]]="Credit Card",Table1[[#This Row],[Amount]],"")</f>
        <v/>
      </c>
      <c r="I2342" s="2" t="str">
        <f>IF(Table1[[#This Row],[Category]]="Loan Repayment",Table1[[#This Row],[Amount]]*-1,"")</f>
        <v/>
      </c>
      <c r="J2342" s="20" t="s">
        <v>382</v>
      </c>
      <c r="K2342" s="17">
        <v>45292</v>
      </c>
    </row>
    <row r="2343" spans="1:11" x14ac:dyDescent="0.25">
      <c r="A2343" s="16">
        <v>45301.623773148145</v>
      </c>
      <c r="B2343" t="s">
        <v>10</v>
      </c>
      <c r="C2343" t="str">
        <f t="shared" si="36"/>
        <v>Groceries</v>
      </c>
      <c r="D2343" s="3">
        <v>-3.3</v>
      </c>
      <c r="E2343" t="s">
        <v>244</v>
      </c>
      <c r="F2343" t="s">
        <v>241</v>
      </c>
      <c r="G2343" s="5">
        <f>IF(Table1[[#This Row],[Amount]]&lt;0,-Table1[[#This Row],[Amount]],"")</f>
        <v>3.3</v>
      </c>
      <c r="H2343" t="str">
        <f>IF(Table1[[#This Row],[Account Type]]="Credit Card",Table1[[#This Row],[Amount]],"")</f>
        <v/>
      </c>
      <c r="I2343" s="2" t="str">
        <f>IF(Table1[[#This Row],[Category]]="Loan Repayment",Table1[[#This Row],[Amount]]*-1,"")</f>
        <v/>
      </c>
      <c r="J2343" s="20" t="s">
        <v>382</v>
      </c>
      <c r="K2343" s="17">
        <v>45292</v>
      </c>
    </row>
    <row r="2344" spans="1:11" x14ac:dyDescent="0.25">
      <c r="A2344" s="16">
        <v>45301.999988425923</v>
      </c>
      <c r="B2344" t="s">
        <v>14</v>
      </c>
      <c r="C2344" t="str">
        <f t="shared" si="36"/>
        <v>Public Transport</v>
      </c>
      <c r="D2344" s="3">
        <v>-5.25</v>
      </c>
      <c r="E2344" t="s">
        <v>244</v>
      </c>
      <c r="F2344" t="s">
        <v>241</v>
      </c>
      <c r="G2344" s="5">
        <f>IF(Table1[[#This Row],[Amount]]&lt;0,-Table1[[#This Row],[Amount]],"")</f>
        <v>5.25</v>
      </c>
      <c r="H2344" t="str">
        <f>IF(Table1[[#This Row],[Account Type]]="Credit Card",Table1[[#This Row],[Amount]],"")</f>
        <v/>
      </c>
      <c r="I2344" s="2" t="str">
        <f>IF(Table1[[#This Row],[Category]]="Loan Repayment",Table1[[#This Row],[Amount]]*-1,"")</f>
        <v/>
      </c>
      <c r="J2344" s="20" t="s">
        <v>382</v>
      </c>
      <c r="K2344" s="17">
        <v>45292</v>
      </c>
    </row>
    <row r="2345" spans="1:11" x14ac:dyDescent="0.25">
      <c r="A2345" s="16">
        <v>45302.371041666665</v>
      </c>
      <c r="B2345" t="s">
        <v>10</v>
      </c>
      <c r="C2345" t="str">
        <f t="shared" si="36"/>
        <v>Groceries</v>
      </c>
      <c r="D2345" s="3">
        <v>-3.2</v>
      </c>
      <c r="E2345" t="s">
        <v>244</v>
      </c>
      <c r="F2345" t="s">
        <v>241</v>
      </c>
      <c r="G2345" s="5">
        <f>IF(Table1[[#This Row],[Amount]]&lt;0,-Table1[[#This Row],[Amount]],"")</f>
        <v>3.2</v>
      </c>
      <c r="H2345" t="str">
        <f>IF(Table1[[#This Row],[Account Type]]="Credit Card",Table1[[#This Row],[Amount]],"")</f>
        <v/>
      </c>
      <c r="I2345" s="2" t="str">
        <f>IF(Table1[[#This Row],[Category]]="Loan Repayment",Table1[[#This Row],[Amount]]*-1,"")</f>
        <v/>
      </c>
      <c r="J2345" s="20" t="s">
        <v>382</v>
      </c>
      <c r="K2345" s="17">
        <v>45292</v>
      </c>
    </row>
    <row r="2346" spans="1:11" x14ac:dyDescent="0.25">
      <c r="A2346" s="16">
        <v>45302.795601851853</v>
      </c>
      <c r="B2346" t="s">
        <v>184</v>
      </c>
      <c r="C2346" t="str">
        <f t="shared" si="36"/>
        <v>Others</v>
      </c>
      <c r="D2346" s="3">
        <v>18.690000000000001</v>
      </c>
      <c r="E2346" t="s">
        <v>244</v>
      </c>
      <c r="F2346" t="s">
        <v>241</v>
      </c>
      <c r="G2346" s="5" t="str">
        <f>IF(Table1[[#This Row],[Amount]]&lt;0,-Table1[[#This Row],[Amount]],"")</f>
        <v/>
      </c>
      <c r="H2346" t="str">
        <f>IF(Table1[[#This Row],[Account Type]]="Credit Card",Table1[[#This Row],[Amount]],"")</f>
        <v/>
      </c>
      <c r="I2346" s="2" t="str">
        <f>IF(Table1[[#This Row],[Category]]="Loan Repayment",Table1[[#This Row],[Amount]]*-1,"")</f>
        <v/>
      </c>
      <c r="J2346" s="20" t="s">
        <v>382</v>
      </c>
      <c r="K2346" s="17">
        <v>45292</v>
      </c>
    </row>
    <row r="2347" spans="1:11" x14ac:dyDescent="0.25">
      <c r="A2347" s="16">
        <v>45302.999988425923</v>
      </c>
      <c r="B2347" t="s">
        <v>14</v>
      </c>
      <c r="C2347" t="str">
        <f t="shared" si="36"/>
        <v>Public Transport</v>
      </c>
      <c r="D2347" s="3">
        <v>-5.25</v>
      </c>
      <c r="E2347" t="s">
        <v>244</v>
      </c>
      <c r="F2347" t="s">
        <v>241</v>
      </c>
      <c r="G2347" s="5">
        <f>IF(Table1[[#This Row],[Amount]]&lt;0,-Table1[[#This Row],[Amount]],"")</f>
        <v>5.25</v>
      </c>
      <c r="H2347" t="str">
        <f>IF(Table1[[#This Row],[Account Type]]="Credit Card",Table1[[#This Row],[Amount]],"")</f>
        <v/>
      </c>
      <c r="I2347" s="2" t="str">
        <f>IF(Table1[[#This Row],[Category]]="Loan Repayment",Table1[[#This Row],[Amount]]*-1,"")</f>
        <v/>
      </c>
      <c r="J2347" s="20" t="s">
        <v>382</v>
      </c>
      <c r="K2347" s="17">
        <v>45292</v>
      </c>
    </row>
    <row r="2348" spans="1:11" x14ac:dyDescent="0.25">
      <c r="A2348" s="16">
        <v>45303.359317129631</v>
      </c>
      <c r="B2348" t="s">
        <v>4</v>
      </c>
      <c r="C2348" t="str">
        <f t="shared" si="36"/>
        <v>Others</v>
      </c>
      <c r="D2348" s="3">
        <v>18.690000000000001</v>
      </c>
      <c r="E2348" t="s">
        <v>244</v>
      </c>
      <c r="F2348" t="s">
        <v>241</v>
      </c>
      <c r="G2348" s="5" t="str">
        <f>IF(Table1[[#This Row],[Amount]]&lt;0,-Table1[[#This Row],[Amount]],"")</f>
        <v/>
      </c>
      <c r="H2348" t="str">
        <f>IF(Table1[[#This Row],[Account Type]]="Credit Card",Table1[[#This Row],[Amount]],"")</f>
        <v/>
      </c>
      <c r="I2348" s="2" t="str">
        <f>IF(Table1[[#This Row],[Category]]="Loan Repayment",Table1[[#This Row],[Amount]]*-1,"")</f>
        <v/>
      </c>
      <c r="J2348" s="20" t="s">
        <v>382</v>
      </c>
      <c r="K2348" s="17">
        <v>45292</v>
      </c>
    </row>
    <row r="2349" spans="1:11" x14ac:dyDescent="0.25">
      <c r="A2349" s="16">
        <v>45303.359317129631</v>
      </c>
      <c r="B2349" t="s">
        <v>4</v>
      </c>
      <c r="C2349" t="str">
        <f t="shared" si="36"/>
        <v>Others</v>
      </c>
      <c r="D2349" s="3">
        <v>-18.690000000000001</v>
      </c>
      <c r="E2349" t="s">
        <v>244</v>
      </c>
      <c r="F2349" t="s">
        <v>241</v>
      </c>
      <c r="G2349" s="5">
        <f>IF(Table1[[#This Row],[Amount]]&lt;0,-Table1[[#This Row],[Amount]],"")</f>
        <v>18.690000000000001</v>
      </c>
      <c r="H2349" t="str">
        <f>IF(Table1[[#This Row],[Account Type]]="Credit Card",Table1[[#This Row],[Amount]],"")</f>
        <v/>
      </c>
      <c r="I2349" s="2" t="str">
        <f>IF(Table1[[#This Row],[Category]]="Loan Repayment",Table1[[#This Row],[Amount]]*-1,"")</f>
        <v/>
      </c>
      <c r="J2349" s="20" t="s">
        <v>382</v>
      </c>
      <c r="K2349" s="17">
        <v>45292</v>
      </c>
    </row>
    <row r="2350" spans="1:11" x14ac:dyDescent="0.25">
      <c r="A2350" s="16">
        <v>45303.360277777778</v>
      </c>
      <c r="B2350" t="s">
        <v>46</v>
      </c>
      <c r="C2350" t="str">
        <f t="shared" si="36"/>
        <v>Others</v>
      </c>
      <c r="D2350" s="3">
        <v>20</v>
      </c>
      <c r="E2350" t="s">
        <v>244</v>
      </c>
      <c r="F2350" t="s">
        <v>241</v>
      </c>
      <c r="G2350" s="5" t="str">
        <f>IF(Table1[[#This Row],[Amount]]&lt;0,-Table1[[#This Row],[Amount]],"")</f>
        <v/>
      </c>
      <c r="H2350" t="str">
        <f>IF(Table1[[#This Row],[Account Type]]="Credit Card",Table1[[#This Row],[Amount]],"")</f>
        <v/>
      </c>
      <c r="I2350" s="2" t="str">
        <f>IF(Table1[[#This Row],[Category]]="Loan Repayment",Table1[[#This Row],[Amount]]*-1,"")</f>
        <v/>
      </c>
      <c r="J2350" s="20" t="s">
        <v>382</v>
      </c>
      <c r="K2350" s="17">
        <v>45292</v>
      </c>
    </row>
    <row r="2351" spans="1:11" x14ac:dyDescent="0.25">
      <c r="A2351" s="16">
        <v>45303.370428240742</v>
      </c>
      <c r="B2351" t="s">
        <v>10</v>
      </c>
      <c r="C2351" t="str">
        <f t="shared" si="36"/>
        <v>Groceries</v>
      </c>
      <c r="D2351" s="3">
        <v>-2.85</v>
      </c>
      <c r="E2351" t="s">
        <v>244</v>
      </c>
      <c r="F2351" t="s">
        <v>241</v>
      </c>
      <c r="G2351" s="5">
        <f>IF(Table1[[#This Row],[Amount]]&lt;0,-Table1[[#This Row],[Amount]],"")</f>
        <v>2.85</v>
      </c>
      <c r="H2351" t="str">
        <f>IF(Table1[[#This Row],[Account Type]]="Credit Card",Table1[[#This Row],[Amount]],"")</f>
        <v/>
      </c>
      <c r="I2351" s="2" t="str">
        <f>IF(Table1[[#This Row],[Category]]="Loan Repayment",Table1[[#This Row],[Amount]]*-1,"")</f>
        <v/>
      </c>
      <c r="J2351" s="20" t="s">
        <v>382</v>
      </c>
      <c r="K2351" s="17">
        <v>45292</v>
      </c>
    </row>
    <row r="2352" spans="1:11" x14ac:dyDescent="0.25">
      <c r="A2352" s="16">
        <v>45303.999988425923</v>
      </c>
      <c r="B2352" t="s">
        <v>14</v>
      </c>
      <c r="C2352" t="str">
        <f t="shared" si="36"/>
        <v>Public Transport</v>
      </c>
      <c r="D2352" s="3">
        <v>-3.7</v>
      </c>
      <c r="E2352" t="s">
        <v>244</v>
      </c>
      <c r="F2352" t="s">
        <v>241</v>
      </c>
      <c r="G2352" s="5">
        <f>IF(Table1[[#This Row],[Amount]]&lt;0,-Table1[[#This Row],[Amount]],"")</f>
        <v>3.7</v>
      </c>
      <c r="H2352" t="str">
        <f>IF(Table1[[#This Row],[Account Type]]="Credit Card",Table1[[#This Row],[Amount]],"")</f>
        <v/>
      </c>
      <c r="I2352" s="2" t="str">
        <f>IF(Table1[[#This Row],[Category]]="Loan Repayment",Table1[[#This Row],[Amount]]*-1,"")</f>
        <v/>
      </c>
      <c r="J2352" s="20" t="s">
        <v>382</v>
      </c>
      <c r="K2352" s="17">
        <v>45292</v>
      </c>
    </row>
    <row r="2353" spans="1:11" x14ac:dyDescent="0.25">
      <c r="A2353" s="16">
        <v>45304.47252314815</v>
      </c>
      <c r="B2353" t="s">
        <v>107</v>
      </c>
      <c r="C2353" t="str">
        <f t="shared" si="36"/>
        <v>Others</v>
      </c>
      <c r="D2353" s="3">
        <v>80</v>
      </c>
      <c r="E2353" t="s">
        <v>244</v>
      </c>
      <c r="F2353" t="s">
        <v>241</v>
      </c>
      <c r="G2353" s="5" t="str">
        <f>IF(Table1[[#This Row],[Amount]]&lt;0,-Table1[[#This Row],[Amount]],"")</f>
        <v/>
      </c>
      <c r="H2353" t="str">
        <f>IF(Table1[[#This Row],[Account Type]]="Credit Card",Table1[[#This Row],[Amount]],"")</f>
        <v/>
      </c>
      <c r="I2353" s="2" t="str">
        <f>IF(Table1[[#This Row],[Category]]="Loan Repayment",Table1[[#This Row],[Amount]]*-1,"")</f>
        <v/>
      </c>
      <c r="J2353" s="20" t="s">
        <v>382</v>
      </c>
      <c r="K2353" s="17">
        <v>45292</v>
      </c>
    </row>
    <row r="2354" spans="1:11" x14ac:dyDescent="0.25">
      <c r="A2354" s="16">
        <v>45304.474710648145</v>
      </c>
      <c r="B2354" t="s">
        <v>169</v>
      </c>
      <c r="C2354" t="str">
        <f t="shared" si="36"/>
        <v>Kids Extracurricular</v>
      </c>
      <c r="D2354" s="3">
        <v>-42.48</v>
      </c>
      <c r="E2354" t="s">
        <v>244</v>
      </c>
      <c r="F2354" t="s">
        <v>241</v>
      </c>
      <c r="G2354" s="5">
        <f>IF(Table1[[#This Row],[Amount]]&lt;0,-Table1[[#This Row],[Amount]],"")</f>
        <v>42.48</v>
      </c>
      <c r="H2354" t="str">
        <f>IF(Table1[[#This Row],[Account Type]]="Credit Card",Table1[[#This Row],[Amount]],"")</f>
        <v/>
      </c>
      <c r="I2354" s="2" t="str">
        <f>IF(Table1[[#This Row],[Category]]="Loan Repayment",Table1[[#This Row],[Amount]]*-1,"")</f>
        <v/>
      </c>
      <c r="J2354" s="20" t="s">
        <v>382</v>
      </c>
      <c r="K2354" s="17">
        <v>45292</v>
      </c>
    </row>
    <row r="2355" spans="1:11" x14ac:dyDescent="0.25">
      <c r="A2355" s="16">
        <v>45305.357349537036</v>
      </c>
      <c r="B2355" t="s">
        <v>10</v>
      </c>
      <c r="C2355" t="str">
        <f t="shared" si="36"/>
        <v>Groceries</v>
      </c>
      <c r="D2355" s="3">
        <v>-0.8</v>
      </c>
      <c r="E2355" t="s">
        <v>244</v>
      </c>
      <c r="F2355" t="s">
        <v>241</v>
      </c>
      <c r="G2355" s="5">
        <f>IF(Table1[[#This Row],[Amount]]&lt;0,-Table1[[#This Row],[Amount]],"")</f>
        <v>0.8</v>
      </c>
      <c r="H2355" t="str">
        <f>IF(Table1[[#This Row],[Account Type]]="Credit Card",Table1[[#This Row],[Amount]],"")</f>
        <v/>
      </c>
      <c r="I2355" s="2" t="str">
        <f>IF(Table1[[#This Row],[Category]]="Loan Repayment",Table1[[#This Row],[Amount]]*-1,"")</f>
        <v/>
      </c>
      <c r="J2355" s="20" t="s">
        <v>382</v>
      </c>
      <c r="K2355" s="17">
        <v>45292</v>
      </c>
    </row>
    <row r="2356" spans="1:11" x14ac:dyDescent="0.25">
      <c r="A2356" s="16">
        <v>45305.499039351853</v>
      </c>
      <c r="B2356" t="s">
        <v>39</v>
      </c>
      <c r="C2356" t="str">
        <f t="shared" si="36"/>
        <v>Church</v>
      </c>
      <c r="D2356" s="3">
        <v>-3</v>
      </c>
      <c r="E2356" t="s">
        <v>244</v>
      </c>
      <c r="F2356" t="s">
        <v>241</v>
      </c>
      <c r="G2356" s="5">
        <f>IF(Table1[[#This Row],[Amount]]&lt;0,-Table1[[#This Row],[Amount]],"")</f>
        <v>3</v>
      </c>
      <c r="H2356" t="str">
        <f>IF(Table1[[#This Row],[Account Type]]="Credit Card",Table1[[#This Row],[Amount]],"")</f>
        <v/>
      </c>
      <c r="I2356" s="2" t="str">
        <f>IF(Table1[[#This Row],[Category]]="Loan Repayment",Table1[[#This Row],[Amount]]*-1,"")</f>
        <v/>
      </c>
      <c r="J2356" s="20" t="s">
        <v>382</v>
      </c>
      <c r="K2356" s="17">
        <v>45292</v>
      </c>
    </row>
    <row r="2357" spans="1:11" x14ac:dyDescent="0.25">
      <c r="A2357" s="16">
        <v>45306.305</v>
      </c>
      <c r="B2357" t="s">
        <v>2</v>
      </c>
      <c r="C2357" t="str">
        <f t="shared" si="36"/>
        <v>Savings</v>
      </c>
      <c r="D2357" s="3">
        <v>5</v>
      </c>
      <c r="E2357" t="s">
        <v>244</v>
      </c>
      <c r="F2357" t="s">
        <v>241</v>
      </c>
      <c r="G2357" s="5" t="str">
        <f>IF(Table1[[#This Row],[Amount]]&lt;0,-Table1[[#This Row],[Amount]],"")</f>
        <v/>
      </c>
      <c r="H2357" t="str">
        <f>IF(Table1[[#This Row],[Account Type]]="Credit Card",Table1[[#This Row],[Amount]],"")</f>
        <v/>
      </c>
      <c r="I2357" s="2" t="str">
        <f>IF(Table1[[#This Row],[Category]]="Loan Repayment",Table1[[#This Row],[Amount]]*-1,"")</f>
        <v/>
      </c>
      <c r="J2357" s="20" t="s">
        <v>382</v>
      </c>
      <c r="K2357" s="17">
        <v>45292</v>
      </c>
    </row>
    <row r="2358" spans="1:11" x14ac:dyDescent="0.25">
      <c r="A2358" s="16">
        <v>45306.305</v>
      </c>
      <c r="B2358" t="s">
        <v>2</v>
      </c>
      <c r="C2358" t="str">
        <f t="shared" si="36"/>
        <v>Savings</v>
      </c>
      <c r="D2358" s="3">
        <v>-5</v>
      </c>
      <c r="E2358" t="s">
        <v>244</v>
      </c>
      <c r="F2358" t="s">
        <v>241</v>
      </c>
      <c r="G2358" s="5">
        <f>IF(Table1[[#This Row],[Amount]]&lt;0,-Table1[[#This Row],[Amount]],"")</f>
        <v>5</v>
      </c>
      <c r="H2358" t="str">
        <f>IF(Table1[[#This Row],[Account Type]]="Credit Card",Table1[[#This Row],[Amount]],"")</f>
        <v/>
      </c>
      <c r="I2358" s="2" t="str">
        <f>IF(Table1[[#This Row],[Category]]="Loan Repayment",Table1[[#This Row],[Amount]]*-1,"")</f>
        <v/>
      </c>
      <c r="J2358" s="20" t="s">
        <v>382</v>
      </c>
      <c r="K2358" s="17">
        <v>45292</v>
      </c>
    </row>
    <row r="2359" spans="1:11" x14ac:dyDescent="0.25">
      <c r="A2359" s="16">
        <v>45306.309849537036</v>
      </c>
      <c r="B2359" t="s">
        <v>10</v>
      </c>
      <c r="C2359" t="str">
        <f t="shared" si="36"/>
        <v>Groceries</v>
      </c>
      <c r="D2359" s="3">
        <v>-1.55</v>
      </c>
      <c r="E2359" t="s">
        <v>244</v>
      </c>
      <c r="F2359" t="s">
        <v>241</v>
      </c>
      <c r="G2359" s="5">
        <f>IF(Table1[[#This Row],[Amount]]&lt;0,-Table1[[#This Row],[Amount]],"")</f>
        <v>1.55</v>
      </c>
      <c r="H2359" t="str">
        <f>IF(Table1[[#This Row],[Account Type]]="Credit Card",Table1[[#This Row],[Amount]],"")</f>
        <v/>
      </c>
      <c r="I2359" s="2" t="str">
        <f>IF(Table1[[#This Row],[Category]]="Loan Repayment",Table1[[#This Row],[Amount]]*-1,"")</f>
        <v/>
      </c>
      <c r="J2359" s="20" t="s">
        <v>382</v>
      </c>
      <c r="K2359" s="17">
        <v>45292</v>
      </c>
    </row>
    <row r="2360" spans="1:11" x14ac:dyDescent="0.25">
      <c r="A2360" s="16">
        <v>45307.108576388891</v>
      </c>
      <c r="B2360" t="s">
        <v>14</v>
      </c>
      <c r="C2360" t="str">
        <f t="shared" si="36"/>
        <v>Public Transport</v>
      </c>
      <c r="D2360" s="3">
        <v>-1.75</v>
      </c>
      <c r="E2360" t="s">
        <v>244</v>
      </c>
      <c r="F2360" t="s">
        <v>241</v>
      </c>
      <c r="G2360" s="5">
        <f>IF(Table1[[#This Row],[Amount]]&lt;0,-Table1[[#This Row],[Amount]],"")</f>
        <v>1.75</v>
      </c>
      <c r="H2360" t="str">
        <f>IF(Table1[[#This Row],[Account Type]]="Credit Card",Table1[[#This Row],[Amount]],"")</f>
        <v/>
      </c>
      <c r="I2360" s="2" t="str">
        <f>IF(Table1[[#This Row],[Category]]="Loan Repayment",Table1[[#This Row],[Amount]]*-1,"")</f>
        <v/>
      </c>
      <c r="J2360" s="20" t="s">
        <v>382</v>
      </c>
      <c r="K2360" s="17">
        <v>45292</v>
      </c>
    </row>
    <row r="2361" spans="1:11" x14ac:dyDescent="0.25">
      <c r="A2361" s="16">
        <v>45307.497534722221</v>
      </c>
      <c r="B2361" t="s">
        <v>10</v>
      </c>
      <c r="C2361" t="str">
        <f t="shared" si="36"/>
        <v>Groceries</v>
      </c>
      <c r="D2361" s="3">
        <v>-6.1</v>
      </c>
      <c r="E2361" t="s">
        <v>244</v>
      </c>
      <c r="F2361" t="s">
        <v>241</v>
      </c>
      <c r="G2361" s="5">
        <f>IF(Table1[[#This Row],[Amount]]&lt;0,-Table1[[#This Row],[Amount]],"")</f>
        <v>6.1</v>
      </c>
      <c r="H2361" t="str">
        <f>IF(Table1[[#This Row],[Account Type]]="Credit Card",Table1[[#This Row],[Amount]],"")</f>
        <v/>
      </c>
      <c r="I2361" s="2" t="str">
        <f>IF(Table1[[#This Row],[Category]]="Loan Repayment",Table1[[#This Row],[Amount]]*-1,"")</f>
        <v/>
      </c>
      <c r="J2361" s="20" t="s">
        <v>382</v>
      </c>
      <c r="K2361" s="17">
        <v>45292</v>
      </c>
    </row>
    <row r="2362" spans="1:11" x14ac:dyDescent="0.25">
      <c r="A2362" s="16">
        <v>45307.999988425923</v>
      </c>
      <c r="B2362" t="s">
        <v>14</v>
      </c>
      <c r="C2362" t="str">
        <f t="shared" si="36"/>
        <v>Public Transport</v>
      </c>
      <c r="D2362" s="3">
        <v>-5.25</v>
      </c>
      <c r="E2362" t="s">
        <v>244</v>
      </c>
      <c r="F2362" t="s">
        <v>241</v>
      </c>
      <c r="G2362" s="5">
        <f>IF(Table1[[#This Row],[Amount]]&lt;0,-Table1[[#This Row],[Amount]],"")</f>
        <v>5.25</v>
      </c>
      <c r="H2362" t="str">
        <f>IF(Table1[[#This Row],[Account Type]]="Credit Card",Table1[[#This Row],[Amount]],"")</f>
        <v/>
      </c>
      <c r="I2362" s="2" t="str">
        <f>IF(Table1[[#This Row],[Category]]="Loan Repayment",Table1[[#This Row],[Amount]]*-1,"")</f>
        <v/>
      </c>
      <c r="J2362" s="20" t="s">
        <v>382</v>
      </c>
      <c r="K2362" s="17">
        <v>45292</v>
      </c>
    </row>
    <row r="2363" spans="1:11" x14ac:dyDescent="0.25">
      <c r="A2363" s="16">
        <v>45308.289166666669</v>
      </c>
      <c r="B2363" t="s">
        <v>185</v>
      </c>
      <c r="C2363" t="str">
        <f t="shared" si="36"/>
        <v>Others</v>
      </c>
      <c r="D2363" s="3">
        <v>11</v>
      </c>
      <c r="E2363" t="s">
        <v>244</v>
      </c>
      <c r="F2363" t="s">
        <v>241</v>
      </c>
      <c r="G2363" s="5" t="str">
        <f>IF(Table1[[#This Row],[Amount]]&lt;0,-Table1[[#This Row],[Amount]],"")</f>
        <v/>
      </c>
      <c r="H2363" t="str">
        <f>IF(Table1[[#This Row],[Account Type]]="Credit Card",Table1[[#This Row],[Amount]],"")</f>
        <v/>
      </c>
      <c r="I2363" s="2" t="str">
        <f>IF(Table1[[#This Row],[Category]]="Loan Repayment",Table1[[#This Row],[Amount]]*-1,"")</f>
        <v/>
      </c>
      <c r="J2363" s="20" t="s">
        <v>382</v>
      </c>
      <c r="K2363" s="17">
        <v>45292</v>
      </c>
    </row>
    <row r="2364" spans="1:11" x14ac:dyDescent="0.25">
      <c r="A2364" s="16">
        <v>45308.291759259257</v>
      </c>
      <c r="B2364" t="s">
        <v>4</v>
      </c>
      <c r="C2364" t="str">
        <f t="shared" si="36"/>
        <v>Others</v>
      </c>
      <c r="D2364" s="3">
        <v>11</v>
      </c>
      <c r="E2364" t="s">
        <v>244</v>
      </c>
      <c r="F2364" t="s">
        <v>241</v>
      </c>
      <c r="G2364" s="5" t="str">
        <f>IF(Table1[[#This Row],[Amount]]&lt;0,-Table1[[#This Row],[Amount]],"")</f>
        <v/>
      </c>
      <c r="H2364" t="str">
        <f>IF(Table1[[#This Row],[Account Type]]="Credit Card",Table1[[#This Row],[Amount]],"")</f>
        <v/>
      </c>
      <c r="I2364" s="2" t="str">
        <f>IF(Table1[[#This Row],[Category]]="Loan Repayment",Table1[[#This Row],[Amount]]*-1,"")</f>
        <v/>
      </c>
      <c r="J2364" s="20" t="s">
        <v>382</v>
      </c>
      <c r="K2364" s="17">
        <v>45292</v>
      </c>
    </row>
    <row r="2365" spans="1:11" x14ac:dyDescent="0.25">
      <c r="A2365" s="16">
        <v>45308.291759259257</v>
      </c>
      <c r="B2365" t="s">
        <v>4</v>
      </c>
      <c r="C2365" t="str">
        <f t="shared" si="36"/>
        <v>Others</v>
      </c>
      <c r="D2365" s="3">
        <v>-11</v>
      </c>
      <c r="E2365" t="s">
        <v>244</v>
      </c>
      <c r="F2365" t="s">
        <v>241</v>
      </c>
      <c r="G2365" s="5">
        <f>IF(Table1[[#This Row],[Amount]]&lt;0,-Table1[[#This Row],[Amount]],"")</f>
        <v>11</v>
      </c>
      <c r="H2365" t="str">
        <f>IF(Table1[[#This Row],[Account Type]]="Credit Card",Table1[[#This Row],[Amount]],"")</f>
        <v/>
      </c>
      <c r="I2365" s="2" t="str">
        <f>IF(Table1[[#This Row],[Category]]="Loan Repayment",Table1[[#This Row],[Amount]]*-1,"")</f>
        <v/>
      </c>
      <c r="J2365" s="20" t="s">
        <v>382</v>
      </c>
      <c r="K2365" s="17">
        <v>45292</v>
      </c>
    </row>
    <row r="2366" spans="1:11" x14ac:dyDescent="0.25">
      <c r="A2366" s="16">
        <v>45308.999988425923</v>
      </c>
      <c r="B2366" t="s">
        <v>14</v>
      </c>
      <c r="C2366" t="str">
        <f t="shared" si="36"/>
        <v>Public Transport</v>
      </c>
      <c r="D2366" s="3">
        <v>-5.25</v>
      </c>
      <c r="E2366" t="s">
        <v>244</v>
      </c>
      <c r="F2366" t="s">
        <v>241</v>
      </c>
      <c r="G2366" s="5">
        <f>IF(Table1[[#This Row],[Amount]]&lt;0,-Table1[[#This Row],[Amount]],"")</f>
        <v>5.25</v>
      </c>
      <c r="H2366" t="str">
        <f>IF(Table1[[#This Row],[Account Type]]="Credit Card",Table1[[#This Row],[Amount]],"")</f>
        <v/>
      </c>
      <c r="I2366" s="2" t="str">
        <f>IF(Table1[[#This Row],[Category]]="Loan Repayment",Table1[[#This Row],[Amount]]*-1,"")</f>
        <v/>
      </c>
      <c r="J2366" s="20" t="s">
        <v>382</v>
      </c>
      <c r="K2366" s="17">
        <v>45292</v>
      </c>
    </row>
    <row r="2367" spans="1:11" x14ac:dyDescent="0.25">
      <c r="A2367" s="16">
        <v>45309.67769675926</v>
      </c>
      <c r="B2367" t="s">
        <v>10</v>
      </c>
      <c r="C2367" t="str">
        <f t="shared" si="36"/>
        <v>Groceries</v>
      </c>
      <c r="D2367" s="3">
        <v>-4.8</v>
      </c>
      <c r="E2367" t="s">
        <v>244</v>
      </c>
      <c r="F2367" t="s">
        <v>241</v>
      </c>
      <c r="G2367" s="5">
        <f>IF(Table1[[#This Row],[Amount]]&lt;0,-Table1[[#This Row],[Amount]],"")</f>
        <v>4.8</v>
      </c>
      <c r="H2367" t="str">
        <f>IF(Table1[[#This Row],[Account Type]]="Credit Card",Table1[[#This Row],[Amount]],"")</f>
        <v/>
      </c>
      <c r="I2367" s="2" t="str">
        <f>IF(Table1[[#This Row],[Category]]="Loan Repayment",Table1[[#This Row],[Amount]]*-1,"")</f>
        <v/>
      </c>
      <c r="J2367" s="20" t="s">
        <v>382</v>
      </c>
      <c r="K2367" s="17">
        <v>45292</v>
      </c>
    </row>
    <row r="2368" spans="1:11" x14ac:dyDescent="0.25">
      <c r="A2368" s="16">
        <v>45310.115983796299</v>
      </c>
      <c r="B2368" t="s">
        <v>14</v>
      </c>
      <c r="C2368" t="str">
        <f t="shared" si="36"/>
        <v>Public Transport</v>
      </c>
      <c r="D2368" s="3">
        <v>-5.25</v>
      </c>
      <c r="E2368" t="s">
        <v>244</v>
      </c>
      <c r="F2368" t="s">
        <v>241</v>
      </c>
      <c r="G2368" s="5">
        <f>IF(Table1[[#This Row],[Amount]]&lt;0,-Table1[[#This Row],[Amount]],"")</f>
        <v>5.25</v>
      </c>
      <c r="H2368" t="str">
        <f>IF(Table1[[#This Row],[Account Type]]="Credit Card",Table1[[#This Row],[Amount]],"")</f>
        <v/>
      </c>
      <c r="I2368" s="2" t="str">
        <f>IF(Table1[[#This Row],[Category]]="Loan Repayment",Table1[[#This Row],[Amount]]*-1,"")</f>
        <v/>
      </c>
      <c r="J2368" s="20" t="s">
        <v>382</v>
      </c>
      <c r="K2368" s="17">
        <v>45292</v>
      </c>
    </row>
    <row r="2369" spans="1:11" x14ac:dyDescent="0.25">
      <c r="A2369" s="16">
        <v>45310.629791666666</v>
      </c>
      <c r="B2369" t="s">
        <v>12</v>
      </c>
      <c r="C2369" t="str">
        <f t="shared" si="36"/>
        <v>Groceries</v>
      </c>
      <c r="D2369" s="3">
        <v>-3.08</v>
      </c>
      <c r="E2369" t="s">
        <v>244</v>
      </c>
      <c r="F2369" t="s">
        <v>241</v>
      </c>
      <c r="G2369" s="5">
        <f>IF(Table1[[#This Row],[Amount]]&lt;0,-Table1[[#This Row],[Amount]],"")</f>
        <v>3.08</v>
      </c>
      <c r="H2369" t="str">
        <f>IF(Table1[[#This Row],[Account Type]]="Credit Card",Table1[[#This Row],[Amount]],"")</f>
        <v/>
      </c>
      <c r="I2369" s="2" t="str">
        <f>IF(Table1[[#This Row],[Category]]="Loan Repayment",Table1[[#This Row],[Amount]]*-1,"")</f>
        <v/>
      </c>
      <c r="J2369" s="20" t="s">
        <v>382</v>
      </c>
      <c r="K2369" s="17">
        <v>45292</v>
      </c>
    </row>
    <row r="2370" spans="1:11" x14ac:dyDescent="0.25">
      <c r="A2370" s="16">
        <v>45310.999988425923</v>
      </c>
      <c r="B2370" t="s">
        <v>14</v>
      </c>
      <c r="C2370" t="str">
        <f t="shared" ref="C2370:C2433" si="37">IF(OR(B2370="Lidl",B2370="Asda",B2370="Best Asia Supermarket",B2370="Wallington Food Centre",B2370="Sainsbury's",B2370="Tesco"),"Groceries",IF(OR(B2370="Boots",B2370="Manor Pharmacy",B2370="Specsavers",B2370="Noahs Health Food Stor"),"Health",IF(OR(B2370="Amazon",B2370="Ebay"),"Online Shopping",IF(OR(B2370="Transport For London",B2370="South Western Railway"),"Public Transport",IF(OR(B2370="Primark",B2370="TK Maxx",B2370="Marks &amp; Spencer"),"Clothing",IF(OR(B2370="Udemy",B2370="Wise",B2370="Telusko",B2370="Oasis Christian Centre"),"Self Development",IF(OR(B2370="Price Busters",B2370="Argos",B2370="Poundland",B2370="Kings Corner"),"Household Items",IF(OR(B2370="To RCCG GLORIOUS HIGH THRONE",B2370="To Eagle City Church"),"Church",IF(OR(B2370="Skillz UK",B2370="Tynker",B2370="To Gocardless",B2370="We Make Footballers Cc",B2370="GLL BETTER",B2370="VIS WWW.BETTER.ORG.UK/",B2370="IXL Learning"),"Kids Extracurricular",IF(OR(B2370="To GBP Savings",B2370="Trading 212"),"Savings",IF(B2370="To Aqua","Loan Repayment",IF(B2370="To Kaneh Amin","Haircut",IF(B2370="Wall/Rent/63canon","Rent",IF(OR(B2370="Bolt","Uber"),"Cab",IF(B2370="Dulwich College","Salary","Others")))))))))))))))</f>
        <v>Public Transport</v>
      </c>
      <c r="D2370" s="3">
        <v>-5.25</v>
      </c>
      <c r="E2370" t="s">
        <v>244</v>
      </c>
      <c r="F2370" t="s">
        <v>241</v>
      </c>
      <c r="G2370" s="5">
        <f>IF(Table1[[#This Row],[Amount]]&lt;0,-Table1[[#This Row],[Amount]],"")</f>
        <v>5.25</v>
      </c>
      <c r="H2370" t="str">
        <f>IF(Table1[[#This Row],[Account Type]]="Credit Card",Table1[[#This Row],[Amount]],"")</f>
        <v/>
      </c>
      <c r="I2370" s="2" t="str">
        <f>IF(Table1[[#This Row],[Category]]="Loan Repayment",Table1[[#This Row],[Amount]]*-1,"")</f>
        <v/>
      </c>
      <c r="J2370" s="20" t="s">
        <v>382</v>
      </c>
      <c r="K2370" s="17">
        <v>45292</v>
      </c>
    </row>
    <row r="2371" spans="1:11" x14ac:dyDescent="0.25">
      <c r="A2371" s="16">
        <v>45311.643113425926</v>
      </c>
      <c r="B2371" t="s">
        <v>186</v>
      </c>
      <c r="C2371" t="str">
        <f t="shared" si="37"/>
        <v>Others</v>
      </c>
      <c r="D2371" s="3">
        <v>5</v>
      </c>
      <c r="E2371" t="s">
        <v>244</v>
      </c>
      <c r="F2371" t="s">
        <v>241</v>
      </c>
      <c r="G2371" s="5" t="str">
        <f>IF(Table1[[#This Row],[Amount]]&lt;0,-Table1[[#This Row],[Amount]],"")</f>
        <v/>
      </c>
      <c r="H2371" t="str">
        <f>IF(Table1[[#This Row],[Account Type]]="Credit Card",Table1[[#This Row],[Amount]],"")</f>
        <v/>
      </c>
      <c r="I2371" s="2" t="str">
        <f>IF(Table1[[#This Row],[Category]]="Loan Repayment",Table1[[#This Row],[Amount]]*-1,"")</f>
        <v/>
      </c>
      <c r="J2371" s="20" t="s">
        <v>382</v>
      </c>
      <c r="K2371" s="17">
        <v>45292</v>
      </c>
    </row>
    <row r="2372" spans="1:11" x14ac:dyDescent="0.25">
      <c r="A2372" s="16">
        <v>45311.650578703702</v>
      </c>
      <c r="B2372" t="s">
        <v>46</v>
      </c>
      <c r="C2372" t="str">
        <f t="shared" si="37"/>
        <v>Others</v>
      </c>
      <c r="D2372" s="3">
        <v>20</v>
      </c>
      <c r="E2372" t="s">
        <v>244</v>
      </c>
      <c r="F2372" t="s">
        <v>241</v>
      </c>
      <c r="G2372" s="5" t="str">
        <f>IF(Table1[[#This Row],[Amount]]&lt;0,-Table1[[#This Row],[Amount]],"")</f>
        <v/>
      </c>
      <c r="H2372" t="str">
        <f>IF(Table1[[#This Row],[Account Type]]="Credit Card",Table1[[#This Row],[Amount]],"")</f>
        <v/>
      </c>
      <c r="I2372" s="2" t="str">
        <f>IF(Table1[[#This Row],[Category]]="Loan Repayment",Table1[[#This Row],[Amount]]*-1,"")</f>
        <v/>
      </c>
      <c r="J2372" s="20" t="s">
        <v>382</v>
      </c>
      <c r="K2372" s="17">
        <v>45292</v>
      </c>
    </row>
    <row r="2373" spans="1:11" x14ac:dyDescent="0.25">
      <c r="A2373" s="16">
        <v>45311.651122685187</v>
      </c>
      <c r="B2373" t="s">
        <v>4</v>
      </c>
      <c r="C2373" t="str">
        <f t="shared" si="37"/>
        <v>Others</v>
      </c>
      <c r="D2373" s="3">
        <v>5.5</v>
      </c>
      <c r="E2373" t="s">
        <v>244</v>
      </c>
      <c r="F2373" t="s">
        <v>241</v>
      </c>
      <c r="G2373" s="5" t="str">
        <f>IF(Table1[[#This Row],[Amount]]&lt;0,-Table1[[#This Row],[Amount]],"")</f>
        <v/>
      </c>
      <c r="H2373" t="str">
        <f>IF(Table1[[#This Row],[Account Type]]="Credit Card",Table1[[#This Row],[Amount]],"")</f>
        <v/>
      </c>
      <c r="I2373" s="2" t="str">
        <f>IF(Table1[[#This Row],[Category]]="Loan Repayment",Table1[[#This Row],[Amount]]*-1,"")</f>
        <v/>
      </c>
      <c r="J2373" s="20" t="s">
        <v>382</v>
      </c>
      <c r="K2373" s="17">
        <v>45292</v>
      </c>
    </row>
    <row r="2374" spans="1:11" x14ac:dyDescent="0.25">
      <c r="A2374" s="16">
        <v>45311.651122685187</v>
      </c>
      <c r="B2374" t="s">
        <v>4</v>
      </c>
      <c r="C2374" t="str">
        <f t="shared" si="37"/>
        <v>Others</v>
      </c>
      <c r="D2374" s="3">
        <v>-5.5</v>
      </c>
      <c r="E2374" t="s">
        <v>244</v>
      </c>
      <c r="F2374" t="s">
        <v>241</v>
      </c>
      <c r="G2374" s="5">
        <f>IF(Table1[[#This Row],[Amount]]&lt;0,-Table1[[#This Row],[Amount]],"")</f>
        <v>5.5</v>
      </c>
      <c r="H2374" t="str">
        <f>IF(Table1[[#This Row],[Account Type]]="Credit Card",Table1[[#This Row],[Amount]],"")</f>
        <v/>
      </c>
      <c r="I2374" s="2" t="str">
        <f>IF(Table1[[#This Row],[Category]]="Loan Repayment",Table1[[#This Row],[Amount]]*-1,"")</f>
        <v/>
      </c>
      <c r="J2374" s="20" t="s">
        <v>382</v>
      </c>
      <c r="K2374" s="17">
        <v>45292</v>
      </c>
    </row>
    <row r="2375" spans="1:11" x14ac:dyDescent="0.25">
      <c r="A2375" s="16">
        <v>45311.999988425923</v>
      </c>
      <c r="B2375" t="s">
        <v>14</v>
      </c>
      <c r="C2375" t="str">
        <f t="shared" si="37"/>
        <v>Public Transport</v>
      </c>
      <c r="D2375" s="3">
        <v>-1.95</v>
      </c>
      <c r="E2375" t="s">
        <v>244</v>
      </c>
      <c r="F2375" t="s">
        <v>241</v>
      </c>
      <c r="G2375" s="5">
        <f>IF(Table1[[#This Row],[Amount]]&lt;0,-Table1[[#This Row],[Amount]],"")</f>
        <v>1.95</v>
      </c>
      <c r="H2375" t="str">
        <f>IF(Table1[[#This Row],[Account Type]]="Credit Card",Table1[[#This Row],[Amount]],"")</f>
        <v/>
      </c>
      <c r="I2375" s="2" t="str">
        <f>IF(Table1[[#This Row],[Category]]="Loan Repayment",Table1[[#This Row],[Amount]]*-1,"")</f>
        <v/>
      </c>
      <c r="J2375" s="20" t="s">
        <v>382</v>
      </c>
      <c r="K2375" s="17">
        <v>45292</v>
      </c>
    </row>
    <row r="2376" spans="1:11" x14ac:dyDescent="0.25">
      <c r="A2376" s="16">
        <v>45312.34611111111</v>
      </c>
      <c r="B2376" t="s">
        <v>10</v>
      </c>
      <c r="C2376" t="str">
        <f t="shared" si="37"/>
        <v>Groceries</v>
      </c>
      <c r="D2376" s="3">
        <v>-2.7</v>
      </c>
      <c r="E2376" t="s">
        <v>244</v>
      </c>
      <c r="F2376" t="s">
        <v>241</v>
      </c>
      <c r="G2376" s="5">
        <f>IF(Table1[[#This Row],[Amount]]&lt;0,-Table1[[#This Row],[Amount]],"")</f>
        <v>2.7</v>
      </c>
      <c r="H2376" t="str">
        <f>IF(Table1[[#This Row],[Account Type]]="Credit Card",Table1[[#This Row],[Amount]],"")</f>
        <v/>
      </c>
      <c r="I2376" s="2" t="str">
        <f>IF(Table1[[#This Row],[Category]]="Loan Repayment",Table1[[#This Row],[Amount]]*-1,"")</f>
        <v/>
      </c>
      <c r="J2376" s="20" t="s">
        <v>382</v>
      </c>
      <c r="K2376" s="17">
        <v>45292</v>
      </c>
    </row>
    <row r="2377" spans="1:11" x14ac:dyDescent="0.25">
      <c r="A2377" s="16">
        <v>45312.487615740742</v>
      </c>
      <c r="B2377" t="s">
        <v>46</v>
      </c>
      <c r="C2377" t="str">
        <f t="shared" si="37"/>
        <v>Others</v>
      </c>
      <c r="D2377" s="3">
        <v>230</v>
      </c>
      <c r="E2377" t="s">
        <v>244</v>
      </c>
      <c r="F2377" t="s">
        <v>241</v>
      </c>
      <c r="G2377" s="5" t="str">
        <f>IF(Table1[[#This Row],[Amount]]&lt;0,-Table1[[#This Row],[Amount]],"")</f>
        <v/>
      </c>
      <c r="H2377" t="str">
        <f>IF(Table1[[#This Row],[Account Type]]="Credit Card",Table1[[#This Row],[Amount]],"")</f>
        <v/>
      </c>
      <c r="I2377" s="2" t="str">
        <f>IF(Table1[[#This Row],[Category]]="Loan Repayment",Table1[[#This Row],[Amount]]*-1,"")</f>
        <v/>
      </c>
      <c r="J2377" s="20" t="s">
        <v>382</v>
      </c>
      <c r="K2377" s="17">
        <v>45292</v>
      </c>
    </row>
    <row r="2378" spans="1:11" x14ac:dyDescent="0.25">
      <c r="A2378" s="16">
        <v>45312.487997685188</v>
      </c>
      <c r="B2378" t="s">
        <v>39</v>
      </c>
      <c r="C2378" t="str">
        <f t="shared" si="37"/>
        <v>Church</v>
      </c>
      <c r="D2378" s="3">
        <v>-233</v>
      </c>
      <c r="E2378" t="s">
        <v>244</v>
      </c>
      <c r="F2378" t="s">
        <v>241</v>
      </c>
      <c r="G2378" s="5">
        <f>IF(Table1[[#This Row],[Amount]]&lt;0,-Table1[[#This Row],[Amount]],"")</f>
        <v>233</v>
      </c>
      <c r="H2378" t="str">
        <f>IF(Table1[[#This Row],[Account Type]]="Credit Card",Table1[[#This Row],[Amount]],"")</f>
        <v/>
      </c>
      <c r="I2378" s="2" t="str">
        <f>IF(Table1[[#This Row],[Category]]="Loan Repayment",Table1[[#This Row],[Amount]]*-1,"")</f>
        <v/>
      </c>
      <c r="J2378" s="20" t="s">
        <v>382</v>
      </c>
      <c r="K2378" s="17">
        <v>45292</v>
      </c>
    </row>
    <row r="2379" spans="1:11" x14ac:dyDescent="0.25">
      <c r="A2379" s="16">
        <v>45312.515416666669</v>
      </c>
      <c r="B2379" t="s">
        <v>187</v>
      </c>
      <c r="C2379" t="str">
        <f t="shared" si="37"/>
        <v>Others</v>
      </c>
      <c r="D2379" s="3">
        <v>6</v>
      </c>
      <c r="E2379" t="s">
        <v>244</v>
      </c>
      <c r="F2379" t="s">
        <v>241</v>
      </c>
      <c r="G2379" s="5" t="str">
        <f>IF(Table1[[#This Row],[Amount]]&lt;0,-Table1[[#This Row],[Amount]],"")</f>
        <v/>
      </c>
      <c r="H2379" t="str">
        <f>IF(Table1[[#This Row],[Account Type]]="Credit Card",Table1[[#This Row],[Amount]],"")</f>
        <v/>
      </c>
      <c r="I2379" s="2" t="str">
        <f>IF(Table1[[#This Row],[Category]]="Loan Repayment",Table1[[#This Row],[Amount]]*-1,"")</f>
        <v/>
      </c>
      <c r="J2379" s="20" t="s">
        <v>382</v>
      </c>
      <c r="K2379" s="17">
        <v>45292</v>
      </c>
    </row>
    <row r="2380" spans="1:11" x14ac:dyDescent="0.25">
      <c r="A2380" s="16">
        <v>45312.622187499997</v>
      </c>
      <c r="B2380" t="s">
        <v>4</v>
      </c>
      <c r="C2380" t="str">
        <f t="shared" si="37"/>
        <v>Others</v>
      </c>
      <c r="D2380" s="3">
        <v>6</v>
      </c>
      <c r="E2380" t="s">
        <v>244</v>
      </c>
      <c r="F2380" t="s">
        <v>241</v>
      </c>
      <c r="G2380" s="5" t="str">
        <f>IF(Table1[[#This Row],[Amount]]&lt;0,-Table1[[#This Row],[Amount]],"")</f>
        <v/>
      </c>
      <c r="H2380" t="str">
        <f>IF(Table1[[#This Row],[Account Type]]="Credit Card",Table1[[#This Row],[Amount]],"")</f>
        <v/>
      </c>
      <c r="I2380" s="2" t="str">
        <f>IF(Table1[[#This Row],[Category]]="Loan Repayment",Table1[[#This Row],[Amount]]*-1,"")</f>
        <v/>
      </c>
      <c r="J2380" s="20" t="s">
        <v>382</v>
      </c>
      <c r="K2380" s="17">
        <v>45292</v>
      </c>
    </row>
    <row r="2381" spans="1:11" x14ac:dyDescent="0.25">
      <c r="A2381" s="16">
        <v>45312.622187499997</v>
      </c>
      <c r="B2381" t="s">
        <v>4</v>
      </c>
      <c r="C2381" t="str">
        <f t="shared" si="37"/>
        <v>Others</v>
      </c>
      <c r="D2381" s="3">
        <v>-6</v>
      </c>
      <c r="E2381" t="s">
        <v>244</v>
      </c>
      <c r="F2381" t="s">
        <v>241</v>
      </c>
      <c r="G2381" s="5">
        <f>IF(Table1[[#This Row],[Amount]]&lt;0,-Table1[[#This Row],[Amount]],"")</f>
        <v>6</v>
      </c>
      <c r="H2381" t="str">
        <f>IF(Table1[[#This Row],[Account Type]]="Credit Card",Table1[[#This Row],[Amount]],"")</f>
        <v/>
      </c>
      <c r="I2381" s="2" t="str">
        <f>IF(Table1[[#This Row],[Category]]="Loan Repayment",Table1[[#This Row],[Amount]]*-1,"")</f>
        <v/>
      </c>
      <c r="J2381" s="20" t="s">
        <v>382</v>
      </c>
      <c r="K2381" s="17">
        <v>45292</v>
      </c>
    </row>
    <row r="2382" spans="1:11" x14ac:dyDescent="0.25">
      <c r="A2382" s="16">
        <v>45312.867592592593</v>
      </c>
      <c r="B2382" t="s">
        <v>188</v>
      </c>
      <c r="C2382" t="str">
        <f t="shared" si="37"/>
        <v>Others</v>
      </c>
      <c r="D2382" s="3">
        <v>5.5</v>
      </c>
      <c r="E2382" t="s">
        <v>244</v>
      </c>
      <c r="F2382" t="s">
        <v>241</v>
      </c>
      <c r="G2382" s="5" t="str">
        <f>IF(Table1[[#This Row],[Amount]]&lt;0,-Table1[[#This Row],[Amount]],"")</f>
        <v/>
      </c>
      <c r="H2382" t="str">
        <f>IF(Table1[[#This Row],[Account Type]]="Credit Card",Table1[[#This Row],[Amount]],"")</f>
        <v/>
      </c>
      <c r="I2382" s="2" t="str">
        <f>IF(Table1[[#This Row],[Category]]="Loan Repayment",Table1[[#This Row],[Amount]]*-1,"")</f>
        <v/>
      </c>
      <c r="J2382" s="20" t="s">
        <v>382</v>
      </c>
      <c r="K2382" s="17">
        <v>45292</v>
      </c>
    </row>
    <row r="2383" spans="1:11" x14ac:dyDescent="0.25">
      <c r="A2383" s="16">
        <v>45312.91988425926</v>
      </c>
      <c r="B2383" t="s">
        <v>4</v>
      </c>
      <c r="C2383" t="str">
        <f t="shared" si="37"/>
        <v>Others</v>
      </c>
      <c r="D2383" s="3">
        <v>5.5</v>
      </c>
      <c r="E2383" t="s">
        <v>244</v>
      </c>
      <c r="F2383" t="s">
        <v>241</v>
      </c>
      <c r="G2383" s="5" t="str">
        <f>IF(Table1[[#This Row],[Amount]]&lt;0,-Table1[[#This Row],[Amount]],"")</f>
        <v/>
      </c>
      <c r="H2383" t="str">
        <f>IF(Table1[[#This Row],[Account Type]]="Credit Card",Table1[[#This Row],[Amount]],"")</f>
        <v/>
      </c>
      <c r="I2383" s="2" t="str">
        <f>IF(Table1[[#This Row],[Category]]="Loan Repayment",Table1[[#This Row],[Amount]]*-1,"")</f>
        <v/>
      </c>
      <c r="J2383" s="20" t="s">
        <v>382</v>
      </c>
      <c r="K2383" s="17">
        <v>45292</v>
      </c>
    </row>
    <row r="2384" spans="1:11" x14ac:dyDescent="0.25">
      <c r="A2384" s="16">
        <v>45312.91988425926</v>
      </c>
      <c r="B2384" t="s">
        <v>4</v>
      </c>
      <c r="C2384" t="str">
        <f t="shared" si="37"/>
        <v>Others</v>
      </c>
      <c r="D2384" s="3">
        <v>-5.5</v>
      </c>
      <c r="E2384" t="s">
        <v>244</v>
      </c>
      <c r="F2384" t="s">
        <v>241</v>
      </c>
      <c r="G2384" s="5">
        <f>IF(Table1[[#This Row],[Amount]]&lt;0,-Table1[[#This Row],[Amount]],"")</f>
        <v>5.5</v>
      </c>
      <c r="H2384" t="str">
        <f>IF(Table1[[#This Row],[Account Type]]="Credit Card",Table1[[#This Row],[Amount]],"")</f>
        <v/>
      </c>
      <c r="I2384" s="2" t="str">
        <f>IF(Table1[[#This Row],[Category]]="Loan Repayment",Table1[[#This Row],[Amount]]*-1,"")</f>
        <v/>
      </c>
      <c r="J2384" s="20" t="s">
        <v>382</v>
      </c>
      <c r="K2384" s="17">
        <v>45292</v>
      </c>
    </row>
    <row r="2385" spans="1:11" x14ac:dyDescent="0.25">
      <c r="A2385" s="16">
        <v>45313.303020833337</v>
      </c>
      <c r="B2385" t="s">
        <v>2</v>
      </c>
      <c r="C2385" t="str">
        <f t="shared" si="37"/>
        <v>Savings</v>
      </c>
      <c r="D2385" s="3">
        <v>5</v>
      </c>
      <c r="E2385" t="s">
        <v>244</v>
      </c>
      <c r="F2385" t="s">
        <v>241</v>
      </c>
      <c r="G2385" s="5" t="str">
        <f>IF(Table1[[#This Row],[Amount]]&lt;0,-Table1[[#This Row],[Amount]],"")</f>
        <v/>
      </c>
      <c r="H2385" t="str">
        <f>IF(Table1[[#This Row],[Account Type]]="Credit Card",Table1[[#This Row],[Amount]],"")</f>
        <v/>
      </c>
      <c r="I2385" s="2" t="str">
        <f>IF(Table1[[#This Row],[Category]]="Loan Repayment",Table1[[#This Row],[Amount]]*-1,"")</f>
        <v/>
      </c>
      <c r="J2385" s="20" t="s">
        <v>382</v>
      </c>
      <c r="K2385" s="17">
        <v>45292</v>
      </c>
    </row>
    <row r="2386" spans="1:11" x14ac:dyDescent="0.25">
      <c r="A2386" s="16">
        <v>45313.303020833337</v>
      </c>
      <c r="B2386" t="s">
        <v>2</v>
      </c>
      <c r="C2386" t="str">
        <f t="shared" si="37"/>
        <v>Savings</v>
      </c>
      <c r="D2386" s="3">
        <v>-5</v>
      </c>
      <c r="E2386" t="s">
        <v>244</v>
      </c>
      <c r="F2386" t="s">
        <v>241</v>
      </c>
      <c r="G2386" s="5">
        <f>IF(Table1[[#This Row],[Amount]]&lt;0,-Table1[[#This Row],[Amount]],"")</f>
        <v>5</v>
      </c>
      <c r="H2386" t="str">
        <f>IF(Table1[[#This Row],[Account Type]]="Credit Card",Table1[[#This Row],[Amount]],"")</f>
        <v/>
      </c>
      <c r="I2386" s="2" t="str">
        <f>IF(Table1[[#This Row],[Category]]="Loan Repayment",Table1[[#This Row],[Amount]]*-1,"")</f>
        <v/>
      </c>
      <c r="J2386" s="20" t="s">
        <v>382</v>
      </c>
      <c r="K2386" s="17">
        <v>45292</v>
      </c>
    </row>
    <row r="2387" spans="1:11" x14ac:dyDescent="0.25">
      <c r="A2387" s="16">
        <v>45313.303506944445</v>
      </c>
      <c r="B2387" t="s">
        <v>10</v>
      </c>
      <c r="C2387" t="str">
        <f t="shared" si="37"/>
        <v>Groceries</v>
      </c>
      <c r="D2387" s="3">
        <v>-1.55</v>
      </c>
      <c r="E2387" t="s">
        <v>244</v>
      </c>
      <c r="F2387" t="s">
        <v>241</v>
      </c>
      <c r="G2387" s="5">
        <f>IF(Table1[[#This Row],[Amount]]&lt;0,-Table1[[#This Row],[Amount]],"")</f>
        <v>1.55</v>
      </c>
      <c r="H2387" t="str">
        <f>IF(Table1[[#This Row],[Account Type]]="Credit Card",Table1[[#This Row],[Amount]],"")</f>
        <v/>
      </c>
      <c r="I2387" s="2" t="str">
        <f>IF(Table1[[#This Row],[Category]]="Loan Repayment",Table1[[#This Row],[Amount]]*-1,"")</f>
        <v/>
      </c>
      <c r="J2387" s="20" t="s">
        <v>382</v>
      </c>
      <c r="K2387" s="17">
        <v>45292</v>
      </c>
    </row>
    <row r="2388" spans="1:11" x14ac:dyDescent="0.25">
      <c r="A2388" s="16">
        <v>45313.999988425923</v>
      </c>
      <c r="B2388" t="s">
        <v>14</v>
      </c>
      <c r="C2388" t="str">
        <f t="shared" si="37"/>
        <v>Public Transport</v>
      </c>
      <c r="D2388" s="3">
        <v>-5.25</v>
      </c>
      <c r="E2388" t="s">
        <v>244</v>
      </c>
      <c r="F2388" t="s">
        <v>241</v>
      </c>
      <c r="G2388" s="5">
        <f>IF(Table1[[#This Row],[Amount]]&lt;0,-Table1[[#This Row],[Amount]],"")</f>
        <v>5.25</v>
      </c>
      <c r="H2388" t="str">
        <f>IF(Table1[[#This Row],[Account Type]]="Credit Card",Table1[[#This Row],[Amount]],"")</f>
        <v/>
      </c>
      <c r="I2388" s="2" t="str">
        <f>IF(Table1[[#This Row],[Category]]="Loan Repayment",Table1[[#This Row],[Amount]]*-1,"")</f>
        <v/>
      </c>
      <c r="J2388" s="20" t="s">
        <v>382</v>
      </c>
      <c r="K2388" s="17">
        <v>45292</v>
      </c>
    </row>
    <row r="2389" spans="1:11" x14ac:dyDescent="0.25">
      <c r="A2389" s="16">
        <v>45314.60056712963</v>
      </c>
      <c r="B2389" t="s">
        <v>46</v>
      </c>
      <c r="C2389" t="str">
        <f t="shared" si="37"/>
        <v>Others</v>
      </c>
      <c r="D2389" s="3">
        <v>30</v>
      </c>
      <c r="E2389" t="s">
        <v>244</v>
      </c>
      <c r="F2389" t="s">
        <v>241</v>
      </c>
      <c r="G2389" s="5" t="str">
        <f>IF(Table1[[#This Row],[Amount]]&lt;0,-Table1[[#This Row],[Amount]],"")</f>
        <v/>
      </c>
      <c r="H2389" t="str">
        <f>IF(Table1[[#This Row],[Account Type]]="Credit Card",Table1[[#This Row],[Amount]],"")</f>
        <v/>
      </c>
      <c r="I2389" s="2" t="str">
        <f>IF(Table1[[#This Row],[Category]]="Loan Repayment",Table1[[#This Row],[Amount]]*-1,"")</f>
        <v/>
      </c>
      <c r="J2389" s="20" t="s">
        <v>382</v>
      </c>
      <c r="K2389" s="17">
        <v>45292</v>
      </c>
    </row>
    <row r="2390" spans="1:11" x14ac:dyDescent="0.25">
      <c r="A2390" s="16">
        <v>45315.112893518519</v>
      </c>
      <c r="B2390" t="s">
        <v>14</v>
      </c>
      <c r="C2390" t="str">
        <f t="shared" si="37"/>
        <v>Public Transport</v>
      </c>
      <c r="D2390" s="3">
        <v>-5.25</v>
      </c>
      <c r="E2390" t="s">
        <v>244</v>
      </c>
      <c r="F2390" t="s">
        <v>241</v>
      </c>
      <c r="G2390" s="5">
        <f>IF(Table1[[#This Row],[Amount]]&lt;0,-Table1[[#This Row],[Amount]],"")</f>
        <v>5.25</v>
      </c>
      <c r="H2390" t="str">
        <f>IF(Table1[[#This Row],[Account Type]]="Credit Card",Table1[[#This Row],[Amount]],"")</f>
        <v/>
      </c>
      <c r="I2390" s="2" t="str">
        <f>IF(Table1[[#This Row],[Category]]="Loan Repayment",Table1[[#This Row],[Amount]]*-1,"")</f>
        <v/>
      </c>
      <c r="J2390" s="20" t="s">
        <v>382</v>
      </c>
      <c r="K2390" s="17">
        <v>45292</v>
      </c>
    </row>
    <row r="2391" spans="1:11" x14ac:dyDescent="0.25">
      <c r="A2391" s="16">
        <v>45315.787291666667</v>
      </c>
      <c r="B2391" t="s">
        <v>46</v>
      </c>
      <c r="C2391" t="str">
        <f t="shared" si="37"/>
        <v>Others</v>
      </c>
      <c r="D2391" s="3">
        <v>200</v>
      </c>
      <c r="E2391" t="s">
        <v>244</v>
      </c>
      <c r="F2391" t="s">
        <v>241</v>
      </c>
      <c r="G2391" s="5" t="str">
        <f>IF(Table1[[#This Row],[Amount]]&lt;0,-Table1[[#This Row],[Amount]],"")</f>
        <v/>
      </c>
      <c r="H2391" t="str">
        <f>IF(Table1[[#This Row],[Account Type]]="Credit Card",Table1[[#This Row],[Amount]],"")</f>
        <v/>
      </c>
      <c r="I2391" s="2" t="str">
        <f>IF(Table1[[#This Row],[Category]]="Loan Repayment",Table1[[#This Row],[Amount]]*-1,"")</f>
        <v/>
      </c>
      <c r="J2391" s="20" t="s">
        <v>382</v>
      </c>
      <c r="K2391" s="17">
        <v>45292</v>
      </c>
    </row>
    <row r="2392" spans="1:11" x14ac:dyDescent="0.25">
      <c r="A2392" s="16">
        <v>45315.999988425923</v>
      </c>
      <c r="B2392" t="s">
        <v>14</v>
      </c>
      <c r="C2392" t="str">
        <f t="shared" si="37"/>
        <v>Public Transport</v>
      </c>
      <c r="D2392" s="3">
        <v>-5.25</v>
      </c>
      <c r="E2392" t="s">
        <v>244</v>
      </c>
      <c r="F2392" t="s">
        <v>241</v>
      </c>
      <c r="G2392" s="5">
        <f>IF(Table1[[#This Row],[Amount]]&lt;0,-Table1[[#This Row],[Amount]],"")</f>
        <v>5.25</v>
      </c>
      <c r="H2392" t="str">
        <f>IF(Table1[[#This Row],[Account Type]]="Credit Card",Table1[[#This Row],[Amount]],"")</f>
        <v/>
      </c>
      <c r="I2392" s="2" t="str">
        <f>IF(Table1[[#This Row],[Category]]="Loan Repayment",Table1[[#This Row],[Amount]]*-1,"")</f>
        <v/>
      </c>
      <c r="J2392" s="20" t="s">
        <v>382</v>
      </c>
      <c r="K2392" s="17">
        <v>45292</v>
      </c>
    </row>
    <row r="2393" spans="1:11" x14ac:dyDescent="0.25">
      <c r="A2393" s="16">
        <v>45316.332372685189</v>
      </c>
      <c r="B2393" t="s">
        <v>292</v>
      </c>
      <c r="C2393" t="str">
        <f t="shared" si="37"/>
        <v>Others</v>
      </c>
      <c r="D2393" s="3">
        <v>-200</v>
      </c>
      <c r="E2393" t="s">
        <v>244</v>
      </c>
      <c r="F2393" t="s">
        <v>241</v>
      </c>
      <c r="G2393" s="5">
        <f>IF(Table1[[#This Row],[Amount]]&lt;0,-Table1[[#This Row],[Amount]],"")</f>
        <v>200</v>
      </c>
      <c r="H2393" t="str">
        <f>IF(Table1[[#This Row],[Account Type]]="Credit Card",Table1[[#This Row],[Amount]],"")</f>
        <v/>
      </c>
      <c r="I2393" s="2" t="str">
        <f>IF(Table1[[#This Row],[Category]]="Loan Repayment",Table1[[#This Row],[Amount]]*-1,"")</f>
        <v/>
      </c>
      <c r="J2393" s="20" t="s">
        <v>382</v>
      </c>
      <c r="K2393" s="17">
        <v>45292</v>
      </c>
    </row>
    <row r="2394" spans="1:11" x14ac:dyDescent="0.25">
      <c r="A2394" s="16">
        <v>45316.630648148152</v>
      </c>
      <c r="B2394" t="s">
        <v>189</v>
      </c>
      <c r="C2394" t="str">
        <f t="shared" si="37"/>
        <v>Others</v>
      </c>
      <c r="D2394" s="3">
        <v>-0.95</v>
      </c>
      <c r="E2394" t="s">
        <v>244</v>
      </c>
      <c r="F2394" t="s">
        <v>241</v>
      </c>
      <c r="G2394" s="5">
        <f>IF(Table1[[#This Row],[Amount]]&lt;0,-Table1[[#This Row],[Amount]],"")</f>
        <v>0.95</v>
      </c>
      <c r="H2394" t="str">
        <f>IF(Table1[[#This Row],[Account Type]]="Credit Card",Table1[[#This Row],[Amount]],"")</f>
        <v/>
      </c>
      <c r="I2394" s="2" t="str">
        <f>IF(Table1[[#This Row],[Category]]="Loan Repayment",Table1[[#This Row],[Amount]]*-1,"")</f>
        <v/>
      </c>
      <c r="J2394" s="20" t="s">
        <v>382</v>
      </c>
      <c r="K2394" s="17">
        <v>45292</v>
      </c>
    </row>
    <row r="2395" spans="1:11" x14ac:dyDescent="0.25">
      <c r="A2395" s="16">
        <v>45316.634618055556</v>
      </c>
      <c r="B2395" t="s">
        <v>52</v>
      </c>
      <c r="C2395" t="str">
        <f t="shared" si="37"/>
        <v>Online Shopping</v>
      </c>
      <c r="D2395" s="3">
        <v>-14.68</v>
      </c>
      <c r="E2395" t="s">
        <v>244</v>
      </c>
      <c r="F2395" t="s">
        <v>241</v>
      </c>
      <c r="G2395" s="5">
        <f>IF(Table1[[#This Row],[Amount]]&lt;0,-Table1[[#This Row],[Amount]],"")</f>
        <v>14.68</v>
      </c>
      <c r="H2395" t="str">
        <f>IF(Table1[[#This Row],[Account Type]]="Credit Card",Table1[[#This Row],[Amount]],"")</f>
        <v/>
      </c>
      <c r="I2395" s="2" t="str">
        <f>IF(Table1[[#This Row],[Category]]="Loan Repayment",Table1[[#This Row],[Amount]]*-1,"")</f>
        <v/>
      </c>
      <c r="J2395" s="20" t="s">
        <v>382</v>
      </c>
      <c r="K2395" s="17">
        <v>45292</v>
      </c>
    </row>
    <row r="2396" spans="1:11" x14ac:dyDescent="0.25">
      <c r="A2396" s="16">
        <v>45316.938564814816</v>
      </c>
      <c r="B2396" t="s">
        <v>10</v>
      </c>
      <c r="C2396" t="str">
        <f t="shared" si="37"/>
        <v>Groceries</v>
      </c>
      <c r="D2396" s="3">
        <v>-1.6</v>
      </c>
      <c r="E2396" t="s">
        <v>244</v>
      </c>
      <c r="F2396" t="s">
        <v>241</v>
      </c>
      <c r="G2396" s="5">
        <f>IF(Table1[[#This Row],[Amount]]&lt;0,-Table1[[#This Row],[Amount]],"")</f>
        <v>1.6</v>
      </c>
      <c r="H2396" t="str">
        <f>IF(Table1[[#This Row],[Account Type]]="Credit Card",Table1[[#This Row],[Amount]],"")</f>
        <v/>
      </c>
      <c r="I2396" s="2" t="str">
        <f>IF(Table1[[#This Row],[Category]]="Loan Repayment",Table1[[#This Row],[Amount]]*-1,"")</f>
        <v/>
      </c>
      <c r="J2396" s="20" t="s">
        <v>382</v>
      </c>
      <c r="K2396" s="17">
        <v>45292</v>
      </c>
    </row>
    <row r="2397" spans="1:11" x14ac:dyDescent="0.25">
      <c r="A2397" s="16">
        <v>45316.999988425923</v>
      </c>
      <c r="B2397" t="s">
        <v>14</v>
      </c>
      <c r="C2397" t="str">
        <f t="shared" si="37"/>
        <v>Public Transport</v>
      </c>
      <c r="D2397" s="3">
        <v>-5.25</v>
      </c>
      <c r="E2397" t="s">
        <v>244</v>
      </c>
      <c r="F2397" t="s">
        <v>241</v>
      </c>
      <c r="G2397" s="5">
        <f>IF(Table1[[#This Row],[Amount]]&lt;0,-Table1[[#This Row],[Amount]],"")</f>
        <v>5.25</v>
      </c>
      <c r="H2397" t="str">
        <f>IF(Table1[[#This Row],[Account Type]]="Credit Card",Table1[[#This Row],[Amount]],"")</f>
        <v/>
      </c>
      <c r="I2397" s="2" t="str">
        <f>IF(Table1[[#This Row],[Category]]="Loan Repayment",Table1[[#This Row],[Amount]]*-1,"")</f>
        <v/>
      </c>
      <c r="J2397" s="20" t="s">
        <v>382</v>
      </c>
      <c r="K2397" s="17">
        <v>45292</v>
      </c>
    </row>
    <row r="2398" spans="1:11" x14ac:dyDescent="0.25">
      <c r="A2398" s="16">
        <v>45317.914189814815</v>
      </c>
      <c r="B2398" t="s">
        <v>46</v>
      </c>
      <c r="C2398" t="str">
        <f t="shared" si="37"/>
        <v>Others</v>
      </c>
      <c r="D2398" s="3">
        <v>50</v>
      </c>
      <c r="E2398" t="s">
        <v>244</v>
      </c>
      <c r="F2398" t="s">
        <v>241</v>
      </c>
      <c r="G2398" s="5" t="str">
        <f>IF(Table1[[#This Row],[Amount]]&lt;0,-Table1[[#This Row],[Amount]],"")</f>
        <v/>
      </c>
      <c r="H2398" t="str">
        <f>IF(Table1[[#This Row],[Account Type]]="Credit Card",Table1[[#This Row],[Amount]],"")</f>
        <v/>
      </c>
      <c r="I2398" s="2" t="str">
        <f>IF(Table1[[#This Row],[Category]]="Loan Repayment",Table1[[#This Row],[Amount]]*-1,"")</f>
        <v/>
      </c>
      <c r="J2398" s="20" t="s">
        <v>382</v>
      </c>
      <c r="K2398" s="17">
        <v>45292</v>
      </c>
    </row>
    <row r="2399" spans="1:11" x14ac:dyDescent="0.25">
      <c r="A2399" s="16">
        <v>45317.914907407408</v>
      </c>
      <c r="B2399" t="s">
        <v>84</v>
      </c>
      <c r="C2399" t="str">
        <f t="shared" si="37"/>
        <v>Others</v>
      </c>
      <c r="D2399" s="3">
        <v>-1.59</v>
      </c>
      <c r="E2399" t="s">
        <v>244</v>
      </c>
      <c r="F2399" t="s">
        <v>241</v>
      </c>
      <c r="G2399" s="5">
        <f>IF(Table1[[#This Row],[Amount]]&lt;0,-Table1[[#This Row],[Amount]],"")</f>
        <v>1.59</v>
      </c>
      <c r="H2399" t="str">
        <f>IF(Table1[[#This Row],[Account Type]]="Credit Card",Table1[[#This Row],[Amount]],"")</f>
        <v/>
      </c>
      <c r="I2399" s="2" t="str">
        <f>IF(Table1[[#This Row],[Category]]="Loan Repayment",Table1[[#This Row],[Amount]]*-1,"")</f>
        <v/>
      </c>
      <c r="J2399" s="20" t="s">
        <v>382</v>
      </c>
      <c r="K2399" s="17">
        <v>45292</v>
      </c>
    </row>
    <row r="2400" spans="1:11" x14ac:dyDescent="0.25">
      <c r="A2400" s="16">
        <v>45317.999988425923</v>
      </c>
      <c r="B2400" t="s">
        <v>14</v>
      </c>
      <c r="C2400" t="str">
        <f t="shared" si="37"/>
        <v>Public Transport</v>
      </c>
      <c r="D2400" s="3">
        <v>-3.7</v>
      </c>
      <c r="E2400" t="s">
        <v>244</v>
      </c>
      <c r="F2400" t="s">
        <v>241</v>
      </c>
      <c r="G2400" s="5">
        <f>IF(Table1[[#This Row],[Amount]]&lt;0,-Table1[[#This Row],[Amount]],"")</f>
        <v>3.7</v>
      </c>
      <c r="H2400" t="str">
        <f>IF(Table1[[#This Row],[Account Type]]="Credit Card",Table1[[#This Row],[Amount]],"")</f>
        <v/>
      </c>
      <c r="I2400" s="2" t="str">
        <f>IF(Table1[[#This Row],[Category]]="Loan Repayment",Table1[[#This Row],[Amount]]*-1,"")</f>
        <v/>
      </c>
      <c r="J2400" s="20" t="s">
        <v>382</v>
      </c>
      <c r="K2400" s="17">
        <v>45292</v>
      </c>
    </row>
    <row r="2401" spans="1:11" x14ac:dyDescent="0.25">
      <c r="A2401" s="16">
        <v>45318.661747685182</v>
      </c>
      <c r="B2401" t="s">
        <v>190</v>
      </c>
      <c r="C2401" t="str">
        <f t="shared" si="37"/>
        <v>Others</v>
      </c>
      <c r="D2401" s="3">
        <v>8.5</v>
      </c>
      <c r="E2401" t="s">
        <v>244</v>
      </c>
      <c r="F2401" t="s">
        <v>241</v>
      </c>
      <c r="G2401" s="5" t="str">
        <f>IF(Table1[[#This Row],[Amount]]&lt;0,-Table1[[#This Row],[Amount]],"")</f>
        <v/>
      </c>
      <c r="H2401" t="str">
        <f>IF(Table1[[#This Row],[Account Type]]="Credit Card",Table1[[#This Row],[Amount]],"")</f>
        <v/>
      </c>
      <c r="I2401" s="2" t="str">
        <f>IF(Table1[[#This Row],[Category]]="Loan Repayment",Table1[[#This Row],[Amount]]*-1,"")</f>
        <v/>
      </c>
      <c r="J2401" s="20" t="s">
        <v>382</v>
      </c>
      <c r="K2401" s="17">
        <v>45292</v>
      </c>
    </row>
    <row r="2402" spans="1:11" x14ac:dyDescent="0.25">
      <c r="A2402" s="16">
        <v>45318.731631944444</v>
      </c>
      <c r="B2402" t="s">
        <v>10</v>
      </c>
      <c r="C2402" t="str">
        <f t="shared" si="37"/>
        <v>Groceries</v>
      </c>
      <c r="D2402" s="3">
        <v>-6.1</v>
      </c>
      <c r="E2402" t="s">
        <v>244</v>
      </c>
      <c r="F2402" t="s">
        <v>241</v>
      </c>
      <c r="G2402" s="5">
        <f>IF(Table1[[#This Row],[Amount]]&lt;0,-Table1[[#This Row],[Amount]],"")</f>
        <v>6.1</v>
      </c>
      <c r="H2402" t="str">
        <f>IF(Table1[[#This Row],[Account Type]]="Credit Card",Table1[[#This Row],[Amount]],"")</f>
        <v/>
      </c>
      <c r="I2402" s="2" t="str">
        <f>IF(Table1[[#This Row],[Category]]="Loan Repayment",Table1[[#This Row],[Amount]]*-1,"")</f>
        <v/>
      </c>
      <c r="J2402" s="20" t="s">
        <v>382</v>
      </c>
      <c r="K2402" s="17">
        <v>45292</v>
      </c>
    </row>
    <row r="2403" spans="1:11" x14ac:dyDescent="0.25">
      <c r="A2403" s="16">
        <v>45318.74659722222</v>
      </c>
      <c r="B2403" t="s">
        <v>11</v>
      </c>
      <c r="C2403" t="str">
        <f t="shared" si="37"/>
        <v>Others</v>
      </c>
      <c r="D2403" s="3">
        <v>-3.99</v>
      </c>
      <c r="E2403" t="s">
        <v>244</v>
      </c>
      <c r="F2403" t="s">
        <v>241</v>
      </c>
      <c r="G2403" s="5">
        <f>IF(Table1[[#This Row],[Amount]]&lt;0,-Table1[[#This Row],[Amount]],"")</f>
        <v>3.99</v>
      </c>
      <c r="H2403" t="str">
        <f>IF(Table1[[#This Row],[Account Type]]="Credit Card",Table1[[#This Row],[Amount]],"")</f>
        <v/>
      </c>
      <c r="I2403" s="2" t="str">
        <f>IF(Table1[[#This Row],[Category]]="Loan Repayment",Table1[[#This Row],[Amount]]*-1,"")</f>
        <v/>
      </c>
      <c r="J2403" s="20" t="s">
        <v>382</v>
      </c>
      <c r="K2403" s="17">
        <v>45292</v>
      </c>
    </row>
    <row r="2404" spans="1:11" x14ac:dyDescent="0.25">
      <c r="A2404" s="16">
        <v>45318.849386574075</v>
      </c>
      <c r="B2404" t="s">
        <v>4</v>
      </c>
      <c r="C2404" t="str">
        <f t="shared" si="37"/>
        <v>Others</v>
      </c>
      <c r="D2404" s="3">
        <v>8.5</v>
      </c>
      <c r="E2404" t="s">
        <v>244</v>
      </c>
      <c r="F2404" t="s">
        <v>241</v>
      </c>
      <c r="G2404" s="5" t="str">
        <f>IF(Table1[[#This Row],[Amount]]&lt;0,-Table1[[#This Row],[Amount]],"")</f>
        <v/>
      </c>
      <c r="H2404" t="str">
        <f>IF(Table1[[#This Row],[Account Type]]="Credit Card",Table1[[#This Row],[Amount]],"")</f>
        <v/>
      </c>
      <c r="I2404" s="2" t="str">
        <f>IF(Table1[[#This Row],[Category]]="Loan Repayment",Table1[[#This Row],[Amount]]*-1,"")</f>
        <v/>
      </c>
      <c r="J2404" s="20" t="s">
        <v>382</v>
      </c>
      <c r="K2404" s="17">
        <v>45292</v>
      </c>
    </row>
    <row r="2405" spans="1:11" x14ac:dyDescent="0.25">
      <c r="A2405" s="16">
        <v>45318.849386574075</v>
      </c>
      <c r="B2405" t="s">
        <v>4</v>
      </c>
      <c r="C2405" t="str">
        <f t="shared" si="37"/>
        <v>Others</v>
      </c>
      <c r="D2405" s="3">
        <v>-8.5</v>
      </c>
      <c r="E2405" t="s">
        <v>244</v>
      </c>
      <c r="F2405" t="s">
        <v>241</v>
      </c>
      <c r="G2405" s="5">
        <f>IF(Table1[[#This Row],[Amount]]&lt;0,-Table1[[#This Row],[Amount]],"")</f>
        <v>8.5</v>
      </c>
      <c r="H2405" t="str">
        <f>IF(Table1[[#This Row],[Account Type]]="Credit Card",Table1[[#This Row],[Amount]],"")</f>
        <v/>
      </c>
      <c r="I2405" s="2" t="str">
        <f>IF(Table1[[#This Row],[Category]]="Loan Repayment",Table1[[#This Row],[Amount]]*-1,"")</f>
        <v/>
      </c>
      <c r="J2405" s="20" t="s">
        <v>382</v>
      </c>
      <c r="K2405" s="17">
        <v>45292</v>
      </c>
    </row>
    <row r="2406" spans="1:11" x14ac:dyDescent="0.25">
      <c r="A2406" s="16">
        <v>45319.346006944441</v>
      </c>
      <c r="B2406" t="s">
        <v>10</v>
      </c>
      <c r="C2406" t="str">
        <f t="shared" si="37"/>
        <v>Groceries</v>
      </c>
      <c r="D2406" s="3">
        <v>-3.05</v>
      </c>
      <c r="E2406" t="s">
        <v>244</v>
      </c>
      <c r="F2406" t="s">
        <v>241</v>
      </c>
      <c r="G2406" s="5">
        <f>IF(Table1[[#This Row],[Amount]]&lt;0,-Table1[[#This Row],[Amount]],"")</f>
        <v>3.05</v>
      </c>
      <c r="H2406" t="str">
        <f>IF(Table1[[#This Row],[Account Type]]="Credit Card",Table1[[#This Row],[Amount]],"")</f>
        <v/>
      </c>
      <c r="I2406" s="2" t="str">
        <f>IF(Table1[[#This Row],[Category]]="Loan Repayment",Table1[[#This Row],[Amount]]*-1,"")</f>
        <v/>
      </c>
      <c r="J2406" s="20" t="s">
        <v>382</v>
      </c>
      <c r="K2406" s="17">
        <v>45292</v>
      </c>
    </row>
    <row r="2407" spans="1:11" x14ac:dyDescent="0.25">
      <c r="A2407" s="16">
        <v>45319.489479166667</v>
      </c>
      <c r="B2407" t="s">
        <v>39</v>
      </c>
      <c r="C2407" t="str">
        <f t="shared" si="37"/>
        <v>Church</v>
      </c>
      <c r="D2407" s="3">
        <v>-3</v>
      </c>
      <c r="E2407" t="s">
        <v>244</v>
      </c>
      <c r="F2407" t="s">
        <v>241</v>
      </c>
      <c r="G2407" s="5">
        <f>IF(Table1[[#This Row],[Amount]]&lt;0,-Table1[[#This Row],[Amount]],"")</f>
        <v>3</v>
      </c>
      <c r="H2407" t="str">
        <f>IF(Table1[[#This Row],[Account Type]]="Credit Card",Table1[[#This Row],[Amount]],"")</f>
        <v/>
      </c>
      <c r="I2407" s="2" t="str">
        <f>IF(Table1[[#This Row],[Category]]="Loan Repayment",Table1[[#This Row],[Amount]]*-1,"")</f>
        <v/>
      </c>
      <c r="J2407" s="20" t="s">
        <v>382</v>
      </c>
      <c r="K2407" s="17">
        <v>45292</v>
      </c>
    </row>
    <row r="2408" spans="1:11" x14ac:dyDescent="0.25">
      <c r="A2408" s="16">
        <v>45319.551712962966</v>
      </c>
      <c r="B2408" t="s">
        <v>191</v>
      </c>
      <c r="C2408" t="str">
        <f t="shared" si="37"/>
        <v>Others</v>
      </c>
      <c r="D2408" s="3">
        <v>13.5</v>
      </c>
      <c r="E2408" t="s">
        <v>244</v>
      </c>
      <c r="F2408" t="s">
        <v>241</v>
      </c>
      <c r="G2408" s="5" t="str">
        <f>IF(Table1[[#This Row],[Amount]]&lt;0,-Table1[[#This Row],[Amount]],"")</f>
        <v/>
      </c>
      <c r="H2408" t="str">
        <f>IF(Table1[[#This Row],[Account Type]]="Credit Card",Table1[[#This Row],[Amount]],"")</f>
        <v/>
      </c>
      <c r="I2408" s="2" t="str">
        <f>IF(Table1[[#This Row],[Category]]="Loan Repayment",Table1[[#This Row],[Amount]]*-1,"")</f>
        <v/>
      </c>
      <c r="J2408" s="20" t="s">
        <v>382</v>
      </c>
      <c r="K2408" s="17">
        <v>45292</v>
      </c>
    </row>
    <row r="2409" spans="1:11" x14ac:dyDescent="0.25">
      <c r="A2409" s="16">
        <v>45319.616574074076</v>
      </c>
      <c r="B2409" t="s">
        <v>4</v>
      </c>
      <c r="C2409" t="str">
        <f t="shared" si="37"/>
        <v>Others</v>
      </c>
      <c r="D2409" s="3">
        <v>18.5</v>
      </c>
      <c r="E2409" t="s">
        <v>244</v>
      </c>
      <c r="F2409" t="s">
        <v>241</v>
      </c>
      <c r="G2409" s="5" t="str">
        <f>IF(Table1[[#This Row],[Amount]]&lt;0,-Table1[[#This Row],[Amount]],"")</f>
        <v/>
      </c>
      <c r="H2409" t="str">
        <f>IF(Table1[[#This Row],[Account Type]]="Credit Card",Table1[[#This Row],[Amount]],"")</f>
        <v/>
      </c>
      <c r="I2409" s="2" t="str">
        <f>IF(Table1[[#This Row],[Category]]="Loan Repayment",Table1[[#This Row],[Amount]]*-1,"")</f>
        <v/>
      </c>
      <c r="J2409" s="20" t="s">
        <v>382</v>
      </c>
      <c r="K2409" s="17">
        <v>45292</v>
      </c>
    </row>
    <row r="2410" spans="1:11" x14ac:dyDescent="0.25">
      <c r="A2410" s="16">
        <v>45319.616574074076</v>
      </c>
      <c r="B2410" t="s">
        <v>4</v>
      </c>
      <c r="C2410" t="str">
        <f t="shared" si="37"/>
        <v>Others</v>
      </c>
      <c r="D2410" s="3">
        <v>-18.5</v>
      </c>
      <c r="E2410" t="s">
        <v>244</v>
      </c>
      <c r="F2410" t="s">
        <v>241</v>
      </c>
      <c r="G2410" s="5">
        <f>IF(Table1[[#This Row],[Amount]]&lt;0,-Table1[[#This Row],[Amount]],"")</f>
        <v>18.5</v>
      </c>
      <c r="H2410" t="str">
        <f>IF(Table1[[#This Row],[Account Type]]="Credit Card",Table1[[#This Row],[Amount]],"")</f>
        <v/>
      </c>
      <c r="I2410" s="2" t="str">
        <f>IF(Table1[[#This Row],[Category]]="Loan Repayment",Table1[[#This Row],[Amount]]*-1,"")</f>
        <v/>
      </c>
      <c r="J2410" s="20" t="s">
        <v>382</v>
      </c>
      <c r="K2410" s="17">
        <v>45292</v>
      </c>
    </row>
    <row r="2411" spans="1:11" x14ac:dyDescent="0.25">
      <c r="A2411" s="16">
        <v>45320.303553240738</v>
      </c>
      <c r="B2411" t="s">
        <v>2</v>
      </c>
      <c r="C2411" t="str">
        <f t="shared" si="37"/>
        <v>Savings</v>
      </c>
      <c r="D2411" s="3">
        <v>5</v>
      </c>
      <c r="E2411" t="s">
        <v>244</v>
      </c>
      <c r="F2411" t="s">
        <v>241</v>
      </c>
      <c r="G2411" s="5" t="str">
        <f>IF(Table1[[#This Row],[Amount]]&lt;0,-Table1[[#This Row],[Amount]],"")</f>
        <v/>
      </c>
      <c r="H2411" t="str">
        <f>IF(Table1[[#This Row],[Account Type]]="Credit Card",Table1[[#This Row],[Amount]],"")</f>
        <v/>
      </c>
      <c r="I2411" s="2" t="str">
        <f>IF(Table1[[#This Row],[Category]]="Loan Repayment",Table1[[#This Row],[Amount]]*-1,"")</f>
        <v/>
      </c>
      <c r="J2411" s="20" t="s">
        <v>382</v>
      </c>
      <c r="K2411" s="17">
        <v>45292</v>
      </c>
    </row>
    <row r="2412" spans="1:11" x14ac:dyDescent="0.25">
      <c r="A2412" s="16">
        <v>45320.303553240738</v>
      </c>
      <c r="B2412" t="s">
        <v>2</v>
      </c>
      <c r="C2412" t="str">
        <f t="shared" si="37"/>
        <v>Savings</v>
      </c>
      <c r="D2412" s="3">
        <v>-5</v>
      </c>
      <c r="E2412" t="s">
        <v>244</v>
      </c>
      <c r="F2412" t="s">
        <v>241</v>
      </c>
      <c r="G2412" s="5">
        <f>IF(Table1[[#This Row],[Amount]]&lt;0,-Table1[[#This Row],[Amount]],"")</f>
        <v>5</v>
      </c>
      <c r="H2412" t="str">
        <f>IF(Table1[[#This Row],[Account Type]]="Credit Card",Table1[[#This Row],[Amount]],"")</f>
        <v/>
      </c>
      <c r="I2412" s="2" t="str">
        <f>IF(Table1[[#This Row],[Category]]="Loan Repayment",Table1[[#This Row],[Amount]]*-1,"")</f>
        <v/>
      </c>
      <c r="J2412" s="20" t="s">
        <v>382</v>
      </c>
      <c r="K2412" s="17">
        <v>45292</v>
      </c>
    </row>
    <row r="2413" spans="1:11" x14ac:dyDescent="0.25">
      <c r="A2413" s="16">
        <v>45320.469675925924</v>
      </c>
      <c r="B2413" t="s">
        <v>106</v>
      </c>
      <c r="C2413" t="str">
        <f t="shared" si="37"/>
        <v>Others</v>
      </c>
      <c r="D2413" s="3">
        <v>-12</v>
      </c>
      <c r="E2413" t="s">
        <v>244</v>
      </c>
      <c r="F2413" t="s">
        <v>241</v>
      </c>
      <c r="G2413" s="5">
        <f>IF(Table1[[#This Row],[Amount]]&lt;0,-Table1[[#This Row],[Amount]],"")</f>
        <v>12</v>
      </c>
      <c r="H2413" t="str">
        <f>IF(Table1[[#This Row],[Account Type]]="Credit Card",Table1[[#This Row],[Amount]],"")</f>
        <v/>
      </c>
      <c r="I2413" s="2" t="str">
        <f>IF(Table1[[#This Row],[Category]]="Loan Repayment",Table1[[#This Row],[Amount]]*-1,"")</f>
        <v/>
      </c>
      <c r="J2413" s="20" t="s">
        <v>382</v>
      </c>
      <c r="K2413" s="17">
        <v>45292</v>
      </c>
    </row>
    <row r="2414" spans="1:11" x14ac:dyDescent="0.25">
      <c r="A2414" s="16">
        <v>45320.57167824074</v>
      </c>
      <c r="B2414" t="s">
        <v>192</v>
      </c>
      <c r="C2414" t="str">
        <f t="shared" si="37"/>
        <v>Others</v>
      </c>
      <c r="D2414" s="3">
        <v>9</v>
      </c>
      <c r="E2414" t="s">
        <v>244</v>
      </c>
      <c r="F2414" t="s">
        <v>241</v>
      </c>
      <c r="G2414" s="5" t="str">
        <f>IF(Table1[[#This Row],[Amount]]&lt;0,-Table1[[#This Row],[Amount]],"")</f>
        <v/>
      </c>
      <c r="H2414" t="str">
        <f>IF(Table1[[#This Row],[Account Type]]="Credit Card",Table1[[#This Row],[Amount]],"")</f>
        <v/>
      </c>
      <c r="I2414" s="2" t="str">
        <f>IF(Table1[[#This Row],[Category]]="Loan Repayment",Table1[[#This Row],[Amount]]*-1,"")</f>
        <v/>
      </c>
      <c r="J2414" s="20" t="s">
        <v>382</v>
      </c>
      <c r="K2414" s="17">
        <v>45292</v>
      </c>
    </row>
    <row r="2415" spans="1:11" x14ac:dyDescent="0.25">
      <c r="A2415" s="16">
        <v>45320.841840277775</v>
      </c>
      <c r="B2415" t="s">
        <v>4</v>
      </c>
      <c r="C2415" t="str">
        <f t="shared" si="37"/>
        <v>Others</v>
      </c>
      <c r="D2415" s="3">
        <v>9</v>
      </c>
      <c r="E2415" t="s">
        <v>244</v>
      </c>
      <c r="F2415" t="s">
        <v>241</v>
      </c>
      <c r="G2415" s="5" t="str">
        <f>IF(Table1[[#This Row],[Amount]]&lt;0,-Table1[[#This Row],[Amount]],"")</f>
        <v/>
      </c>
      <c r="H2415" t="str">
        <f>IF(Table1[[#This Row],[Account Type]]="Credit Card",Table1[[#This Row],[Amount]],"")</f>
        <v/>
      </c>
      <c r="I2415" s="2" t="str">
        <f>IF(Table1[[#This Row],[Category]]="Loan Repayment",Table1[[#This Row],[Amount]]*-1,"")</f>
        <v/>
      </c>
      <c r="J2415" s="20" t="s">
        <v>382</v>
      </c>
      <c r="K2415" s="17">
        <v>45292</v>
      </c>
    </row>
    <row r="2416" spans="1:11" x14ac:dyDescent="0.25">
      <c r="A2416" s="16">
        <v>45320.841840277775</v>
      </c>
      <c r="B2416" t="s">
        <v>4</v>
      </c>
      <c r="C2416" t="str">
        <f t="shared" si="37"/>
        <v>Others</v>
      </c>
      <c r="D2416" s="3">
        <v>-9</v>
      </c>
      <c r="E2416" t="s">
        <v>244</v>
      </c>
      <c r="F2416" t="s">
        <v>241</v>
      </c>
      <c r="G2416" s="5">
        <f>IF(Table1[[#This Row],[Amount]]&lt;0,-Table1[[#This Row],[Amount]],"")</f>
        <v>9</v>
      </c>
      <c r="H2416" t="str">
        <f>IF(Table1[[#This Row],[Account Type]]="Credit Card",Table1[[#This Row],[Amount]],"")</f>
        <v/>
      </c>
      <c r="I2416" s="2" t="str">
        <f>IF(Table1[[#This Row],[Category]]="Loan Repayment",Table1[[#This Row],[Amount]]*-1,"")</f>
        <v/>
      </c>
      <c r="J2416" s="20" t="s">
        <v>382</v>
      </c>
      <c r="K2416" s="17">
        <v>45292</v>
      </c>
    </row>
    <row r="2417" spans="1:11" x14ac:dyDescent="0.25">
      <c r="A2417" s="16">
        <v>45320.999988425923</v>
      </c>
      <c r="B2417" t="s">
        <v>14</v>
      </c>
      <c r="C2417" t="str">
        <f t="shared" si="37"/>
        <v>Public Transport</v>
      </c>
      <c r="D2417" s="3">
        <v>-3.5</v>
      </c>
      <c r="E2417" t="s">
        <v>244</v>
      </c>
      <c r="F2417" t="s">
        <v>241</v>
      </c>
      <c r="G2417" s="5">
        <f>IF(Table1[[#This Row],[Amount]]&lt;0,-Table1[[#This Row],[Amount]],"")</f>
        <v>3.5</v>
      </c>
      <c r="H2417" t="str">
        <f>IF(Table1[[#This Row],[Account Type]]="Credit Card",Table1[[#This Row],[Amount]],"")</f>
        <v/>
      </c>
      <c r="I2417" s="2" t="str">
        <f>IF(Table1[[#This Row],[Category]]="Loan Repayment",Table1[[#This Row],[Amount]]*-1,"")</f>
        <v/>
      </c>
      <c r="J2417" s="20" t="s">
        <v>382</v>
      </c>
      <c r="K2417" s="17">
        <v>45292</v>
      </c>
    </row>
    <row r="2418" spans="1:11" x14ac:dyDescent="0.25">
      <c r="A2418" s="16">
        <v>45321.274363425924</v>
      </c>
      <c r="B2418" t="s">
        <v>14</v>
      </c>
      <c r="C2418" t="str">
        <f t="shared" si="37"/>
        <v>Public Transport</v>
      </c>
      <c r="D2418" s="3">
        <v>-0.1</v>
      </c>
      <c r="E2418" t="s">
        <v>244</v>
      </c>
      <c r="F2418" t="s">
        <v>241</v>
      </c>
      <c r="G2418" s="5">
        <f>IF(Table1[[#This Row],[Amount]]&lt;0,-Table1[[#This Row],[Amount]],"")</f>
        <v>0.1</v>
      </c>
      <c r="H2418" t="str">
        <f>IF(Table1[[#This Row],[Account Type]]="Credit Card",Table1[[#This Row],[Amount]],"")</f>
        <v/>
      </c>
      <c r="I2418" s="2" t="str">
        <f>IF(Table1[[#This Row],[Category]]="Loan Repayment",Table1[[#This Row],[Amount]]*-1,"")</f>
        <v/>
      </c>
      <c r="J2418" s="20" t="s">
        <v>382</v>
      </c>
      <c r="K2418" s="17">
        <v>45292</v>
      </c>
    </row>
    <row r="2419" spans="1:11" x14ac:dyDescent="0.25">
      <c r="A2419" s="16">
        <v>45321.342511574076</v>
      </c>
      <c r="B2419" t="s">
        <v>14</v>
      </c>
      <c r="C2419" t="str">
        <f t="shared" si="37"/>
        <v>Public Transport</v>
      </c>
      <c r="D2419" s="3">
        <v>-5.25</v>
      </c>
      <c r="E2419" t="s">
        <v>244</v>
      </c>
      <c r="F2419" t="s">
        <v>241</v>
      </c>
      <c r="G2419" s="5">
        <f>IF(Table1[[#This Row],[Amount]]&lt;0,-Table1[[#This Row],[Amount]],"")</f>
        <v>5.25</v>
      </c>
      <c r="H2419" t="str">
        <f>IF(Table1[[#This Row],[Account Type]]="Credit Card",Table1[[#This Row],[Amount]],"")</f>
        <v/>
      </c>
      <c r="I2419" s="2" t="str">
        <f>IF(Table1[[#This Row],[Category]]="Loan Repayment",Table1[[#This Row],[Amount]]*-1,"")</f>
        <v/>
      </c>
      <c r="J2419" s="20" t="s">
        <v>382</v>
      </c>
      <c r="K2419" s="17">
        <v>45292</v>
      </c>
    </row>
    <row r="2420" spans="1:11" x14ac:dyDescent="0.25">
      <c r="A2420" s="16">
        <v>45321.492418981485</v>
      </c>
      <c r="B2420" t="s">
        <v>46</v>
      </c>
      <c r="C2420" t="str">
        <f t="shared" si="37"/>
        <v>Others</v>
      </c>
      <c r="D2420" s="3">
        <v>50</v>
      </c>
      <c r="E2420" t="s">
        <v>244</v>
      </c>
      <c r="F2420" t="s">
        <v>241</v>
      </c>
      <c r="G2420" s="5" t="str">
        <f>IF(Table1[[#This Row],[Amount]]&lt;0,-Table1[[#This Row],[Amount]],"")</f>
        <v/>
      </c>
      <c r="H2420" t="str">
        <f>IF(Table1[[#This Row],[Account Type]]="Credit Card",Table1[[#This Row],[Amount]],"")</f>
        <v/>
      </c>
      <c r="I2420" s="2" t="str">
        <f>IF(Table1[[#This Row],[Category]]="Loan Repayment",Table1[[#This Row],[Amount]]*-1,"")</f>
        <v/>
      </c>
      <c r="J2420" s="20" t="s">
        <v>382</v>
      </c>
      <c r="K2420" s="17">
        <v>45292</v>
      </c>
    </row>
    <row r="2421" spans="1:11" x14ac:dyDescent="0.25">
      <c r="A2421" s="16">
        <v>45321.494062500002</v>
      </c>
      <c r="B2421" t="s">
        <v>10</v>
      </c>
      <c r="C2421" t="str">
        <f t="shared" si="37"/>
        <v>Groceries</v>
      </c>
      <c r="D2421" s="3">
        <v>-3.45</v>
      </c>
      <c r="E2421" t="s">
        <v>244</v>
      </c>
      <c r="F2421" t="s">
        <v>241</v>
      </c>
      <c r="G2421" s="5">
        <f>IF(Table1[[#This Row],[Amount]]&lt;0,-Table1[[#This Row],[Amount]],"")</f>
        <v>3.45</v>
      </c>
      <c r="H2421" t="str">
        <f>IF(Table1[[#This Row],[Account Type]]="Credit Card",Table1[[#This Row],[Amount]],"")</f>
        <v/>
      </c>
      <c r="I2421" s="2" t="str">
        <f>IF(Table1[[#This Row],[Category]]="Loan Repayment",Table1[[#This Row],[Amount]]*-1,"")</f>
        <v/>
      </c>
      <c r="J2421" s="20" t="s">
        <v>382</v>
      </c>
      <c r="K2421" s="17">
        <v>45292</v>
      </c>
    </row>
    <row r="2422" spans="1:11" x14ac:dyDescent="0.25">
      <c r="A2422" s="16">
        <v>45321.656504629631</v>
      </c>
      <c r="B2422" t="s">
        <v>96</v>
      </c>
      <c r="C2422" t="str">
        <f t="shared" si="37"/>
        <v>Others</v>
      </c>
      <c r="D2422" s="3">
        <v>-2</v>
      </c>
      <c r="E2422" t="s">
        <v>244</v>
      </c>
      <c r="F2422" t="s">
        <v>241</v>
      </c>
      <c r="G2422" s="5">
        <f>IF(Table1[[#This Row],[Amount]]&lt;0,-Table1[[#This Row],[Amount]],"")</f>
        <v>2</v>
      </c>
      <c r="H2422" t="str">
        <f>IF(Table1[[#This Row],[Account Type]]="Credit Card",Table1[[#This Row],[Amount]],"")</f>
        <v/>
      </c>
      <c r="I2422" s="2" t="str">
        <f>IF(Table1[[#This Row],[Category]]="Loan Repayment",Table1[[#This Row],[Amount]]*-1,"")</f>
        <v/>
      </c>
      <c r="J2422" s="20" t="s">
        <v>382</v>
      </c>
      <c r="K2422" s="17">
        <v>45292</v>
      </c>
    </row>
    <row r="2423" spans="1:11" x14ac:dyDescent="0.25">
      <c r="A2423" s="16">
        <v>45321.772060185183</v>
      </c>
      <c r="B2423" t="s">
        <v>193</v>
      </c>
      <c r="C2423" t="str">
        <f t="shared" si="37"/>
        <v>Others</v>
      </c>
      <c r="D2423" s="3">
        <v>15.69</v>
      </c>
      <c r="E2423" t="s">
        <v>244</v>
      </c>
      <c r="F2423" t="s">
        <v>241</v>
      </c>
      <c r="G2423" s="5" t="str">
        <f>IF(Table1[[#This Row],[Amount]]&lt;0,-Table1[[#This Row],[Amount]],"")</f>
        <v/>
      </c>
      <c r="H2423" t="str">
        <f>IF(Table1[[#This Row],[Account Type]]="Credit Card",Table1[[#This Row],[Amount]],"")</f>
        <v/>
      </c>
      <c r="I2423" s="2" t="str">
        <f>IF(Table1[[#This Row],[Category]]="Loan Repayment",Table1[[#This Row],[Amount]]*-1,"")</f>
        <v/>
      </c>
      <c r="J2423" s="20" t="s">
        <v>382</v>
      </c>
      <c r="K2423" s="17">
        <v>45292</v>
      </c>
    </row>
    <row r="2424" spans="1:11" x14ac:dyDescent="0.25">
      <c r="A2424" s="16">
        <v>45321.80505787037</v>
      </c>
      <c r="B2424" t="s">
        <v>4</v>
      </c>
      <c r="C2424" t="str">
        <f t="shared" si="37"/>
        <v>Others</v>
      </c>
      <c r="D2424" s="3">
        <v>15.69</v>
      </c>
      <c r="E2424" t="s">
        <v>244</v>
      </c>
      <c r="F2424" t="s">
        <v>241</v>
      </c>
      <c r="G2424" s="5" t="str">
        <f>IF(Table1[[#This Row],[Amount]]&lt;0,-Table1[[#This Row],[Amount]],"")</f>
        <v/>
      </c>
      <c r="H2424" t="str">
        <f>IF(Table1[[#This Row],[Account Type]]="Credit Card",Table1[[#This Row],[Amount]],"")</f>
        <v/>
      </c>
      <c r="I2424" s="2" t="str">
        <f>IF(Table1[[#This Row],[Category]]="Loan Repayment",Table1[[#This Row],[Amount]]*-1,"")</f>
        <v/>
      </c>
      <c r="J2424" s="20" t="s">
        <v>382</v>
      </c>
      <c r="K2424" s="17">
        <v>45292</v>
      </c>
    </row>
    <row r="2425" spans="1:11" x14ac:dyDescent="0.25">
      <c r="A2425" s="16">
        <v>45321.80505787037</v>
      </c>
      <c r="B2425" t="s">
        <v>4</v>
      </c>
      <c r="C2425" t="str">
        <f t="shared" si="37"/>
        <v>Others</v>
      </c>
      <c r="D2425" s="3">
        <v>-15.69</v>
      </c>
      <c r="E2425" t="s">
        <v>244</v>
      </c>
      <c r="F2425" t="s">
        <v>241</v>
      </c>
      <c r="G2425" s="5">
        <f>IF(Table1[[#This Row],[Amount]]&lt;0,-Table1[[#This Row],[Amount]],"")</f>
        <v>15.69</v>
      </c>
      <c r="H2425" t="str">
        <f>IF(Table1[[#This Row],[Account Type]]="Credit Card",Table1[[#This Row],[Amount]],"")</f>
        <v/>
      </c>
      <c r="I2425" s="2" t="str">
        <f>IF(Table1[[#This Row],[Category]]="Loan Repayment",Table1[[#This Row],[Amount]]*-1,"")</f>
        <v/>
      </c>
      <c r="J2425" s="20" t="s">
        <v>382</v>
      </c>
      <c r="K2425" s="17">
        <v>45292</v>
      </c>
    </row>
    <row r="2426" spans="1:11" x14ac:dyDescent="0.25">
      <c r="A2426" s="16">
        <v>45322.999988425923</v>
      </c>
      <c r="B2426" t="s">
        <v>14</v>
      </c>
      <c r="C2426" t="str">
        <f t="shared" si="37"/>
        <v>Public Transport</v>
      </c>
      <c r="D2426" s="3">
        <v>-5.25</v>
      </c>
      <c r="E2426" t="s">
        <v>244</v>
      </c>
      <c r="F2426" t="s">
        <v>241</v>
      </c>
      <c r="G2426" s="5">
        <f>IF(Table1[[#This Row],[Amount]]&lt;0,-Table1[[#This Row],[Amount]],"")</f>
        <v>5.25</v>
      </c>
      <c r="H2426" t="str">
        <f>IF(Table1[[#This Row],[Account Type]]="Credit Card",Table1[[#This Row],[Amount]],"")</f>
        <v/>
      </c>
      <c r="I2426" s="2" t="str">
        <f>IF(Table1[[#This Row],[Category]]="Loan Repayment",Table1[[#This Row],[Amount]]*-1,"")</f>
        <v/>
      </c>
      <c r="J2426" s="20" t="s">
        <v>382</v>
      </c>
      <c r="K2426" s="17">
        <v>45292</v>
      </c>
    </row>
    <row r="2427" spans="1:11" x14ac:dyDescent="0.25">
      <c r="A2427" s="16">
        <v>45323.2341087963</v>
      </c>
      <c r="B2427" t="s">
        <v>185</v>
      </c>
      <c r="C2427" t="str">
        <f t="shared" si="37"/>
        <v>Others</v>
      </c>
      <c r="D2427" s="3">
        <v>5.5</v>
      </c>
      <c r="E2427" t="s">
        <v>244</v>
      </c>
      <c r="F2427" t="s">
        <v>241</v>
      </c>
      <c r="G2427" s="5" t="str">
        <f>IF(Table1[[#This Row],[Amount]]&lt;0,-Table1[[#This Row],[Amount]],"")</f>
        <v/>
      </c>
      <c r="H2427" t="str">
        <f>IF(Table1[[#This Row],[Account Type]]="Credit Card",Table1[[#This Row],[Amount]],"")</f>
        <v/>
      </c>
      <c r="I2427" s="2" t="str">
        <f>IF(Table1[[#This Row],[Category]]="Loan Repayment",Table1[[#This Row],[Amount]]*-1,"")</f>
        <v/>
      </c>
      <c r="J2427" s="20" t="s">
        <v>383</v>
      </c>
      <c r="K2427" s="17">
        <v>45323</v>
      </c>
    </row>
    <row r="2428" spans="1:11" x14ac:dyDescent="0.25">
      <c r="A2428" s="16">
        <v>45323.237893518519</v>
      </c>
      <c r="B2428" t="s">
        <v>4</v>
      </c>
      <c r="C2428" t="str">
        <f t="shared" si="37"/>
        <v>Others</v>
      </c>
      <c r="D2428" s="3">
        <v>5.5</v>
      </c>
      <c r="E2428" t="s">
        <v>244</v>
      </c>
      <c r="F2428" t="s">
        <v>241</v>
      </c>
      <c r="G2428" s="5" t="str">
        <f>IF(Table1[[#This Row],[Amount]]&lt;0,-Table1[[#This Row],[Amount]],"")</f>
        <v/>
      </c>
      <c r="H2428" t="str">
        <f>IF(Table1[[#This Row],[Account Type]]="Credit Card",Table1[[#This Row],[Amount]],"")</f>
        <v/>
      </c>
      <c r="I2428" s="2" t="str">
        <f>IF(Table1[[#This Row],[Category]]="Loan Repayment",Table1[[#This Row],[Amount]]*-1,"")</f>
        <v/>
      </c>
      <c r="J2428" s="20" t="s">
        <v>383</v>
      </c>
      <c r="K2428" s="17">
        <v>45323</v>
      </c>
    </row>
    <row r="2429" spans="1:11" x14ac:dyDescent="0.25">
      <c r="A2429" s="16">
        <v>45323.237893518519</v>
      </c>
      <c r="B2429" t="s">
        <v>4</v>
      </c>
      <c r="C2429" t="str">
        <f t="shared" si="37"/>
        <v>Others</v>
      </c>
      <c r="D2429" s="3">
        <v>-5.5</v>
      </c>
      <c r="E2429" t="s">
        <v>244</v>
      </c>
      <c r="F2429" t="s">
        <v>241</v>
      </c>
      <c r="G2429" s="5">
        <f>IF(Table1[[#This Row],[Amount]]&lt;0,-Table1[[#This Row],[Amount]],"")</f>
        <v>5.5</v>
      </c>
      <c r="H2429" t="str">
        <f>IF(Table1[[#This Row],[Account Type]]="Credit Card",Table1[[#This Row],[Amount]],"")</f>
        <v/>
      </c>
      <c r="I2429" s="2" t="str">
        <f>IF(Table1[[#This Row],[Category]]="Loan Repayment",Table1[[#This Row],[Amount]]*-1,"")</f>
        <v/>
      </c>
      <c r="J2429" s="20" t="s">
        <v>383</v>
      </c>
      <c r="K2429" s="17">
        <v>45323</v>
      </c>
    </row>
    <row r="2430" spans="1:11" x14ac:dyDescent="0.25">
      <c r="A2430" s="16">
        <v>45323.288344907407</v>
      </c>
      <c r="B2430" t="s">
        <v>197</v>
      </c>
      <c r="C2430" t="str">
        <f t="shared" si="37"/>
        <v>Others</v>
      </c>
      <c r="D2430" s="3">
        <v>-2.5</v>
      </c>
      <c r="E2430" t="s">
        <v>244</v>
      </c>
      <c r="F2430" t="s">
        <v>241</v>
      </c>
      <c r="G2430" s="5">
        <f>IF(Table1[[#This Row],[Amount]]&lt;0,-Table1[[#This Row],[Amount]],"")</f>
        <v>2.5</v>
      </c>
      <c r="H2430" t="str">
        <f>IF(Table1[[#This Row],[Account Type]]="Credit Card",Table1[[#This Row],[Amount]],"")</f>
        <v/>
      </c>
      <c r="I2430" s="2" t="str">
        <f>IF(Table1[[#This Row],[Category]]="Loan Repayment",Table1[[#This Row],[Amount]]*-1,"")</f>
        <v/>
      </c>
      <c r="J2430" s="20" t="s">
        <v>383</v>
      </c>
      <c r="K2430" s="17">
        <v>45323</v>
      </c>
    </row>
    <row r="2431" spans="1:11" x14ac:dyDescent="0.25">
      <c r="A2431" s="16">
        <v>45323.296481481484</v>
      </c>
      <c r="B2431" t="s">
        <v>8</v>
      </c>
      <c r="C2431" t="str">
        <f t="shared" si="37"/>
        <v>Others</v>
      </c>
      <c r="D2431" s="3">
        <v>670</v>
      </c>
      <c r="E2431" t="s">
        <v>244</v>
      </c>
      <c r="F2431" t="s">
        <v>241</v>
      </c>
      <c r="G2431" s="5" t="str">
        <f>IF(Table1[[#This Row],[Amount]]&lt;0,-Table1[[#This Row],[Amount]],"")</f>
        <v/>
      </c>
      <c r="H2431" t="str">
        <f>IF(Table1[[#This Row],[Account Type]]="Credit Card",Table1[[#This Row],[Amount]],"")</f>
        <v/>
      </c>
      <c r="I2431" s="2" t="str">
        <f>IF(Table1[[#This Row],[Category]]="Loan Repayment",Table1[[#This Row],[Amount]]*-1,"")</f>
        <v/>
      </c>
      <c r="J2431" s="20" t="s">
        <v>383</v>
      </c>
      <c r="K2431" s="17">
        <v>45323</v>
      </c>
    </row>
    <row r="2432" spans="1:11" x14ac:dyDescent="0.25">
      <c r="A2432" s="16">
        <v>45323.306423611109</v>
      </c>
      <c r="B2432" t="s">
        <v>8</v>
      </c>
      <c r="C2432" t="str">
        <f t="shared" si="37"/>
        <v>Others</v>
      </c>
      <c r="D2432" s="3">
        <v>15.5</v>
      </c>
      <c r="E2432" t="s">
        <v>244</v>
      </c>
      <c r="F2432" t="s">
        <v>241</v>
      </c>
      <c r="G2432" s="5" t="str">
        <f>IF(Table1[[#This Row],[Amount]]&lt;0,-Table1[[#This Row],[Amount]],"")</f>
        <v/>
      </c>
      <c r="H2432" t="str">
        <f>IF(Table1[[#This Row],[Account Type]]="Credit Card",Table1[[#This Row],[Amount]],"")</f>
        <v/>
      </c>
      <c r="I2432" s="2" t="str">
        <f>IF(Table1[[#This Row],[Category]]="Loan Repayment",Table1[[#This Row],[Amount]]*-1,"")</f>
        <v/>
      </c>
      <c r="J2432" s="20" t="s">
        <v>383</v>
      </c>
      <c r="K2432" s="17">
        <v>45323</v>
      </c>
    </row>
    <row r="2433" spans="1:11" x14ac:dyDescent="0.25">
      <c r="A2433" s="16">
        <v>45323.530810185184</v>
      </c>
      <c r="B2433" t="s">
        <v>292</v>
      </c>
      <c r="C2433" t="str">
        <f t="shared" si="37"/>
        <v>Others</v>
      </c>
      <c r="D2433" s="3">
        <v>-670</v>
      </c>
      <c r="E2433" t="s">
        <v>244</v>
      </c>
      <c r="F2433" t="s">
        <v>241</v>
      </c>
      <c r="G2433" s="5">
        <f>IF(Table1[[#This Row],[Amount]]&lt;0,-Table1[[#This Row],[Amount]],"")</f>
        <v>670</v>
      </c>
      <c r="H2433" t="str">
        <f>IF(Table1[[#This Row],[Account Type]]="Credit Card",Table1[[#This Row],[Amount]],"")</f>
        <v/>
      </c>
      <c r="I2433" s="2" t="str">
        <f>IF(Table1[[#This Row],[Category]]="Loan Repayment",Table1[[#This Row],[Amount]]*-1,"")</f>
        <v/>
      </c>
      <c r="J2433" s="20" t="s">
        <v>383</v>
      </c>
      <c r="K2433" s="17">
        <v>45323</v>
      </c>
    </row>
    <row r="2434" spans="1:11" x14ac:dyDescent="0.25">
      <c r="A2434" s="16">
        <v>45323.536249999997</v>
      </c>
      <c r="B2434" t="s">
        <v>194</v>
      </c>
      <c r="C2434" t="str">
        <f t="shared" ref="C2434:C2497" si="38">IF(OR(B2434="Lidl",B2434="Asda",B2434="Best Asia Supermarket",B2434="Wallington Food Centre",B2434="Sainsbury's",B2434="Tesco"),"Groceries",IF(OR(B2434="Boots",B2434="Manor Pharmacy",B2434="Specsavers",B2434="Noahs Health Food Stor"),"Health",IF(OR(B2434="Amazon",B2434="Ebay"),"Online Shopping",IF(OR(B2434="Transport For London",B2434="South Western Railway"),"Public Transport",IF(OR(B2434="Primark",B2434="TK Maxx",B2434="Marks &amp; Spencer"),"Clothing",IF(OR(B2434="Udemy",B2434="Wise",B2434="Telusko",B2434="Oasis Christian Centre"),"Self Development",IF(OR(B2434="Price Busters",B2434="Argos",B2434="Poundland",B2434="Kings Corner"),"Household Items",IF(OR(B2434="To RCCG GLORIOUS HIGH THRONE",B2434="To Eagle City Church"),"Church",IF(OR(B2434="Skillz UK",B2434="Tynker",B2434="To Gocardless",B2434="We Make Footballers Cc",B2434="GLL BETTER",B2434="VIS WWW.BETTER.ORG.UK/",B2434="IXL Learning"),"Kids Extracurricular",IF(OR(B2434="To GBP Savings",B2434="Trading 212"),"Savings",IF(B2434="To Aqua","Loan Repayment",IF(B2434="To Kaneh Amin","Haircut",IF(B2434="Wall/Rent/63canon","Rent",IF(OR(B2434="Bolt","Uber"),"Cab",IF(B2434="Dulwich College","Salary","Others")))))))))))))))</f>
        <v>Others</v>
      </c>
      <c r="D2434" s="3">
        <v>-24</v>
      </c>
      <c r="E2434" t="s">
        <v>244</v>
      </c>
      <c r="F2434" t="s">
        <v>241</v>
      </c>
      <c r="G2434" s="5">
        <f>IF(Table1[[#This Row],[Amount]]&lt;0,-Table1[[#This Row],[Amount]],"")</f>
        <v>24</v>
      </c>
      <c r="H2434" t="str">
        <f>IF(Table1[[#This Row],[Account Type]]="Credit Card",Table1[[#This Row],[Amount]],"")</f>
        <v/>
      </c>
      <c r="I2434" s="2" t="str">
        <f>IF(Table1[[#This Row],[Category]]="Loan Repayment",Table1[[#This Row],[Amount]]*-1,"")</f>
        <v/>
      </c>
      <c r="J2434" s="20" t="s">
        <v>383</v>
      </c>
      <c r="K2434" s="17">
        <v>45323</v>
      </c>
    </row>
    <row r="2435" spans="1:11" x14ac:dyDescent="0.25">
      <c r="A2435" s="16">
        <v>45323.945069444446</v>
      </c>
      <c r="B2435" t="s">
        <v>4</v>
      </c>
      <c r="C2435" t="str">
        <f t="shared" si="38"/>
        <v>Others</v>
      </c>
      <c r="D2435" s="3">
        <v>15.5</v>
      </c>
      <c r="E2435" t="s">
        <v>244</v>
      </c>
      <c r="F2435" t="s">
        <v>241</v>
      </c>
      <c r="G2435" s="5" t="str">
        <f>IF(Table1[[#This Row],[Amount]]&lt;0,-Table1[[#This Row],[Amount]],"")</f>
        <v/>
      </c>
      <c r="H2435" t="str">
        <f>IF(Table1[[#This Row],[Account Type]]="Credit Card",Table1[[#This Row],[Amount]],"")</f>
        <v/>
      </c>
      <c r="I2435" s="2" t="str">
        <f>IF(Table1[[#This Row],[Category]]="Loan Repayment",Table1[[#This Row],[Amount]]*-1,"")</f>
        <v/>
      </c>
      <c r="J2435" s="20" t="s">
        <v>383</v>
      </c>
      <c r="K2435" s="17">
        <v>45323</v>
      </c>
    </row>
    <row r="2436" spans="1:11" x14ac:dyDescent="0.25">
      <c r="A2436" s="16">
        <v>45323.945069444446</v>
      </c>
      <c r="B2436" t="s">
        <v>4</v>
      </c>
      <c r="C2436" t="str">
        <f t="shared" si="38"/>
        <v>Others</v>
      </c>
      <c r="D2436" s="3">
        <v>-15.5</v>
      </c>
      <c r="E2436" t="s">
        <v>244</v>
      </c>
      <c r="F2436" t="s">
        <v>241</v>
      </c>
      <c r="G2436" s="5">
        <f>IF(Table1[[#This Row],[Amount]]&lt;0,-Table1[[#This Row],[Amount]],"")</f>
        <v>15.5</v>
      </c>
      <c r="H2436" t="str">
        <f>IF(Table1[[#This Row],[Account Type]]="Credit Card",Table1[[#This Row],[Amount]],"")</f>
        <v/>
      </c>
      <c r="I2436" s="2" t="str">
        <f>IF(Table1[[#This Row],[Category]]="Loan Repayment",Table1[[#This Row],[Amount]]*-1,"")</f>
        <v/>
      </c>
      <c r="J2436" s="20" t="s">
        <v>383</v>
      </c>
      <c r="K2436" s="17">
        <v>45323</v>
      </c>
    </row>
    <row r="2437" spans="1:11" x14ac:dyDescent="0.25">
      <c r="A2437" s="16">
        <v>45323.946481481478</v>
      </c>
      <c r="B2437" t="s">
        <v>46</v>
      </c>
      <c r="C2437" t="str">
        <f t="shared" si="38"/>
        <v>Others</v>
      </c>
      <c r="D2437" s="3">
        <v>230</v>
      </c>
      <c r="E2437" t="s">
        <v>244</v>
      </c>
      <c r="F2437" t="s">
        <v>241</v>
      </c>
      <c r="G2437" s="5" t="str">
        <f>IF(Table1[[#This Row],[Amount]]&lt;0,-Table1[[#This Row],[Amount]],"")</f>
        <v/>
      </c>
      <c r="H2437" t="str">
        <f>IF(Table1[[#This Row],[Account Type]]="Credit Card",Table1[[#This Row],[Amount]],"")</f>
        <v/>
      </c>
      <c r="I2437" s="2" t="str">
        <f>IF(Table1[[#This Row],[Category]]="Loan Repayment",Table1[[#This Row],[Amount]]*-1,"")</f>
        <v/>
      </c>
      <c r="J2437" s="20" t="s">
        <v>383</v>
      </c>
      <c r="K2437" s="17">
        <v>45323</v>
      </c>
    </row>
    <row r="2438" spans="1:11" x14ac:dyDescent="0.25">
      <c r="A2438" s="16">
        <v>45323.949166666665</v>
      </c>
      <c r="B2438" t="s">
        <v>123</v>
      </c>
      <c r="C2438" t="str">
        <f t="shared" si="38"/>
        <v>Others</v>
      </c>
      <c r="D2438" s="3">
        <v>-200</v>
      </c>
      <c r="E2438" t="s">
        <v>244</v>
      </c>
      <c r="F2438" t="s">
        <v>241</v>
      </c>
      <c r="G2438" s="5">
        <f>IF(Table1[[#This Row],[Amount]]&lt;0,-Table1[[#This Row],[Amount]],"")</f>
        <v>200</v>
      </c>
      <c r="H2438" t="str">
        <f>IF(Table1[[#This Row],[Account Type]]="Credit Card",Table1[[#This Row],[Amount]],"")</f>
        <v/>
      </c>
      <c r="I2438" s="2" t="str">
        <f>IF(Table1[[#This Row],[Category]]="Loan Repayment",Table1[[#This Row],[Amount]]*-1,"")</f>
        <v/>
      </c>
      <c r="J2438" s="20" t="s">
        <v>383</v>
      </c>
      <c r="K2438" s="17">
        <v>45323</v>
      </c>
    </row>
    <row r="2439" spans="1:11" x14ac:dyDescent="0.25">
      <c r="A2439" s="16">
        <v>45324.111261574071</v>
      </c>
      <c r="B2439" t="s">
        <v>14</v>
      </c>
      <c r="C2439" t="str">
        <f t="shared" si="38"/>
        <v>Public Transport</v>
      </c>
      <c r="D2439" s="3">
        <v>-5.25</v>
      </c>
      <c r="E2439" t="s">
        <v>244</v>
      </c>
      <c r="F2439" t="s">
        <v>241</v>
      </c>
      <c r="G2439" s="5">
        <f>IF(Table1[[#This Row],[Amount]]&lt;0,-Table1[[#This Row],[Amount]],"")</f>
        <v>5.25</v>
      </c>
      <c r="H2439" t="str">
        <f>IF(Table1[[#This Row],[Account Type]]="Credit Card",Table1[[#This Row],[Amount]],"")</f>
        <v/>
      </c>
      <c r="I2439" s="2" t="str">
        <f>IF(Table1[[#This Row],[Category]]="Loan Repayment",Table1[[#This Row],[Amount]]*-1,"")</f>
        <v/>
      </c>
      <c r="J2439" s="20" t="s">
        <v>383</v>
      </c>
      <c r="K2439" s="17">
        <v>45323</v>
      </c>
    </row>
    <row r="2440" spans="1:11" x14ac:dyDescent="0.25">
      <c r="A2440" s="16">
        <v>45324.56355324074</v>
      </c>
      <c r="B2440" t="s">
        <v>195</v>
      </c>
      <c r="C2440" t="str">
        <f t="shared" si="38"/>
        <v>Others</v>
      </c>
      <c r="D2440" s="3">
        <v>9</v>
      </c>
      <c r="E2440" t="s">
        <v>244</v>
      </c>
      <c r="F2440" t="s">
        <v>241</v>
      </c>
      <c r="G2440" s="5" t="str">
        <f>IF(Table1[[#This Row],[Amount]]&lt;0,-Table1[[#This Row],[Amount]],"")</f>
        <v/>
      </c>
      <c r="H2440" t="str">
        <f>IF(Table1[[#This Row],[Account Type]]="Credit Card",Table1[[#This Row],[Amount]],"")</f>
        <v/>
      </c>
      <c r="I2440" s="2" t="str">
        <f>IF(Table1[[#This Row],[Category]]="Loan Repayment",Table1[[#This Row],[Amount]]*-1,"")</f>
        <v/>
      </c>
      <c r="J2440" s="20" t="s">
        <v>383</v>
      </c>
      <c r="K2440" s="17">
        <v>45323</v>
      </c>
    </row>
    <row r="2441" spans="1:11" x14ac:dyDescent="0.25">
      <c r="A2441" s="16">
        <v>45324.563703703701</v>
      </c>
      <c r="B2441" t="s">
        <v>196</v>
      </c>
      <c r="C2441" t="str">
        <f t="shared" si="38"/>
        <v>Others</v>
      </c>
      <c r="D2441" s="3">
        <v>7.5</v>
      </c>
      <c r="E2441" t="s">
        <v>244</v>
      </c>
      <c r="F2441" t="s">
        <v>241</v>
      </c>
      <c r="G2441" s="5" t="str">
        <f>IF(Table1[[#This Row],[Amount]]&lt;0,-Table1[[#This Row],[Amount]],"")</f>
        <v/>
      </c>
      <c r="H2441" t="str">
        <f>IF(Table1[[#This Row],[Account Type]]="Credit Card",Table1[[#This Row],[Amount]],"")</f>
        <v/>
      </c>
      <c r="I2441" s="2" t="str">
        <f>IF(Table1[[#This Row],[Category]]="Loan Repayment",Table1[[#This Row],[Amount]]*-1,"")</f>
        <v/>
      </c>
      <c r="J2441" s="20" t="s">
        <v>383</v>
      </c>
      <c r="K2441" s="17">
        <v>45323</v>
      </c>
    </row>
    <row r="2442" spans="1:11" x14ac:dyDescent="0.25">
      <c r="A2442" s="16">
        <v>45324.592129629629</v>
      </c>
      <c r="B2442" t="s">
        <v>4</v>
      </c>
      <c r="C2442" t="str">
        <f t="shared" si="38"/>
        <v>Others</v>
      </c>
      <c r="D2442" s="3">
        <v>16.5</v>
      </c>
      <c r="E2442" t="s">
        <v>244</v>
      </c>
      <c r="F2442" t="s">
        <v>241</v>
      </c>
      <c r="G2442" s="5" t="str">
        <f>IF(Table1[[#This Row],[Amount]]&lt;0,-Table1[[#This Row],[Amount]],"")</f>
        <v/>
      </c>
      <c r="H2442" t="str">
        <f>IF(Table1[[#This Row],[Account Type]]="Credit Card",Table1[[#This Row],[Amount]],"")</f>
        <v/>
      </c>
      <c r="I2442" s="2" t="str">
        <f>IF(Table1[[#This Row],[Category]]="Loan Repayment",Table1[[#This Row],[Amount]]*-1,"")</f>
        <v/>
      </c>
      <c r="J2442" s="20" t="s">
        <v>383</v>
      </c>
      <c r="K2442" s="17">
        <v>45323</v>
      </c>
    </row>
    <row r="2443" spans="1:11" x14ac:dyDescent="0.25">
      <c r="A2443" s="16">
        <v>45324.592129629629</v>
      </c>
      <c r="B2443" t="s">
        <v>4</v>
      </c>
      <c r="C2443" t="str">
        <f t="shared" si="38"/>
        <v>Others</v>
      </c>
      <c r="D2443" s="3">
        <v>-16.5</v>
      </c>
      <c r="E2443" t="s">
        <v>244</v>
      </c>
      <c r="F2443" t="s">
        <v>241</v>
      </c>
      <c r="G2443" s="5">
        <f>IF(Table1[[#This Row],[Amount]]&lt;0,-Table1[[#This Row],[Amount]],"")</f>
        <v>16.5</v>
      </c>
      <c r="H2443" t="str">
        <f>IF(Table1[[#This Row],[Account Type]]="Credit Card",Table1[[#This Row],[Amount]],"")</f>
        <v/>
      </c>
      <c r="I2443" s="2" t="str">
        <f>IF(Table1[[#This Row],[Category]]="Loan Repayment",Table1[[#This Row],[Amount]]*-1,"")</f>
        <v/>
      </c>
      <c r="J2443" s="20" t="s">
        <v>383</v>
      </c>
      <c r="K2443" s="17">
        <v>45323</v>
      </c>
    </row>
    <row r="2444" spans="1:11" x14ac:dyDescent="0.25">
      <c r="A2444" s="16">
        <v>45324.663275462961</v>
      </c>
      <c r="B2444" t="s">
        <v>10</v>
      </c>
      <c r="C2444" t="str">
        <f t="shared" si="38"/>
        <v>Groceries</v>
      </c>
      <c r="D2444" s="3">
        <v>-1.95</v>
      </c>
      <c r="E2444" t="s">
        <v>244</v>
      </c>
      <c r="F2444" t="s">
        <v>241</v>
      </c>
      <c r="G2444" s="5">
        <f>IF(Table1[[#This Row],[Amount]]&lt;0,-Table1[[#This Row],[Amount]],"")</f>
        <v>1.95</v>
      </c>
      <c r="H2444" t="str">
        <f>IF(Table1[[#This Row],[Account Type]]="Credit Card",Table1[[#This Row],[Amount]],"")</f>
        <v/>
      </c>
      <c r="I2444" s="2" t="str">
        <f>IF(Table1[[#This Row],[Category]]="Loan Repayment",Table1[[#This Row],[Amount]]*-1,"")</f>
        <v/>
      </c>
      <c r="J2444" s="20" t="s">
        <v>383</v>
      </c>
      <c r="K2444" s="17">
        <v>45323</v>
      </c>
    </row>
    <row r="2445" spans="1:11" x14ac:dyDescent="0.25">
      <c r="A2445" s="16">
        <v>45324.999988425923</v>
      </c>
      <c r="B2445" t="s">
        <v>14</v>
      </c>
      <c r="C2445" t="str">
        <f t="shared" si="38"/>
        <v>Public Transport</v>
      </c>
      <c r="D2445" s="3">
        <v>-5.25</v>
      </c>
      <c r="E2445" t="s">
        <v>244</v>
      </c>
      <c r="F2445" t="s">
        <v>241</v>
      </c>
      <c r="G2445" s="5">
        <f>IF(Table1[[#This Row],[Amount]]&lt;0,-Table1[[#This Row],[Amount]],"")</f>
        <v>5.25</v>
      </c>
      <c r="H2445" t="str">
        <f>IF(Table1[[#This Row],[Account Type]]="Credit Card",Table1[[#This Row],[Amount]],"")</f>
        <v/>
      </c>
      <c r="I2445" s="2" t="str">
        <f>IF(Table1[[#This Row],[Category]]="Loan Repayment",Table1[[#This Row],[Amount]]*-1,"")</f>
        <v/>
      </c>
      <c r="J2445" s="20" t="s">
        <v>383</v>
      </c>
      <c r="K2445" s="17">
        <v>45323</v>
      </c>
    </row>
    <row r="2446" spans="1:11" x14ac:dyDescent="0.25">
      <c r="A2446" s="16">
        <v>45325.579699074071</v>
      </c>
      <c r="B2446" t="s">
        <v>198</v>
      </c>
      <c r="C2446" t="str">
        <f t="shared" si="38"/>
        <v>Haircut</v>
      </c>
      <c r="D2446" s="3">
        <v>-15</v>
      </c>
      <c r="E2446" t="s">
        <v>244</v>
      </c>
      <c r="F2446" t="s">
        <v>241</v>
      </c>
      <c r="G2446" s="5">
        <f>IF(Table1[[#This Row],[Amount]]&lt;0,-Table1[[#This Row],[Amount]],"")</f>
        <v>15</v>
      </c>
      <c r="H2446" t="str">
        <f>IF(Table1[[#This Row],[Account Type]]="Credit Card",Table1[[#This Row],[Amount]],"")</f>
        <v/>
      </c>
      <c r="I2446" s="2" t="str">
        <f>IF(Table1[[#This Row],[Category]]="Loan Repayment",Table1[[#This Row],[Amount]]*-1,"")</f>
        <v/>
      </c>
      <c r="J2446" s="20" t="s">
        <v>383</v>
      </c>
      <c r="K2446" s="17">
        <v>45323</v>
      </c>
    </row>
    <row r="2447" spans="1:11" x14ac:dyDescent="0.25">
      <c r="A2447" s="16">
        <v>45325.999988425923</v>
      </c>
      <c r="B2447" t="s">
        <v>14</v>
      </c>
      <c r="C2447" t="str">
        <f t="shared" si="38"/>
        <v>Public Transport</v>
      </c>
      <c r="D2447" s="3">
        <v>-0.2</v>
      </c>
      <c r="E2447" t="s">
        <v>244</v>
      </c>
      <c r="F2447" t="s">
        <v>241</v>
      </c>
      <c r="G2447" s="5">
        <f>IF(Table1[[#This Row],[Amount]]&lt;0,-Table1[[#This Row],[Amount]],"")</f>
        <v>0.2</v>
      </c>
      <c r="H2447" t="str">
        <f>IF(Table1[[#This Row],[Account Type]]="Credit Card",Table1[[#This Row],[Amount]],"")</f>
        <v/>
      </c>
      <c r="I2447" s="2" t="str">
        <f>IF(Table1[[#This Row],[Category]]="Loan Repayment",Table1[[#This Row],[Amount]]*-1,"")</f>
        <v/>
      </c>
      <c r="J2447" s="20" t="s">
        <v>383</v>
      </c>
      <c r="K2447" s="17">
        <v>45323</v>
      </c>
    </row>
    <row r="2448" spans="1:11" x14ac:dyDescent="0.25">
      <c r="A2448" s="16">
        <v>45326.612685185188</v>
      </c>
      <c r="B2448" t="s">
        <v>39</v>
      </c>
      <c r="C2448" t="str">
        <f t="shared" si="38"/>
        <v>Church</v>
      </c>
      <c r="D2448" s="3">
        <v>-6</v>
      </c>
      <c r="E2448" t="s">
        <v>244</v>
      </c>
      <c r="F2448" t="s">
        <v>241</v>
      </c>
      <c r="G2448" s="5">
        <f>IF(Table1[[#This Row],[Amount]]&lt;0,-Table1[[#This Row],[Amount]],"")</f>
        <v>6</v>
      </c>
      <c r="H2448" t="str">
        <f>IF(Table1[[#This Row],[Account Type]]="Credit Card",Table1[[#This Row],[Amount]],"")</f>
        <v/>
      </c>
      <c r="I2448" s="2" t="str">
        <f>IF(Table1[[#This Row],[Category]]="Loan Repayment",Table1[[#This Row],[Amount]]*-1,"")</f>
        <v/>
      </c>
      <c r="J2448" s="20" t="s">
        <v>383</v>
      </c>
      <c r="K2448" s="17">
        <v>45323</v>
      </c>
    </row>
    <row r="2449" spans="1:11" x14ac:dyDescent="0.25">
      <c r="A2449" s="16">
        <v>45326.937777777777</v>
      </c>
      <c r="B2449" t="s">
        <v>10</v>
      </c>
      <c r="C2449" t="str">
        <f t="shared" si="38"/>
        <v>Groceries</v>
      </c>
      <c r="D2449" s="3">
        <v>-1.6</v>
      </c>
      <c r="E2449" t="s">
        <v>244</v>
      </c>
      <c r="F2449" t="s">
        <v>241</v>
      </c>
      <c r="G2449" s="5">
        <f>IF(Table1[[#This Row],[Amount]]&lt;0,-Table1[[#This Row],[Amount]],"")</f>
        <v>1.6</v>
      </c>
      <c r="H2449" t="str">
        <f>IF(Table1[[#This Row],[Account Type]]="Credit Card",Table1[[#This Row],[Amount]],"")</f>
        <v/>
      </c>
      <c r="I2449" s="2" t="str">
        <f>IF(Table1[[#This Row],[Category]]="Loan Repayment",Table1[[#This Row],[Amount]]*-1,"")</f>
        <v/>
      </c>
      <c r="J2449" s="20" t="s">
        <v>383</v>
      </c>
      <c r="K2449" s="17">
        <v>45323</v>
      </c>
    </row>
    <row r="2450" spans="1:11" x14ac:dyDescent="0.25">
      <c r="A2450" s="16">
        <v>45327.631122685183</v>
      </c>
      <c r="B2450" t="s">
        <v>46</v>
      </c>
      <c r="C2450" t="str">
        <f t="shared" si="38"/>
        <v>Others</v>
      </c>
      <c r="D2450" s="3">
        <v>28</v>
      </c>
      <c r="E2450" t="s">
        <v>244</v>
      </c>
      <c r="F2450" t="s">
        <v>241</v>
      </c>
      <c r="G2450" s="5" t="str">
        <f>IF(Table1[[#This Row],[Amount]]&lt;0,-Table1[[#This Row],[Amount]],"")</f>
        <v/>
      </c>
      <c r="H2450" t="str">
        <f>IF(Table1[[#This Row],[Account Type]]="Credit Card",Table1[[#This Row],[Amount]],"")</f>
        <v/>
      </c>
      <c r="I2450" s="2" t="str">
        <f>IF(Table1[[#This Row],[Category]]="Loan Repayment",Table1[[#This Row],[Amount]]*-1,"")</f>
        <v/>
      </c>
      <c r="J2450" s="20" t="s">
        <v>383</v>
      </c>
      <c r="K2450" s="17">
        <v>45323</v>
      </c>
    </row>
    <row r="2451" spans="1:11" x14ac:dyDescent="0.25">
      <c r="A2451" s="16">
        <v>45327.777129629627</v>
      </c>
      <c r="B2451" t="s">
        <v>2</v>
      </c>
      <c r="C2451" t="str">
        <f t="shared" si="38"/>
        <v>Savings</v>
      </c>
      <c r="D2451" s="3">
        <v>5</v>
      </c>
      <c r="E2451" t="s">
        <v>244</v>
      </c>
      <c r="F2451" t="s">
        <v>241</v>
      </c>
      <c r="G2451" s="5" t="str">
        <f>IF(Table1[[#This Row],[Amount]]&lt;0,-Table1[[#This Row],[Amount]],"")</f>
        <v/>
      </c>
      <c r="H2451" t="str">
        <f>IF(Table1[[#This Row],[Account Type]]="Credit Card",Table1[[#This Row],[Amount]],"")</f>
        <v/>
      </c>
      <c r="I2451" s="2" t="str">
        <f>IF(Table1[[#This Row],[Category]]="Loan Repayment",Table1[[#This Row],[Amount]]*-1,"")</f>
        <v/>
      </c>
      <c r="J2451" s="20" t="s">
        <v>383</v>
      </c>
      <c r="K2451" s="17">
        <v>45323</v>
      </c>
    </row>
    <row r="2452" spans="1:11" x14ac:dyDescent="0.25">
      <c r="A2452" s="16">
        <v>45327.777129629627</v>
      </c>
      <c r="B2452" t="s">
        <v>2</v>
      </c>
      <c r="C2452" t="str">
        <f t="shared" si="38"/>
        <v>Savings</v>
      </c>
      <c r="D2452" s="3">
        <v>-5</v>
      </c>
      <c r="E2452" t="s">
        <v>244</v>
      </c>
      <c r="F2452" t="s">
        <v>241</v>
      </c>
      <c r="G2452" s="5">
        <f>IF(Table1[[#This Row],[Amount]]&lt;0,-Table1[[#This Row],[Amount]],"")</f>
        <v>5</v>
      </c>
      <c r="H2452" t="str">
        <f>IF(Table1[[#This Row],[Account Type]]="Credit Card",Table1[[#This Row],[Amount]],"")</f>
        <v/>
      </c>
      <c r="I2452" s="2" t="str">
        <f>IF(Table1[[#This Row],[Category]]="Loan Repayment",Table1[[#This Row],[Amount]]*-1,"")</f>
        <v/>
      </c>
      <c r="J2452" s="20" t="s">
        <v>383</v>
      </c>
      <c r="K2452" s="17">
        <v>45323</v>
      </c>
    </row>
    <row r="2453" spans="1:11" x14ac:dyDescent="0.25">
      <c r="A2453" s="16">
        <v>45327.999988425923</v>
      </c>
      <c r="B2453" t="s">
        <v>14</v>
      </c>
      <c r="C2453" t="str">
        <f t="shared" si="38"/>
        <v>Public Transport</v>
      </c>
      <c r="D2453" s="3">
        <v>-1.75</v>
      </c>
      <c r="E2453" t="s">
        <v>244</v>
      </c>
      <c r="F2453" t="s">
        <v>241</v>
      </c>
      <c r="G2453" s="5">
        <f>IF(Table1[[#This Row],[Amount]]&lt;0,-Table1[[#This Row],[Amount]],"")</f>
        <v>1.75</v>
      </c>
      <c r="H2453" t="str">
        <f>IF(Table1[[#This Row],[Account Type]]="Credit Card",Table1[[#This Row],[Amount]],"")</f>
        <v/>
      </c>
      <c r="I2453" s="2" t="str">
        <f>IF(Table1[[#This Row],[Category]]="Loan Repayment",Table1[[#This Row],[Amount]]*-1,"")</f>
        <v/>
      </c>
      <c r="J2453" s="20" t="s">
        <v>383</v>
      </c>
      <c r="K2453" s="17">
        <v>45323</v>
      </c>
    </row>
    <row r="2454" spans="1:11" x14ac:dyDescent="0.25">
      <c r="A2454" s="16">
        <v>45329.341145833336</v>
      </c>
      <c r="B2454" t="s">
        <v>10</v>
      </c>
      <c r="C2454" t="str">
        <f t="shared" si="38"/>
        <v>Groceries</v>
      </c>
      <c r="D2454" s="3">
        <v>-4.1500000000000004</v>
      </c>
      <c r="E2454" t="s">
        <v>244</v>
      </c>
      <c r="F2454" t="s">
        <v>241</v>
      </c>
      <c r="G2454" s="5">
        <f>IF(Table1[[#This Row],[Amount]]&lt;0,-Table1[[#This Row],[Amount]],"")</f>
        <v>4.1500000000000004</v>
      </c>
      <c r="H2454" t="str">
        <f>IF(Table1[[#This Row],[Account Type]]="Credit Card",Table1[[#This Row],[Amount]],"")</f>
        <v/>
      </c>
      <c r="I2454" s="2" t="str">
        <f>IF(Table1[[#This Row],[Category]]="Loan Repayment",Table1[[#This Row],[Amount]]*-1,"")</f>
        <v/>
      </c>
      <c r="J2454" s="20" t="s">
        <v>383</v>
      </c>
      <c r="K2454" s="17">
        <v>45323</v>
      </c>
    </row>
    <row r="2455" spans="1:11" x14ac:dyDescent="0.25">
      <c r="A2455" s="16">
        <v>45329.954768518517</v>
      </c>
      <c r="B2455" t="s">
        <v>84</v>
      </c>
      <c r="C2455" t="str">
        <f t="shared" si="38"/>
        <v>Others</v>
      </c>
      <c r="D2455" s="3">
        <v>-1.59</v>
      </c>
      <c r="E2455" t="s">
        <v>244</v>
      </c>
      <c r="F2455" t="s">
        <v>241</v>
      </c>
      <c r="G2455" s="5">
        <f>IF(Table1[[#This Row],[Amount]]&lt;0,-Table1[[#This Row],[Amount]],"")</f>
        <v>1.59</v>
      </c>
      <c r="H2455" t="str">
        <f>IF(Table1[[#This Row],[Account Type]]="Credit Card",Table1[[#This Row],[Amount]],"")</f>
        <v/>
      </c>
      <c r="I2455" s="2" t="str">
        <f>IF(Table1[[#This Row],[Category]]="Loan Repayment",Table1[[#This Row],[Amount]]*-1,"")</f>
        <v/>
      </c>
      <c r="J2455" s="20" t="s">
        <v>383</v>
      </c>
      <c r="K2455" s="17">
        <v>45323</v>
      </c>
    </row>
    <row r="2456" spans="1:11" x14ac:dyDescent="0.25">
      <c r="A2456" s="16">
        <v>45329.999988425923</v>
      </c>
      <c r="B2456" t="s">
        <v>14</v>
      </c>
      <c r="C2456" t="str">
        <f t="shared" si="38"/>
        <v>Public Transport</v>
      </c>
      <c r="D2456" s="3">
        <v>-1.75</v>
      </c>
      <c r="E2456" t="s">
        <v>244</v>
      </c>
      <c r="F2456" t="s">
        <v>241</v>
      </c>
      <c r="G2456" s="5">
        <f>IF(Table1[[#This Row],[Amount]]&lt;0,-Table1[[#This Row],[Amount]],"")</f>
        <v>1.75</v>
      </c>
      <c r="H2456" t="str">
        <f>IF(Table1[[#This Row],[Account Type]]="Credit Card",Table1[[#This Row],[Amount]],"")</f>
        <v/>
      </c>
      <c r="I2456" s="2" t="str">
        <f>IF(Table1[[#This Row],[Category]]="Loan Repayment",Table1[[#This Row],[Amount]]*-1,"")</f>
        <v/>
      </c>
      <c r="J2456" s="20" t="s">
        <v>383</v>
      </c>
      <c r="K2456" s="17">
        <v>45323</v>
      </c>
    </row>
    <row r="2457" spans="1:11" x14ac:dyDescent="0.25">
      <c r="A2457" s="16">
        <v>45330.259814814817</v>
      </c>
      <c r="B2457" t="s">
        <v>199</v>
      </c>
      <c r="C2457" t="str">
        <f t="shared" si="38"/>
        <v>Others</v>
      </c>
      <c r="D2457" s="3">
        <v>-10</v>
      </c>
      <c r="E2457" t="s">
        <v>244</v>
      </c>
      <c r="F2457" t="s">
        <v>241</v>
      </c>
      <c r="G2457" s="5">
        <f>IF(Table1[[#This Row],[Amount]]&lt;0,-Table1[[#This Row],[Amount]],"")</f>
        <v>10</v>
      </c>
      <c r="H2457" t="str">
        <f>IF(Table1[[#This Row],[Account Type]]="Credit Card",Table1[[#This Row],[Amount]],"")</f>
        <v/>
      </c>
      <c r="I2457" s="2" t="str">
        <f>IF(Table1[[#This Row],[Category]]="Loan Repayment",Table1[[#This Row],[Amount]]*-1,"")</f>
        <v/>
      </c>
      <c r="J2457" s="20" t="s">
        <v>383</v>
      </c>
      <c r="K2457" s="17">
        <v>45323</v>
      </c>
    </row>
    <row r="2458" spans="1:11" x14ac:dyDescent="0.25">
      <c r="A2458" s="16">
        <v>45330.999988425923</v>
      </c>
      <c r="B2458" t="s">
        <v>14</v>
      </c>
      <c r="C2458" t="str">
        <f t="shared" si="38"/>
        <v>Public Transport</v>
      </c>
      <c r="D2458" s="3">
        <v>-5.25</v>
      </c>
      <c r="E2458" t="s">
        <v>244</v>
      </c>
      <c r="F2458" t="s">
        <v>241</v>
      </c>
      <c r="G2458" s="5">
        <f>IF(Table1[[#This Row],[Amount]]&lt;0,-Table1[[#This Row],[Amount]],"")</f>
        <v>5.25</v>
      </c>
      <c r="H2458" t="str">
        <f>IF(Table1[[#This Row],[Account Type]]="Credit Card",Table1[[#This Row],[Amount]],"")</f>
        <v/>
      </c>
      <c r="I2458" s="2" t="str">
        <f>IF(Table1[[#This Row],[Category]]="Loan Repayment",Table1[[#This Row],[Amount]]*-1,"")</f>
        <v/>
      </c>
      <c r="J2458" s="20" t="s">
        <v>383</v>
      </c>
      <c r="K2458" s="17">
        <v>45323</v>
      </c>
    </row>
    <row r="2459" spans="1:11" x14ac:dyDescent="0.25">
      <c r="A2459" s="16">
        <v>45331.999988425923</v>
      </c>
      <c r="B2459" t="s">
        <v>14</v>
      </c>
      <c r="C2459" t="str">
        <f t="shared" si="38"/>
        <v>Public Transport</v>
      </c>
      <c r="D2459" s="3">
        <v>-5.25</v>
      </c>
      <c r="E2459" t="s">
        <v>244</v>
      </c>
      <c r="F2459" t="s">
        <v>241</v>
      </c>
      <c r="G2459" s="5">
        <f>IF(Table1[[#This Row],[Amount]]&lt;0,-Table1[[#This Row],[Amount]],"")</f>
        <v>5.25</v>
      </c>
      <c r="H2459" t="str">
        <f>IF(Table1[[#This Row],[Account Type]]="Credit Card",Table1[[#This Row],[Amount]],"")</f>
        <v/>
      </c>
      <c r="I2459" s="2" t="str">
        <f>IF(Table1[[#This Row],[Category]]="Loan Repayment",Table1[[#This Row],[Amount]]*-1,"")</f>
        <v/>
      </c>
      <c r="J2459" s="20" t="s">
        <v>383</v>
      </c>
      <c r="K2459" s="17">
        <v>45323</v>
      </c>
    </row>
    <row r="2460" spans="1:11" x14ac:dyDescent="0.25">
      <c r="A2460" s="16">
        <v>45332.104085648149</v>
      </c>
      <c r="B2460" t="s">
        <v>46</v>
      </c>
      <c r="C2460" t="str">
        <f t="shared" si="38"/>
        <v>Others</v>
      </c>
      <c r="D2460" s="3">
        <v>50</v>
      </c>
      <c r="E2460" t="s">
        <v>244</v>
      </c>
      <c r="F2460" t="s">
        <v>241</v>
      </c>
      <c r="G2460" s="5" t="str">
        <f>IF(Table1[[#This Row],[Amount]]&lt;0,-Table1[[#This Row],[Amount]],"")</f>
        <v/>
      </c>
      <c r="H2460" t="str">
        <f>IF(Table1[[#This Row],[Account Type]]="Credit Card",Table1[[#This Row],[Amount]],"")</f>
        <v/>
      </c>
      <c r="I2460" s="2" t="str">
        <f>IF(Table1[[#This Row],[Category]]="Loan Repayment",Table1[[#This Row],[Amount]]*-1,"")</f>
        <v/>
      </c>
      <c r="J2460" s="20" t="s">
        <v>383</v>
      </c>
      <c r="K2460" s="17">
        <v>45323</v>
      </c>
    </row>
    <row r="2461" spans="1:11" x14ac:dyDescent="0.25">
      <c r="A2461" s="16">
        <v>45332.273020833331</v>
      </c>
      <c r="B2461" t="s">
        <v>14</v>
      </c>
      <c r="C2461" t="str">
        <f t="shared" si="38"/>
        <v>Public Transport</v>
      </c>
      <c r="D2461" s="3">
        <v>-0.1</v>
      </c>
      <c r="E2461" t="s">
        <v>244</v>
      </c>
      <c r="F2461" t="s">
        <v>241</v>
      </c>
      <c r="G2461" s="5">
        <f>IF(Table1[[#This Row],[Amount]]&lt;0,-Table1[[#This Row],[Amount]],"")</f>
        <v>0.1</v>
      </c>
      <c r="H2461" t="str">
        <f>IF(Table1[[#This Row],[Account Type]]="Credit Card",Table1[[#This Row],[Amount]],"")</f>
        <v/>
      </c>
      <c r="I2461" s="2" t="str">
        <f>IF(Table1[[#This Row],[Category]]="Loan Repayment",Table1[[#This Row],[Amount]]*-1,"")</f>
        <v/>
      </c>
      <c r="J2461" s="20" t="s">
        <v>383</v>
      </c>
      <c r="K2461" s="17">
        <v>45323</v>
      </c>
    </row>
    <row r="2462" spans="1:11" x14ac:dyDescent="0.25">
      <c r="A2462" s="16">
        <v>45332.83871527778</v>
      </c>
      <c r="B2462" t="s">
        <v>99</v>
      </c>
      <c r="C2462" t="str">
        <f t="shared" si="38"/>
        <v>Others</v>
      </c>
      <c r="D2462" s="3">
        <v>-17.2</v>
      </c>
      <c r="E2462" t="s">
        <v>244</v>
      </c>
      <c r="F2462" t="s">
        <v>241</v>
      </c>
      <c r="G2462" s="5">
        <f>IF(Table1[[#This Row],[Amount]]&lt;0,-Table1[[#This Row],[Amount]],"")</f>
        <v>17.2</v>
      </c>
      <c r="H2462" t="str">
        <f>IF(Table1[[#This Row],[Account Type]]="Credit Card",Table1[[#This Row],[Amount]],"")</f>
        <v/>
      </c>
      <c r="I2462" s="2" t="str">
        <f>IF(Table1[[#This Row],[Category]]="Loan Repayment",Table1[[#This Row],[Amount]]*-1,"")</f>
        <v/>
      </c>
      <c r="J2462" s="20" t="s">
        <v>383</v>
      </c>
      <c r="K2462" s="17">
        <v>45323</v>
      </c>
    </row>
    <row r="2463" spans="1:11" x14ac:dyDescent="0.25">
      <c r="A2463" s="16">
        <v>45332.913831018515</v>
      </c>
      <c r="B2463" t="s">
        <v>14</v>
      </c>
      <c r="C2463" t="str">
        <f t="shared" si="38"/>
        <v>Public Transport</v>
      </c>
      <c r="D2463" s="3">
        <v>-1.75</v>
      </c>
      <c r="E2463" t="s">
        <v>244</v>
      </c>
      <c r="F2463" t="s">
        <v>241</v>
      </c>
      <c r="G2463" s="5">
        <f>IF(Table1[[#This Row],[Amount]]&lt;0,-Table1[[#This Row],[Amount]],"")</f>
        <v>1.75</v>
      </c>
      <c r="H2463" t="str">
        <f>IF(Table1[[#This Row],[Account Type]]="Credit Card",Table1[[#This Row],[Amount]],"")</f>
        <v/>
      </c>
      <c r="I2463" s="2" t="str">
        <f>IF(Table1[[#This Row],[Category]]="Loan Repayment",Table1[[#This Row],[Amount]]*-1,"")</f>
        <v/>
      </c>
      <c r="J2463" s="20" t="s">
        <v>383</v>
      </c>
      <c r="K2463" s="17">
        <v>45323</v>
      </c>
    </row>
    <row r="2464" spans="1:11" x14ac:dyDescent="0.25">
      <c r="A2464" s="16">
        <v>45333.501157407409</v>
      </c>
      <c r="B2464" t="s">
        <v>39</v>
      </c>
      <c r="C2464" t="str">
        <f t="shared" si="38"/>
        <v>Church</v>
      </c>
      <c r="D2464" s="3">
        <v>-3</v>
      </c>
      <c r="E2464" t="s">
        <v>244</v>
      </c>
      <c r="F2464" t="s">
        <v>241</v>
      </c>
      <c r="G2464" s="5">
        <f>IF(Table1[[#This Row],[Amount]]&lt;0,-Table1[[#This Row],[Amount]],"")</f>
        <v>3</v>
      </c>
      <c r="H2464" t="str">
        <f>IF(Table1[[#This Row],[Account Type]]="Credit Card",Table1[[#This Row],[Amount]],"")</f>
        <v/>
      </c>
      <c r="I2464" s="2" t="str">
        <f>IF(Table1[[#This Row],[Category]]="Loan Repayment",Table1[[#This Row],[Amount]]*-1,"")</f>
        <v/>
      </c>
      <c r="J2464" s="20" t="s">
        <v>383</v>
      </c>
      <c r="K2464" s="17">
        <v>45323</v>
      </c>
    </row>
    <row r="2465" spans="1:11" x14ac:dyDescent="0.25">
      <c r="A2465" s="16">
        <v>45333.508657407408</v>
      </c>
      <c r="B2465" t="s">
        <v>79</v>
      </c>
      <c r="C2465" t="str">
        <f t="shared" si="38"/>
        <v>Others</v>
      </c>
      <c r="D2465" s="3">
        <v>-9.99</v>
      </c>
      <c r="E2465" t="s">
        <v>244</v>
      </c>
      <c r="F2465" t="s">
        <v>241</v>
      </c>
      <c r="G2465" s="5">
        <f>IF(Table1[[#This Row],[Amount]]&lt;0,-Table1[[#This Row],[Amount]],"")</f>
        <v>9.99</v>
      </c>
      <c r="H2465" t="str">
        <f>IF(Table1[[#This Row],[Account Type]]="Credit Card",Table1[[#This Row],[Amount]],"")</f>
        <v/>
      </c>
      <c r="I2465" s="2" t="str">
        <f>IF(Table1[[#This Row],[Category]]="Loan Repayment",Table1[[#This Row],[Amount]]*-1,"")</f>
        <v/>
      </c>
      <c r="J2465" s="20" t="s">
        <v>383</v>
      </c>
      <c r="K2465" s="17">
        <v>45323</v>
      </c>
    </row>
    <row r="2466" spans="1:11" x14ac:dyDescent="0.25">
      <c r="A2466" s="16">
        <v>45333.529710648145</v>
      </c>
      <c r="B2466" t="s">
        <v>10</v>
      </c>
      <c r="C2466" t="str">
        <f t="shared" si="38"/>
        <v>Groceries</v>
      </c>
      <c r="D2466" s="3">
        <v>-3.5</v>
      </c>
      <c r="E2466" t="s">
        <v>244</v>
      </c>
      <c r="F2466" t="s">
        <v>241</v>
      </c>
      <c r="G2466" s="5">
        <f>IF(Table1[[#This Row],[Amount]]&lt;0,-Table1[[#This Row],[Amount]],"")</f>
        <v>3.5</v>
      </c>
      <c r="H2466" t="str">
        <f>IF(Table1[[#This Row],[Account Type]]="Credit Card",Table1[[#This Row],[Amount]],"")</f>
        <v/>
      </c>
      <c r="I2466" s="2" t="str">
        <f>IF(Table1[[#This Row],[Category]]="Loan Repayment",Table1[[#This Row],[Amount]]*-1,"")</f>
        <v/>
      </c>
      <c r="J2466" s="20" t="s">
        <v>383</v>
      </c>
      <c r="K2466" s="17">
        <v>45323</v>
      </c>
    </row>
    <row r="2467" spans="1:11" x14ac:dyDescent="0.25">
      <c r="A2467" s="16">
        <v>45333.999988425923</v>
      </c>
      <c r="B2467" t="s">
        <v>14</v>
      </c>
      <c r="C2467" t="str">
        <f t="shared" si="38"/>
        <v>Public Transport</v>
      </c>
      <c r="D2467" s="3">
        <v>-3.5</v>
      </c>
      <c r="E2467" t="s">
        <v>244</v>
      </c>
      <c r="F2467" t="s">
        <v>241</v>
      </c>
      <c r="G2467" s="5">
        <f>IF(Table1[[#This Row],[Amount]]&lt;0,-Table1[[#This Row],[Amount]],"")</f>
        <v>3.5</v>
      </c>
      <c r="H2467" t="str">
        <f>IF(Table1[[#This Row],[Account Type]]="Credit Card",Table1[[#This Row],[Amount]],"")</f>
        <v/>
      </c>
      <c r="I2467" s="2" t="str">
        <f>IF(Table1[[#This Row],[Category]]="Loan Repayment",Table1[[#This Row],[Amount]]*-1,"")</f>
        <v/>
      </c>
      <c r="J2467" s="20" t="s">
        <v>383</v>
      </c>
      <c r="K2467" s="17">
        <v>45323</v>
      </c>
    </row>
    <row r="2468" spans="1:11" x14ac:dyDescent="0.25">
      <c r="A2468" s="16">
        <v>45334.303217592591</v>
      </c>
      <c r="B2468" t="s">
        <v>2</v>
      </c>
      <c r="C2468" t="str">
        <f t="shared" si="38"/>
        <v>Savings</v>
      </c>
      <c r="D2468" s="3">
        <v>5</v>
      </c>
      <c r="E2468" t="s">
        <v>244</v>
      </c>
      <c r="F2468" t="s">
        <v>241</v>
      </c>
      <c r="G2468" s="5" t="str">
        <f>IF(Table1[[#This Row],[Amount]]&lt;0,-Table1[[#This Row],[Amount]],"")</f>
        <v/>
      </c>
      <c r="H2468" t="str">
        <f>IF(Table1[[#This Row],[Account Type]]="Credit Card",Table1[[#This Row],[Amount]],"")</f>
        <v/>
      </c>
      <c r="I2468" s="2" t="str">
        <f>IF(Table1[[#This Row],[Category]]="Loan Repayment",Table1[[#This Row],[Amount]]*-1,"")</f>
        <v/>
      </c>
      <c r="J2468" s="20" t="s">
        <v>383</v>
      </c>
      <c r="K2468" s="17">
        <v>45323</v>
      </c>
    </row>
    <row r="2469" spans="1:11" x14ac:dyDescent="0.25">
      <c r="A2469" s="16">
        <v>45334.303217592591</v>
      </c>
      <c r="B2469" t="s">
        <v>2</v>
      </c>
      <c r="C2469" t="str">
        <f t="shared" si="38"/>
        <v>Savings</v>
      </c>
      <c r="D2469" s="3">
        <v>-5</v>
      </c>
      <c r="E2469" t="s">
        <v>244</v>
      </c>
      <c r="F2469" t="s">
        <v>241</v>
      </c>
      <c r="G2469" s="5">
        <f>IF(Table1[[#This Row],[Amount]]&lt;0,-Table1[[#This Row],[Amount]],"")</f>
        <v>5</v>
      </c>
      <c r="H2469" t="str">
        <f>IF(Table1[[#This Row],[Account Type]]="Credit Card",Table1[[#This Row],[Amount]],"")</f>
        <v/>
      </c>
      <c r="I2469" s="2" t="str">
        <f>IF(Table1[[#This Row],[Category]]="Loan Repayment",Table1[[#This Row],[Amount]]*-1,"")</f>
        <v/>
      </c>
      <c r="J2469" s="20" t="s">
        <v>383</v>
      </c>
      <c r="K2469" s="17">
        <v>45323</v>
      </c>
    </row>
    <row r="2470" spans="1:11" x14ac:dyDescent="0.25">
      <c r="A2470" s="16">
        <v>45334.999988425923</v>
      </c>
      <c r="B2470" t="s">
        <v>14</v>
      </c>
      <c r="C2470" t="str">
        <f t="shared" si="38"/>
        <v>Public Transport</v>
      </c>
      <c r="D2470" s="3">
        <v>-5.25</v>
      </c>
      <c r="E2470" t="s">
        <v>244</v>
      </c>
      <c r="F2470" t="s">
        <v>241</v>
      </c>
      <c r="G2470" s="5">
        <f>IF(Table1[[#This Row],[Amount]]&lt;0,-Table1[[#This Row],[Amount]],"")</f>
        <v>5.25</v>
      </c>
      <c r="H2470" t="str">
        <f>IF(Table1[[#This Row],[Account Type]]="Credit Card",Table1[[#This Row],[Amount]],"")</f>
        <v/>
      </c>
      <c r="I2470" s="2" t="str">
        <f>IF(Table1[[#This Row],[Category]]="Loan Repayment",Table1[[#This Row],[Amount]]*-1,"")</f>
        <v/>
      </c>
      <c r="J2470" s="20" t="s">
        <v>383</v>
      </c>
      <c r="K2470" s="17">
        <v>45323</v>
      </c>
    </row>
    <row r="2471" spans="1:11" x14ac:dyDescent="0.25">
      <c r="A2471" s="16">
        <v>45335.999988425923</v>
      </c>
      <c r="B2471" t="s">
        <v>14</v>
      </c>
      <c r="C2471" t="str">
        <f t="shared" si="38"/>
        <v>Public Transport</v>
      </c>
      <c r="D2471" s="3">
        <v>-5.25</v>
      </c>
      <c r="E2471" t="s">
        <v>244</v>
      </c>
      <c r="F2471" t="s">
        <v>241</v>
      </c>
      <c r="G2471" s="5">
        <f>IF(Table1[[#This Row],[Amount]]&lt;0,-Table1[[#This Row],[Amount]],"")</f>
        <v>5.25</v>
      </c>
      <c r="H2471" t="str">
        <f>IF(Table1[[#This Row],[Account Type]]="Credit Card",Table1[[#This Row],[Amount]],"")</f>
        <v/>
      </c>
      <c r="I2471" s="2" t="str">
        <f>IF(Table1[[#This Row],[Category]]="Loan Repayment",Table1[[#This Row],[Amount]]*-1,"")</f>
        <v/>
      </c>
      <c r="J2471" s="20" t="s">
        <v>383</v>
      </c>
      <c r="K2471" s="17">
        <v>45323</v>
      </c>
    </row>
    <row r="2472" spans="1:11" x14ac:dyDescent="0.25">
      <c r="A2472" s="16">
        <v>45336.132743055554</v>
      </c>
      <c r="B2472" t="s">
        <v>46</v>
      </c>
      <c r="C2472" t="str">
        <f t="shared" si="38"/>
        <v>Others</v>
      </c>
      <c r="D2472" s="3">
        <v>10</v>
      </c>
      <c r="E2472" t="s">
        <v>244</v>
      </c>
      <c r="F2472" t="s">
        <v>241</v>
      </c>
      <c r="G2472" s="5" t="str">
        <f>IF(Table1[[#This Row],[Amount]]&lt;0,-Table1[[#This Row],[Amount]],"")</f>
        <v/>
      </c>
      <c r="H2472" t="str">
        <f>IF(Table1[[#This Row],[Account Type]]="Credit Card",Table1[[#This Row],[Amount]],"")</f>
        <v/>
      </c>
      <c r="I2472" s="2" t="str">
        <f>IF(Table1[[#This Row],[Category]]="Loan Repayment",Table1[[#This Row],[Amount]]*-1,"")</f>
        <v/>
      </c>
      <c r="J2472" s="20" t="s">
        <v>383</v>
      </c>
      <c r="K2472" s="17">
        <v>45323</v>
      </c>
    </row>
    <row r="2473" spans="1:11" x14ac:dyDescent="0.25">
      <c r="A2473" s="16">
        <v>45336.253125000003</v>
      </c>
      <c r="B2473" t="s">
        <v>3</v>
      </c>
      <c r="C2473" t="str">
        <f t="shared" si="38"/>
        <v>Others</v>
      </c>
      <c r="D2473" s="3">
        <v>-10</v>
      </c>
      <c r="E2473" t="s">
        <v>244</v>
      </c>
      <c r="F2473" t="s">
        <v>241</v>
      </c>
      <c r="G2473" s="5">
        <f>IF(Table1[[#This Row],[Amount]]&lt;0,-Table1[[#This Row],[Amount]],"")</f>
        <v>10</v>
      </c>
      <c r="H2473" t="str">
        <f>IF(Table1[[#This Row],[Account Type]]="Credit Card",Table1[[#This Row],[Amount]],"")</f>
        <v/>
      </c>
      <c r="I2473" s="2" t="str">
        <f>IF(Table1[[#This Row],[Category]]="Loan Repayment",Table1[[#This Row],[Amount]]*-1,"")</f>
        <v/>
      </c>
      <c r="J2473" s="20" t="s">
        <v>383</v>
      </c>
      <c r="K2473" s="17">
        <v>45323</v>
      </c>
    </row>
    <row r="2474" spans="1:11" x14ac:dyDescent="0.25">
      <c r="A2474" s="16">
        <v>45336.253125000003</v>
      </c>
      <c r="B2474" t="s">
        <v>3</v>
      </c>
      <c r="C2474" t="str">
        <f t="shared" si="38"/>
        <v>Others</v>
      </c>
      <c r="D2474" s="3">
        <v>10</v>
      </c>
      <c r="E2474" t="s">
        <v>244</v>
      </c>
      <c r="F2474" t="s">
        <v>241</v>
      </c>
      <c r="G2474" s="5" t="str">
        <f>IF(Table1[[#This Row],[Amount]]&lt;0,-Table1[[#This Row],[Amount]],"")</f>
        <v/>
      </c>
      <c r="H2474" t="str">
        <f>IF(Table1[[#This Row],[Account Type]]="Credit Card",Table1[[#This Row],[Amount]],"")</f>
        <v/>
      </c>
      <c r="I2474" s="2" t="str">
        <f>IF(Table1[[#This Row],[Category]]="Loan Repayment",Table1[[#This Row],[Amount]]*-1,"")</f>
        <v/>
      </c>
      <c r="J2474" s="20" t="s">
        <v>383</v>
      </c>
      <c r="K2474" s="17">
        <v>45323</v>
      </c>
    </row>
    <row r="2475" spans="1:11" x14ac:dyDescent="0.25">
      <c r="A2475" s="16">
        <v>45336.254201388889</v>
      </c>
      <c r="B2475" t="s">
        <v>14</v>
      </c>
      <c r="C2475" t="str">
        <f t="shared" si="38"/>
        <v>Public Transport</v>
      </c>
      <c r="D2475" s="3">
        <v>-1.5</v>
      </c>
      <c r="E2475" t="s">
        <v>244</v>
      </c>
      <c r="F2475" t="s">
        <v>241</v>
      </c>
      <c r="G2475" s="5">
        <f>IF(Table1[[#This Row],[Amount]]&lt;0,-Table1[[#This Row],[Amount]],"")</f>
        <v>1.5</v>
      </c>
      <c r="H2475" t="str">
        <f>IF(Table1[[#This Row],[Account Type]]="Credit Card",Table1[[#This Row],[Amount]],"")</f>
        <v/>
      </c>
      <c r="I2475" s="2" t="str">
        <f>IF(Table1[[#This Row],[Category]]="Loan Repayment",Table1[[#This Row],[Amount]]*-1,"")</f>
        <v/>
      </c>
      <c r="J2475" s="20" t="s">
        <v>383</v>
      </c>
      <c r="K2475" s="17">
        <v>45323</v>
      </c>
    </row>
    <row r="2476" spans="1:11" x14ac:dyDescent="0.25">
      <c r="A2476" s="16">
        <v>45336.257025462961</v>
      </c>
      <c r="B2476" t="s">
        <v>14</v>
      </c>
      <c r="C2476" t="str">
        <f t="shared" si="38"/>
        <v>Public Transport</v>
      </c>
      <c r="D2476" s="3">
        <v>-1.75</v>
      </c>
      <c r="E2476" t="s">
        <v>244</v>
      </c>
      <c r="F2476" t="s">
        <v>241</v>
      </c>
      <c r="G2476" s="5">
        <f>IF(Table1[[#This Row],[Amount]]&lt;0,-Table1[[#This Row],[Amount]],"")</f>
        <v>1.75</v>
      </c>
      <c r="H2476" t="str">
        <f>IF(Table1[[#This Row],[Account Type]]="Credit Card",Table1[[#This Row],[Amount]],"")</f>
        <v/>
      </c>
      <c r="I2476" s="2" t="str">
        <f>IF(Table1[[#This Row],[Category]]="Loan Repayment",Table1[[#This Row],[Amount]]*-1,"")</f>
        <v/>
      </c>
      <c r="J2476" s="20" t="s">
        <v>383</v>
      </c>
      <c r="K2476" s="17">
        <v>45323</v>
      </c>
    </row>
    <row r="2477" spans="1:11" x14ac:dyDescent="0.25">
      <c r="A2477" s="16">
        <v>45337.999988425923</v>
      </c>
      <c r="B2477" t="s">
        <v>14</v>
      </c>
      <c r="C2477" t="str">
        <f t="shared" si="38"/>
        <v>Public Transport</v>
      </c>
      <c r="D2477" s="3">
        <v>-3.5</v>
      </c>
      <c r="E2477" t="s">
        <v>244</v>
      </c>
      <c r="F2477" t="s">
        <v>241</v>
      </c>
      <c r="G2477" s="5">
        <f>IF(Table1[[#This Row],[Amount]]&lt;0,-Table1[[#This Row],[Amount]],"")</f>
        <v>3.5</v>
      </c>
      <c r="H2477" t="str">
        <f>IF(Table1[[#This Row],[Account Type]]="Credit Card",Table1[[#This Row],[Amount]],"")</f>
        <v/>
      </c>
      <c r="I2477" s="2" t="str">
        <f>IF(Table1[[#This Row],[Category]]="Loan Repayment",Table1[[#This Row],[Amount]]*-1,"")</f>
        <v/>
      </c>
      <c r="J2477" s="20" t="s">
        <v>383</v>
      </c>
      <c r="K2477" s="17">
        <v>45323</v>
      </c>
    </row>
    <row r="2478" spans="1:11" x14ac:dyDescent="0.25">
      <c r="A2478" s="16">
        <v>45338</v>
      </c>
      <c r="B2478" t="s">
        <v>170</v>
      </c>
      <c r="C2478" t="str">
        <f t="shared" si="38"/>
        <v>Online Shopping</v>
      </c>
      <c r="D2478" s="3">
        <v>-7.06</v>
      </c>
      <c r="E2478" t="s">
        <v>244</v>
      </c>
      <c r="F2478" t="s">
        <v>241</v>
      </c>
      <c r="G2478" s="5">
        <f>IF(Table1[[#This Row],[Amount]]&lt;0,-Table1[[#This Row],[Amount]],"")</f>
        <v>7.06</v>
      </c>
      <c r="H2478" t="str">
        <f>IF(Table1[[#This Row],[Account Type]]="Credit Card",Table1[[#This Row],[Amount]],"")</f>
        <v/>
      </c>
      <c r="I2478" s="2" t="str">
        <f>IF(Table1[[#This Row],[Category]]="Loan Repayment",Table1[[#This Row],[Amount]]*-1,"")</f>
        <v/>
      </c>
      <c r="J2478" s="20" t="s">
        <v>383</v>
      </c>
      <c r="K2478" s="17">
        <v>45323</v>
      </c>
    </row>
    <row r="2479" spans="1:11" x14ac:dyDescent="0.25">
      <c r="A2479" s="16">
        <v>45338</v>
      </c>
      <c r="B2479" t="s">
        <v>170</v>
      </c>
      <c r="C2479" t="str">
        <f t="shared" si="38"/>
        <v>Online Shopping</v>
      </c>
      <c r="D2479" s="3">
        <v>-3.38</v>
      </c>
      <c r="E2479" t="s">
        <v>244</v>
      </c>
      <c r="F2479" t="s">
        <v>241</v>
      </c>
      <c r="G2479" s="5">
        <f>IF(Table1[[#This Row],[Amount]]&lt;0,-Table1[[#This Row],[Amount]],"")</f>
        <v>3.38</v>
      </c>
      <c r="H2479" t="str">
        <f>IF(Table1[[#This Row],[Account Type]]="Credit Card",Table1[[#This Row],[Amount]],"")</f>
        <v/>
      </c>
      <c r="I2479" s="2" t="str">
        <f>IF(Table1[[#This Row],[Category]]="Loan Repayment",Table1[[#This Row],[Amount]]*-1,"")</f>
        <v/>
      </c>
      <c r="J2479" s="20" t="s">
        <v>383</v>
      </c>
      <c r="K2479" s="17">
        <v>45323</v>
      </c>
    </row>
    <row r="2480" spans="1:11" x14ac:dyDescent="0.25">
      <c r="A2480" s="16">
        <v>45338</v>
      </c>
      <c r="B2480" t="s">
        <v>170</v>
      </c>
      <c r="C2480" t="str">
        <f t="shared" si="38"/>
        <v>Online Shopping</v>
      </c>
      <c r="D2480" s="3">
        <v>-2.5</v>
      </c>
      <c r="E2480" t="s">
        <v>244</v>
      </c>
      <c r="F2480" t="s">
        <v>241</v>
      </c>
      <c r="G2480" s="5">
        <f>IF(Table1[[#This Row],[Amount]]&lt;0,-Table1[[#This Row],[Amount]],"")</f>
        <v>2.5</v>
      </c>
      <c r="H2480" t="str">
        <f>IF(Table1[[#This Row],[Account Type]]="Credit Card",Table1[[#This Row],[Amount]],"")</f>
        <v/>
      </c>
      <c r="I2480" s="2" t="str">
        <f>IF(Table1[[#This Row],[Category]]="Loan Repayment",Table1[[#This Row],[Amount]]*-1,"")</f>
        <v/>
      </c>
      <c r="J2480" s="20" t="s">
        <v>383</v>
      </c>
      <c r="K2480" s="17">
        <v>45323</v>
      </c>
    </row>
    <row r="2481" spans="1:11" x14ac:dyDescent="0.25">
      <c r="A2481" s="16">
        <v>45338.235752314817</v>
      </c>
      <c r="B2481" t="s">
        <v>3</v>
      </c>
      <c r="C2481" t="str">
        <f t="shared" si="38"/>
        <v>Others</v>
      </c>
      <c r="D2481" s="3">
        <v>-25</v>
      </c>
      <c r="E2481" t="s">
        <v>244</v>
      </c>
      <c r="F2481" t="s">
        <v>241</v>
      </c>
      <c r="G2481" s="5">
        <f>IF(Table1[[#This Row],[Amount]]&lt;0,-Table1[[#This Row],[Amount]],"")</f>
        <v>25</v>
      </c>
      <c r="H2481" t="str">
        <f>IF(Table1[[#This Row],[Account Type]]="Credit Card",Table1[[#This Row],[Amount]],"")</f>
        <v/>
      </c>
      <c r="I2481" s="2" t="str">
        <f>IF(Table1[[#This Row],[Category]]="Loan Repayment",Table1[[#This Row],[Amount]]*-1,"")</f>
        <v/>
      </c>
      <c r="J2481" s="20" t="s">
        <v>383</v>
      </c>
      <c r="K2481" s="17">
        <v>45323</v>
      </c>
    </row>
    <row r="2482" spans="1:11" x14ac:dyDescent="0.25">
      <c r="A2482" s="16">
        <v>45338.235752314817</v>
      </c>
      <c r="B2482" t="s">
        <v>3</v>
      </c>
      <c r="C2482" t="str">
        <f t="shared" si="38"/>
        <v>Others</v>
      </c>
      <c r="D2482" s="3">
        <v>25</v>
      </c>
      <c r="E2482" t="s">
        <v>244</v>
      </c>
      <c r="F2482" t="s">
        <v>241</v>
      </c>
      <c r="G2482" s="5" t="str">
        <f>IF(Table1[[#This Row],[Amount]]&lt;0,-Table1[[#This Row],[Amount]],"")</f>
        <v/>
      </c>
      <c r="H2482" t="str">
        <f>IF(Table1[[#This Row],[Account Type]]="Credit Card",Table1[[#This Row],[Amount]],"")</f>
        <v/>
      </c>
      <c r="I2482" s="2" t="str">
        <f>IF(Table1[[#This Row],[Category]]="Loan Repayment",Table1[[#This Row],[Amount]]*-1,"")</f>
        <v/>
      </c>
      <c r="J2482" s="20" t="s">
        <v>383</v>
      </c>
      <c r="K2482" s="17">
        <v>45323</v>
      </c>
    </row>
    <row r="2483" spans="1:11" x14ac:dyDescent="0.25">
      <c r="A2483" s="16">
        <v>45338.236435185187</v>
      </c>
      <c r="B2483" t="s">
        <v>170</v>
      </c>
      <c r="C2483" t="str">
        <f t="shared" si="38"/>
        <v>Online Shopping</v>
      </c>
      <c r="D2483" s="3">
        <v>-6.26</v>
      </c>
      <c r="E2483" t="s">
        <v>244</v>
      </c>
      <c r="F2483" t="s">
        <v>241</v>
      </c>
      <c r="G2483" s="5">
        <f>IF(Table1[[#This Row],[Amount]]&lt;0,-Table1[[#This Row],[Amount]],"")</f>
        <v>6.26</v>
      </c>
      <c r="H2483" t="str">
        <f>IF(Table1[[#This Row],[Account Type]]="Credit Card",Table1[[#This Row],[Amount]],"")</f>
        <v/>
      </c>
      <c r="I2483" s="2" t="str">
        <f>IF(Table1[[#This Row],[Category]]="Loan Repayment",Table1[[#This Row],[Amount]]*-1,"")</f>
        <v/>
      </c>
      <c r="J2483" s="20" t="s">
        <v>383</v>
      </c>
      <c r="K2483" s="17">
        <v>45323</v>
      </c>
    </row>
    <row r="2484" spans="1:11" x14ac:dyDescent="0.25">
      <c r="A2484" s="16">
        <v>45338.583437499998</v>
      </c>
      <c r="B2484" t="s">
        <v>15</v>
      </c>
      <c r="C2484" t="str">
        <f t="shared" si="38"/>
        <v>Groceries</v>
      </c>
      <c r="D2484" s="3">
        <v>-3.9</v>
      </c>
      <c r="E2484" t="s">
        <v>244</v>
      </c>
      <c r="F2484" t="s">
        <v>241</v>
      </c>
      <c r="G2484" s="5">
        <f>IF(Table1[[#This Row],[Amount]]&lt;0,-Table1[[#This Row],[Amount]],"")</f>
        <v>3.9</v>
      </c>
      <c r="H2484" t="str">
        <f>IF(Table1[[#This Row],[Account Type]]="Credit Card",Table1[[#This Row],[Amount]],"")</f>
        <v/>
      </c>
      <c r="I2484" s="2" t="str">
        <f>IF(Table1[[#This Row],[Category]]="Loan Repayment",Table1[[#This Row],[Amount]]*-1,"")</f>
        <v/>
      </c>
      <c r="J2484" s="20" t="s">
        <v>383</v>
      </c>
      <c r="K2484" s="17">
        <v>45323</v>
      </c>
    </row>
    <row r="2485" spans="1:11" x14ac:dyDescent="0.25">
      <c r="A2485" s="16">
        <v>45338.585405092592</v>
      </c>
      <c r="B2485" t="s">
        <v>162</v>
      </c>
      <c r="C2485" t="str">
        <f t="shared" si="38"/>
        <v>Others</v>
      </c>
      <c r="D2485" s="3">
        <v>-1.99</v>
      </c>
      <c r="E2485" t="s">
        <v>244</v>
      </c>
      <c r="F2485" t="s">
        <v>241</v>
      </c>
      <c r="G2485" s="5">
        <f>IF(Table1[[#This Row],[Amount]]&lt;0,-Table1[[#This Row],[Amount]],"")</f>
        <v>1.99</v>
      </c>
      <c r="H2485" t="str">
        <f>IF(Table1[[#This Row],[Account Type]]="Credit Card",Table1[[#This Row],[Amount]],"")</f>
        <v/>
      </c>
      <c r="I2485" s="2" t="str">
        <f>IF(Table1[[#This Row],[Category]]="Loan Repayment",Table1[[#This Row],[Amount]]*-1,"")</f>
        <v/>
      </c>
      <c r="J2485" s="20" t="s">
        <v>383</v>
      </c>
      <c r="K2485" s="17">
        <v>45323</v>
      </c>
    </row>
    <row r="2486" spans="1:11" x14ac:dyDescent="0.25">
      <c r="A2486" s="16">
        <v>45338.999988425923</v>
      </c>
      <c r="B2486" t="s">
        <v>14</v>
      </c>
      <c r="C2486" t="str">
        <f t="shared" si="38"/>
        <v>Public Transport</v>
      </c>
      <c r="D2486" s="3">
        <v>-3.5</v>
      </c>
      <c r="E2486" t="s">
        <v>244</v>
      </c>
      <c r="F2486" t="s">
        <v>241</v>
      </c>
      <c r="G2486" s="5">
        <f>IF(Table1[[#This Row],[Amount]]&lt;0,-Table1[[#This Row],[Amount]],"")</f>
        <v>3.5</v>
      </c>
      <c r="H2486" t="str">
        <f>IF(Table1[[#This Row],[Account Type]]="Credit Card",Table1[[#This Row],[Amount]],"")</f>
        <v/>
      </c>
      <c r="I2486" s="2" t="str">
        <f>IF(Table1[[#This Row],[Category]]="Loan Repayment",Table1[[#This Row],[Amount]]*-1,"")</f>
        <v/>
      </c>
      <c r="J2486" s="20" t="s">
        <v>383</v>
      </c>
      <c r="K2486" s="17">
        <v>45323</v>
      </c>
    </row>
    <row r="2487" spans="1:11" x14ac:dyDescent="0.25">
      <c r="A2487" s="16">
        <v>45339.359375</v>
      </c>
      <c r="B2487" t="s">
        <v>119</v>
      </c>
      <c r="C2487" t="str">
        <f t="shared" si="38"/>
        <v>Others</v>
      </c>
      <c r="D2487" s="3">
        <v>-5</v>
      </c>
      <c r="E2487" t="s">
        <v>244</v>
      </c>
      <c r="F2487" t="s">
        <v>241</v>
      </c>
      <c r="G2487" s="5">
        <f>IF(Table1[[#This Row],[Amount]]&lt;0,-Table1[[#This Row],[Amount]],"")</f>
        <v>5</v>
      </c>
      <c r="H2487" t="str">
        <f>IF(Table1[[#This Row],[Account Type]]="Credit Card",Table1[[#This Row],[Amount]],"")</f>
        <v/>
      </c>
      <c r="I2487" s="2" t="str">
        <f>IF(Table1[[#This Row],[Category]]="Loan Repayment",Table1[[#This Row],[Amount]]*-1,"")</f>
        <v/>
      </c>
      <c r="J2487" s="20" t="s">
        <v>383</v>
      </c>
      <c r="K2487" s="17">
        <v>45323</v>
      </c>
    </row>
    <row r="2488" spans="1:11" x14ac:dyDescent="0.25">
      <c r="A2488" s="16">
        <v>45339.592453703706</v>
      </c>
      <c r="B2488" t="s">
        <v>8</v>
      </c>
      <c r="C2488" t="str">
        <f t="shared" si="38"/>
        <v>Others</v>
      </c>
      <c r="D2488" s="3">
        <v>50</v>
      </c>
      <c r="E2488" t="s">
        <v>244</v>
      </c>
      <c r="F2488" t="s">
        <v>241</v>
      </c>
      <c r="G2488" s="5" t="str">
        <f>IF(Table1[[#This Row],[Amount]]&lt;0,-Table1[[#This Row],[Amount]],"")</f>
        <v/>
      </c>
      <c r="H2488" t="str">
        <f>IF(Table1[[#This Row],[Account Type]]="Credit Card",Table1[[#This Row],[Amount]],"")</f>
        <v/>
      </c>
      <c r="I2488" s="2" t="str">
        <f>IF(Table1[[#This Row],[Category]]="Loan Repayment",Table1[[#This Row],[Amount]]*-1,"")</f>
        <v/>
      </c>
      <c r="J2488" s="20" t="s">
        <v>383</v>
      </c>
      <c r="K2488" s="17">
        <v>45323</v>
      </c>
    </row>
    <row r="2489" spans="1:11" x14ac:dyDescent="0.25">
      <c r="A2489" s="16">
        <v>45339.942418981482</v>
      </c>
      <c r="B2489" t="s">
        <v>10</v>
      </c>
      <c r="C2489" t="str">
        <f t="shared" si="38"/>
        <v>Groceries</v>
      </c>
      <c r="D2489" s="3">
        <v>-1.1000000000000001</v>
      </c>
      <c r="E2489" t="s">
        <v>244</v>
      </c>
      <c r="F2489" t="s">
        <v>241</v>
      </c>
      <c r="G2489" s="5">
        <f>IF(Table1[[#This Row],[Amount]]&lt;0,-Table1[[#This Row],[Amount]],"")</f>
        <v>1.1000000000000001</v>
      </c>
      <c r="H2489" t="str">
        <f>IF(Table1[[#This Row],[Account Type]]="Credit Card",Table1[[#This Row],[Amount]],"")</f>
        <v/>
      </c>
      <c r="I2489" s="2" t="str">
        <f>IF(Table1[[#This Row],[Category]]="Loan Repayment",Table1[[#This Row],[Amount]]*-1,"")</f>
        <v/>
      </c>
      <c r="J2489" s="20" t="s">
        <v>383</v>
      </c>
      <c r="K2489" s="17">
        <v>45323</v>
      </c>
    </row>
    <row r="2490" spans="1:11" x14ac:dyDescent="0.25">
      <c r="A2490" s="16">
        <v>45339.999988425923</v>
      </c>
      <c r="B2490" t="s">
        <v>14</v>
      </c>
      <c r="C2490" t="str">
        <f t="shared" si="38"/>
        <v>Public Transport</v>
      </c>
      <c r="D2490" s="3">
        <v>-5.25</v>
      </c>
      <c r="E2490" t="s">
        <v>244</v>
      </c>
      <c r="F2490" t="s">
        <v>241</v>
      </c>
      <c r="G2490" s="5">
        <f>IF(Table1[[#This Row],[Amount]]&lt;0,-Table1[[#This Row],[Amount]],"")</f>
        <v>5.25</v>
      </c>
      <c r="H2490" t="str">
        <f>IF(Table1[[#This Row],[Account Type]]="Credit Card",Table1[[#This Row],[Amount]],"")</f>
        <v/>
      </c>
      <c r="I2490" s="2" t="str">
        <f>IF(Table1[[#This Row],[Category]]="Loan Repayment",Table1[[#This Row],[Amount]]*-1,"")</f>
        <v/>
      </c>
      <c r="J2490" s="20" t="s">
        <v>383</v>
      </c>
      <c r="K2490" s="17">
        <v>45323</v>
      </c>
    </row>
    <row r="2491" spans="1:11" x14ac:dyDescent="0.25">
      <c r="A2491" s="16">
        <v>45340.148310185185</v>
      </c>
      <c r="B2491" t="s">
        <v>2</v>
      </c>
      <c r="C2491" t="str">
        <f t="shared" si="38"/>
        <v>Savings</v>
      </c>
      <c r="D2491" s="3">
        <v>25</v>
      </c>
      <c r="E2491" t="s">
        <v>244</v>
      </c>
      <c r="F2491" t="s">
        <v>241</v>
      </c>
      <c r="G2491" s="5" t="str">
        <f>IF(Table1[[#This Row],[Amount]]&lt;0,-Table1[[#This Row],[Amount]],"")</f>
        <v/>
      </c>
      <c r="H2491" t="str">
        <f>IF(Table1[[#This Row],[Account Type]]="Credit Card",Table1[[#This Row],[Amount]],"")</f>
        <v/>
      </c>
      <c r="I2491" s="2" t="str">
        <f>IF(Table1[[#This Row],[Category]]="Loan Repayment",Table1[[#This Row],[Amount]]*-1,"")</f>
        <v/>
      </c>
      <c r="J2491" s="20" t="s">
        <v>383</v>
      </c>
      <c r="K2491" s="17">
        <v>45323</v>
      </c>
    </row>
    <row r="2492" spans="1:11" x14ac:dyDescent="0.25">
      <c r="A2492" s="16">
        <v>45340.148310185185</v>
      </c>
      <c r="B2492" t="s">
        <v>2</v>
      </c>
      <c r="C2492" t="str">
        <f t="shared" si="38"/>
        <v>Savings</v>
      </c>
      <c r="D2492" s="3">
        <v>-25</v>
      </c>
      <c r="E2492" t="s">
        <v>244</v>
      </c>
      <c r="F2492" t="s">
        <v>241</v>
      </c>
      <c r="G2492" s="5">
        <f>IF(Table1[[#This Row],[Amount]]&lt;0,-Table1[[#This Row],[Amount]],"")</f>
        <v>25</v>
      </c>
      <c r="H2492" t="str">
        <f>IF(Table1[[#This Row],[Account Type]]="Credit Card",Table1[[#This Row],[Amount]],"")</f>
        <v/>
      </c>
      <c r="I2492" s="2" t="str">
        <f>IF(Table1[[#This Row],[Category]]="Loan Repayment",Table1[[#This Row],[Amount]]*-1,"")</f>
        <v/>
      </c>
      <c r="J2492" s="20" t="s">
        <v>383</v>
      </c>
      <c r="K2492" s="17">
        <v>45323</v>
      </c>
    </row>
    <row r="2493" spans="1:11" x14ac:dyDescent="0.25">
      <c r="A2493" s="16">
        <v>45340.496203703704</v>
      </c>
      <c r="B2493" t="s">
        <v>39</v>
      </c>
      <c r="C2493" t="str">
        <f t="shared" si="38"/>
        <v>Church</v>
      </c>
      <c r="D2493" s="3">
        <v>-3</v>
      </c>
      <c r="E2493" t="s">
        <v>244</v>
      </c>
      <c r="F2493" t="s">
        <v>241</v>
      </c>
      <c r="G2493" s="5">
        <f>IF(Table1[[#This Row],[Amount]]&lt;0,-Table1[[#This Row],[Amount]],"")</f>
        <v>3</v>
      </c>
      <c r="H2493" t="str">
        <f>IF(Table1[[#This Row],[Account Type]]="Credit Card",Table1[[#This Row],[Amount]],"")</f>
        <v/>
      </c>
      <c r="I2493" s="2" t="str">
        <f>IF(Table1[[#This Row],[Category]]="Loan Repayment",Table1[[#This Row],[Amount]]*-1,"")</f>
        <v/>
      </c>
      <c r="J2493" s="20" t="s">
        <v>383</v>
      </c>
      <c r="K2493" s="17">
        <v>45323</v>
      </c>
    </row>
    <row r="2494" spans="1:11" x14ac:dyDescent="0.25">
      <c r="A2494" s="16">
        <v>45340.949988425928</v>
      </c>
      <c r="B2494" t="s">
        <v>84</v>
      </c>
      <c r="C2494" t="str">
        <f t="shared" si="38"/>
        <v>Others</v>
      </c>
      <c r="D2494" s="3">
        <v>-1.59</v>
      </c>
      <c r="E2494" t="s">
        <v>244</v>
      </c>
      <c r="F2494" t="s">
        <v>241</v>
      </c>
      <c r="G2494" s="5">
        <f>IF(Table1[[#This Row],[Amount]]&lt;0,-Table1[[#This Row],[Amount]],"")</f>
        <v>1.59</v>
      </c>
      <c r="H2494" t="str">
        <f>IF(Table1[[#This Row],[Account Type]]="Credit Card",Table1[[#This Row],[Amount]],"")</f>
        <v/>
      </c>
      <c r="I2494" s="2" t="str">
        <f>IF(Table1[[#This Row],[Category]]="Loan Repayment",Table1[[#This Row],[Amount]]*-1,"")</f>
        <v/>
      </c>
      <c r="J2494" s="20" t="s">
        <v>383</v>
      </c>
      <c r="K2494" s="17">
        <v>45323</v>
      </c>
    </row>
    <row r="2495" spans="1:11" x14ac:dyDescent="0.25">
      <c r="A2495" s="16">
        <v>45340.999988425923</v>
      </c>
      <c r="B2495" t="s">
        <v>14</v>
      </c>
      <c r="C2495" t="str">
        <f t="shared" si="38"/>
        <v>Public Transport</v>
      </c>
      <c r="D2495" s="3">
        <v>-0.2</v>
      </c>
      <c r="E2495" t="s">
        <v>244</v>
      </c>
      <c r="F2495" t="s">
        <v>241</v>
      </c>
      <c r="G2495" s="5">
        <f>IF(Table1[[#This Row],[Amount]]&lt;0,-Table1[[#This Row],[Amount]],"")</f>
        <v>0.2</v>
      </c>
      <c r="H2495" t="str">
        <f>IF(Table1[[#This Row],[Account Type]]="Credit Card",Table1[[#This Row],[Amount]],"")</f>
        <v/>
      </c>
      <c r="I2495" s="2" t="str">
        <f>IF(Table1[[#This Row],[Category]]="Loan Repayment",Table1[[#This Row],[Amount]]*-1,"")</f>
        <v/>
      </c>
      <c r="J2495" s="20" t="s">
        <v>383</v>
      </c>
      <c r="K2495" s="17">
        <v>45323</v>
      </c>
    </row>
    <row r="2496" spans="1:11" x14ac:dyDescent="0.25">
      <c r="A2496" s="16">
        <v>45341.302581018521</v>
      </c>
      <c r="B2496" t="s">
        <v>2</v>
      </c>
      <c r="C2496" t="str">
        <f t="shared" si="38"/>
        <v>Savings</v>
      </c>
      <c r="D2496" s="3">
        <v>5</v>
      </c>
      <c r="E2496" t="s">
        <v>244</v>
      </c>
      <c r="F2496" t="s">
        <v>241</v>
      </c>
      <c r="G2496" s="5" t="str">
        <f>IF(Table1[[#This Row],[Amount]]&lt;0,-Table1[[#This Row],[Amount]],"")</f>
        <v/>
      </c>
      <c r="H2496" t="str">
        <f>IF(Table1[[#This Row],[Account Type]]="Credit Card",Table1[[#This Row],[Amount]],"")</f>
        <v/>
      </c>
      <c r="I2496" s="2" t="str">
        <f>IF(Table1[[#This Row],[Category]]="Loan Repayment",Table1[[#This Row],[Amount]]*-1,"")</f>
        <v/>
      </c>
      <c r="J2496" s="20" t="s">
        <v>383</v>
      </c>
      <c r="K2496" s="17">
        <v>45323</v>
      </c>
    </row>
    <row r="2497" spans="1:11" x14ac:dyDescent="0.25">
      <c r="A2497" s="16">
        <v>45341.302581018521</v>
      </c>
      <c r="B2497" t="s">
        <v>2</v>
      </c>
      <c r="C2497" t="str">
        <f t="shared" si="38"/>
        <v>Savings</v>
      </c>
      <c r="D2497" s="3">
        <v>-5</v>
      </c>
      <c r="E2497" t="s">
        <v>244</v>
      </c>
      <c r="F2497" t="s">
        <v>241</v>
      </c>
      <c r="G2497" s="5">
        <f>IF(Table1[[#This Row],[Amount]]&lt;0,-Table1[[#This Row],[Amount]],"")</f>
        <v>5</v>
      </c>
      <c r="H2497" t="str">
        <f>IF(Table1[[#This Row],[Account Type]]="Credit Card",Table1[[#This Row],[Amount]],"")</f>
        <v/>
      </c>
      <c r="I2497" s="2" t="str">
        <f>IF(Table1[[#This Row],[Category]]="Loan Repayment",Table1[[#This Row],[Amount]]*-1,"")</f>
        <v/>
      </c>
      <c r="J2497" s="20" t="s">
        <v>383</v>
      </c>
      <c r="K2497" s="17">
        <v>45323</v>
      </c>
    </row>
    <row r="2498" spans="1:11" x14ac:dyDescent="0.25">
      <c r="A2498" s="16">
        <v>45341.660601851851</v>
      </c>
      <c r="B2498" t="s">
        <v>96</v>
      </c>
      <c r="C2498" t="str">
        <f t="shared" ref="C2498:C2561" si="39">IF(OR(B2498="Lidl",B2498="Asda",B2498="Best Asia Supermarket",B2498="Wallington Food Centre",B2498="Sainsbury's",B2498="Tesco"),"Groceries",IF(OR(B2498="Boots",B2498="Manor Pharmacy",B2498="Specsavers",B2498="Noahs Health Food Stor"),"Health",IF(OR(B2498="Amazon",B2498="Ebay"),"Online Shopping",IF(OR(B2498="Transport For London",B2498="South Western Railway"),"Public Transport",IF(OR(B2498="Primark",B2498="TK Maxx",B2498="Marks &amp; Spencer"),"Clothing",IF(OR(B2498="Udemy",B2498="Wise",B2498="Telusko",B2498="Oasis Christian Centre"),"Self Development",IF(OR(B2498="Price Busters",B2498="Argos",B2498="Poundland",B2498="Kings Corner"),"Household Items",IF(OR(B2498="To RCCG GLORIOUS HIGH THRONE",B2498="To Eagle City Church"),"Church",IF(OR(B2498="Skillz UK",B2498="Tynker",B2498="To Gocardless",B2498="We Make Footballers Cc",B2498="GLL BETTER",B2498="VIS WWW.BETTER.ORG.UK/",B2498="IXL Learning"),"Kids Extracurricular",IF(OR(B2498="To GBP Savings",B2498="Trading 212"),"Savings",IF(B2498="To Aqua","Loan Repayment",IF(B2498="To Kaneh Amin","Haircut",IF(B2498="Wall/Rent/63canon","Rent",IF(OR(B2498="Bolt","Uber"),"Cab",IF(B2498="Dulwich College","Salary","Others")))))))))))))))</f>
        <v>Others</v>
      </c>
      <c r="D2498" s="3">
        <v>-1</v>
      </c>
      <c r="E2498" t="s">
        <v>244</v>
      </c>
      <c r="F2498" t="s">
        <v>241</v>
      </c>
      <c r="G2498" s="5">
        <f>IF(Table1[[#This Row],[Amount]]&lt;0,-Table1[[#This Row],[Amount]],"")</f>
        <v>1</v>
      </c>
      <c r="H2498" t="str">
        <f>IF(Table1[[#This Row],[Account Type]]="Credit Card",Table1[[#This Row],[Amount]],"")</f>
        <v/>
      </c>
      <c r="I2498" s="2" t="str">
        <f>IF(Table1[[#This Row],[Category]]="Loan Repayment",Table1[[#This Row],[Amount]]*-1,"")</f>
        <v/>
      </c>
      <c r="J2498" s="20" t="s">
        <v>383</v>
      </c>
      <c r="K2498" s="17">
        <v>45323</v>
      </c>
    </row>
    <row r="2499" spans="1:11" x14ac:dyDescent="0.25">
      <c r="A2499" s="16">
        <v>45342.099745370368</v>
      </c>
      <c r="B2499" t="s">
        <v>14</v>
      </c>
      <c r="C2499" t="str">
        <f t="shared" si="39"/>
        <v>Public Transport</v>
      </c>
      <c r="D2499" s="3">
        <v>-1.75</v>
      </c>
      <c r="E2499" t="s">
        <v>244</v>
      </c>
      <c r="F2499" t="s">
        <v>241</v>
      </c>
      <c r="G2499" s="5">
        <f>IF(Table1[[#This Row],[Amount]]&lt;0,-Table1[[#This Row],[Amount]],"")</f>
        <v>1.75</v>
      </c>
      <c r="H2499" t="str">
        <f>IF(Table1[[#This Row],[Account Type]]="Credit Card",Table1[[#This Row],[Amount]],"")</f>
        <v/>
      </c>
      <c r="I2499" s="2" t="str">
        <f>IF(Table1[[#This Row],[Category]]="Loan Repayment",Table1[[#This Row],[Amount]]*-1,"")</f>
        <v/>
      </c>
      <c r="J2499" s="20" t="s">
        <v>383</v>
      </c>
      <c r="K2499" s="17">
        <v>45323</v>
      </c>
    </row>
    <row r="2500" spans="1:11" x14ac:dyDescent="0.25">
      <c r="A2500" s="16">
        <v>45342.497337962966</v>
      </c>
      <c r="B2500" t="s">
        <v>3</v>
      </c>
      <c r="C2500" t="str">
        <f t="shared" si="39"/>
        <v>Others</v>
      </c>
      <c r="D2500" s="3">
        <v>-5</v>
      </c>
      <c r="E2500" t="s">
        <v>244</v>
      </c>
      <c r="F2500" t="s">
        <v>241</v>
      </c>
      <c r="G2500" s="5">
        <f>IF(Table1[[#This Row],[Amount]]&lt;0,-Table1[[#This Row],[Amount]],"")</f>
        <v>5</v>
      </c>
      <c r="H2500" t="str">
        <f>IF(Table1[[#This Row],[Account Type]]="Credit Card",Table1[[#This Row],[Amount]],"")</f>
        <v/>
      </c>
      <c r="I2500" s="2" t="str">
        <f>IF(Table1[[#This Row],[Category]]="Loan Repayment",Table1[[#This Row],[Amount]]*-1,"")</f>
        <v/>
      </c>
      <c r="J2500" s="20" t="s">
        <v>383</v>
      </c>
      <c r="K2500" s="17">
        <v>45323</v>
      </c>
    </row>
    <row r="2501" spans="1:11" x14ac:dyDescent="0.25">
      <c r="A2501" s="16">
        <v>45342.497337962966</v>
      </c>
      <c r="B2501" t="s">
        <v>3</v>
      </c>
      <c r="C2501" t="str">
        <f t="shared" si="39"/>
        <v>Others</v>
      </c>
      <c r="D2501" s="3">
        <v>5</v>
      </c>
      <c r="E2501" t="s">
        <v>244</v>
      </c>
      <c r="F2501" t="s">
        <v>241</v>
      </c>
      <c r="G2501" s="5" t="str">
        <f>IF(Table1[[#This Row],[Amount]]&lt;0,-Table1[[#This Row],[Amount]],"")</f>
        <v/>
      </c>
      <c r="H2501" t="str">
        <f>IF(Table1[[#This Row],[Account Type]]="Credit Card",Table1[[#This Row],[Amount]],"")</f>
        <v/>
      </c>
      <c r="I2501" s="2" t="str">
        <f>IF(Table1[[#This Row],[Category]]="Loan Repayment",Table1[[#This Row],[Amount]]*-1,"")</f>
        <v/>
      </c>
      <c r="J2501" s="20" t="s">
        <v>383</v>
      </c>
      <c r="K2501" s="17">
        <v>45323</v>
      </c>
    </row>
    <row r="2502" spans="1:11" x14ac:dyDescent="0.25">
      <c r="A2502" s="16">
        <v>45342.497465277775</v>
      </c>
      <c r="B2502" t="s">
        <v>162</v>
      </c>
      <c r="C2502" t="str">
        <f t="shared" si="39"/>
        <v>Others</v>
      </c>
      <c r="D2502" s="3">
        <v>-5</v>
      </c>
      <c r="E2502" t="s">
        <v>244</v>
      </c>
      <c r="F2502" t="s">
        <v>241</v>
      </c>
      <c r="G2502" s="5">
        <f>IF(Table1[[#This Row],[Amount]]&lt;0,-Table1[[#This Row],[Amount]],"")</f>
        <v>5</v>
      </c>
      <c r="H2502" t="str">
        <f>IF(Table1[[#This Row],[Account Type]]="Credit Card",Table1[[#This Row],[Amount]],"")</f>
        <v/>
      </c>
      <c r="I2502" s="2" t="str">
        <f>IF(Table1[[#This Row],[Category]]="Loan Repayment",Table1[[#This Row],[Amount]]*-1,"")</f>
        <v/>
      </c>
      <c r="J2502" s="20" t="s">
        <v>383</v>
      </c>
      <c r="K2502" s="17">
        <v>45323</v>
      </c>
    </row>
    <row r="2503" spans="1:11" x14ac:dyDescent="0.25">
      <c r="A2503" s="16">
        <v>45342.999988425923</v>
      </c>
      <c r="B2503" t="s">
        <v>14</v>
      </c>
      <c r="C2503" t="str">
        <f t="shared" si="39"/>
        <v>Public Transport</v>
      </c>
      <c r="D2503" s="3">
        <v>-1.75</v>
      </c>
      <c r="E2503" t="s">
        <v>244</v>
      </c>
      <c r="F2503" t="s">
        <v>241</v>
      </c>
      <c r="G2503" s="5">
        <f>IF(Table1[[#This Row],[Amount]]&lt;0,-Table1[[#This Row],[Amount]],"")</f>
        <v>1.75</v>
      </c>
      <c r="H2503" t="str">
        <f>IF(Table1[[#This Row],[Account Type]]="Credit Card",Table1[[#This Row],[Amount]],"")</f>
        <v/>
      </c>
      <c r="I2503" s="2" t="str">
        <f>IF(Table1[[#This Row],[Category]]="Loan Repayment",Table1[[#This Row],[Amount]]*-1,"")</f>
        <v/>
      </c>
      <c r="J2503" s="20" t="s">
        <v>383</v>
      </c>
      <c r="K2503" s="17">
        <v>45323</v>
      </c>
    </row>
    <row r="2504" spans="1:11" x14ac:dyDescent="0.25">
      <c r="A2504" s="16">
        <v>45343.3750462963</v>
      </c>
      <c r="B2504" t="s">
        <v>3</v>
      </c>
      <c r="C2504" t="str">
        <f t="shared" si="39"/>
        <v>Others</v>
      </c>
      <c r="D2504" s="3">
        <v>-10</v>
      </c>
      <c r="E2504" t="s">
        <v>244</v>
      </c>
      <c r="F2504" t="s">
        <v>241</v>
      </c>
      <c r="G2504" s="5">
        <f>IF(Table1[[#This Row],[Amount]]&lt;0,-Table1[[#This Row],[Amount]],"")</f>
        <v>10</v>
      </c>
      <c r="H2504" t="str">
        <f>IF(Table1[[#This Row],[Account Type]]="Credit Card",Table1[[#This Row],[Amount]],"")</f>
        <v/>
      </c>
      <c r="I2504" s="2" t="str">
        <f>IF(Table1[[#This Row],[Category]]="Loan Repayment",Table1[[#This Row],[Amount]]*-1,"")</f>
        <v/>
      </c>
      <c r="J2504" s="20" t="s">
        <v>383</v>
      </c>
      <c r="K2504" s="17">
        <v>45323</v>
      </c>
    </row>
    <row r="2505" spans="1:11" x14ac:dyDescent="0.25">
      <c r="A2505" s="16">
        <v>45343.3750462963</v>
      </c>
      <c r="B2505" t="s">
        <v>3</v>
      </c>
      <c r="C2505" t="str">
        <f t="shared" si="39"/>
        <v>Others</v>
      </c>
      <c r="D2505" s="3">
        <v>10</v>
      </c>
      <c r="E2505" t="s">
        <v>244</v>
      </c>
      <c r="F2505" t="s">
        <v>241</v>
      </c>
      <c r="G2505" s="5" t="str">
        <f>IF(Table1[[#This Row],[Amount]]&lt;0,-Table1[[#This Row],[Amount]],"")</f>
        <v/>
      </c>
      <c r="H2505" t="str">
        <f>IF(Table1[[#This Row],[Account Type]]="Credit Card",Table1[[#This Row],[Amount]],"")</f>
        <v/>
      </c>
      <c r="I2505" s="2" t="str">
        <f>IF(Table1[[#This Row],[Category]]="Loan Repayment",Table1[[#This Row],[Amount]]*-1,"")</f>
        <v/>
      </c>
      <c r="J2505" s="20" t="s">
        <v>383</v>
      </c>
      <c r="K2505" s="17">
        <v>45323</v>
      </c>
    </row>
    <row r="2506" spans="1:11" x14ac:dyDescent="0.25">
      <c r="A2506" s="16">
        <v>45343.375254629631</v>
      </c>
      <c r="B2506" t="s">
        <v>10</v>
      </c>
      <c r="C2506" t="str">
        <f t="shared" si="39"/>
        <v>Groceries</v>
      </c>
      <c r="D2506" s="3">
        <v>-4.4000000000000004</v>
      </c>
      <c r="E2506" t="s">
        <v>244</v>
      </c>
      <c r="F2506" t="s">
        <v>241</v>
      </c>
      <c r="G2506" s="5">
        <f>IF(Table1[[#This Row],[Amount]]&lt;0,-Table1[[#This Row],[Amount]],"")</f>
        <v>4.4000000000000004</v>
      </c>
      <c r="H2506" t="str">
        <f>IF(Table1[[#This Row],[Account Type]]="Credit Card",Table1[[#This Row],[Amount]],"")</f>
        <v/>
      </c>
      <c r="I2506" s="2" t="str">
        <f>IF(Table1[[#This Row],[Category]]="Loan Repayment",Table1[[#This Row],[Amount]]*-1,"")</f>
        <v/>
      </c>
      <c r="J2506" s="20" t="s">
        <v>383</v>
      </c>
      <c r="K2506" s="17">
        <v>45323</v>
      </c>
    </row>
    <row r="2507" spans="1:11" x14ac:dyDescent="0.25">
      <c r="A2507" s="16">
        <v>45343.401099537034</v>
      </c>
      <c r="B2507" t="s">
        <v>3</v>
      </c>
      <c r="C2507" t="str">
        <f t="shared" si="39"/>
        <v>Others</v>
      </c>
      <c r="D2507" s="3">
        <v>-5</v>
      </c>
      <c r="E2507" t="s">
        <v>244</v>
      </c>
      <c r="F2507" t="s">
        <v>241</v>
      </c>
      <c r="G2507" s="5">
        <f>IF(Table1[[#This Row],[Amount]]&lt;0,-Table1[[#This Row],[Amount]],"")</f>
        <v>5</v>
      </c>
      <c r="H2507" t="str">
        <f>IF(Table1[[#This Row],[Account Type]]="Credit Card",Table1[[#This Row],[Amount]],"")</f>
        <v/>
      </c>
      <c r="I2507" s="2" t="str">
        <f>IF(Table1[[#This Row],[Category]]="Loan Repayment",Table1[[#This Row],[Amount]]*-1,"")</f>
        <v/>
      </c>
      <c r="J2507" s="20" t="s">
        <v>383</v>
      </c>
      <c r="K2507" s="17">
        <v>45323</v>
      </c>
    </row>
    <row r="2508" spans="1:11" x14ac:dyDescent="0.25">
      <c r="A2508" s="16">
        <v>45343.401099537034</v>
      </c>
      <c r="B2508" t="s">
        <v>3</v>
      </c>
      <c r="C2508" t="str">
        <f t="shared" si="39"/>
        <v>Others</v>
      </c>
      <c r="D2508" s="3">
        <v>5</v>
      </c>
      <c r="E2508" t="s">
        <v>244</v>
      </c>
      <c r="F2508" t="s">
        <v>241</v>
      </c>
      <c r="G2508" s="5" t="str">
        <f>IF(Table1[[#This Row],[Amount]]&lt;0,-Table1[[#This Row],[Amount]],"")</f>
        <v/>
      </c>
      <c r="H2508" t="str">
        <f>IF(Table1[[#This Row],[Account Type]]="Credit Card",Table1[[#This Row],[Amount]],"")</f>
        <v/>
      </c>
      <c r="I2508" s="2" t="str">
        <f>IF(Table1[[#This Row],[Category]]="Loan Repayment",Table1[[#This Row],[Amount]]*-1,"")</f>
        <v/>
      </c>
      <c r="J2508" s="20" t="s">
        <v>383</v>
      </c>
      <c r="K2508" s="17">
        <v>45323</v>
      </c>
    </row>
    <row r="2509" spans="1:11" x14ac:dyDescent="0.25">
      <c r="A2509" s="16">
        <v>45343.429386574076</v>
      </c>
      <c r="B2509" t="s">
        <v>139</v>
      </c>
      <c r="C2509" t="str">
        <f t="shared" si="39"/>
        <v>Cab</v>
      </c>
      <c r="D2509" s="3">
        <v>-9</v>
      </c>
      <c r="E2509" t="s">
        <v>244</v>
      </c>
      <c r="F2509" t="s">
        <v>241</v>
      </c>
      <c r="G2509" s="5">
        <f>IF(Table1[[#This Row],[Amount]]&lt;0,-Table1[[#This Row],[Amount]],"")</f>
        <v>9</v>
      </c>
      <c r="H2509" t="str">
        <f>IF(Table1[[#This Row],[Account Type]]="Credit Card",Table1[[#This Row],[Amount]],"")</f>
        <v/>
      </c>
      <c r="I2509" s="2" t="str">
        <f>IF(Table1[[#This Row],[Category]]="Loan Repayment",Table1[[#This Row],[Amount]]*-1,"")</f>
        <v/>
      </c>
      <c r="J2509" s="20" t="s">
        <v>383</v>
      </c>
      <c r="K2509" s="17">
        <v>45323</v>
      </c>
    </row>
    <row r="2510" spans="1:11" x14ac:dyDescent="0.25">
      <c r="A2510" s="16">
        <v>45343.475162037037</v>
      </c>
      <c r="B2510" t="s">
        <v>3</v>
      </c>
      <c r="C2510" t="str">
        <f t="shared" si="39"/>
        <v>Others</v>
      </c>
      <c r="D2510" s="3">
        <v>-20</v>
      </c>
      <c r="E2510" t="s">
        <v>244</v>
      </c>
      <c r="F2510" t="s">
        <v>241</v>
      </c>
      <c r="G2510" s="5">
        <f>IF(Table1[[#This Row],[Amount]]&lt;0,-Table1[[#This Row],[Amount]],"")</f>
        <v>20</v>
      </c>
      <c r="H2510" t="str">
        <f>IF(Table1[[#This Row],[Account Type]]="Credit Card",Table1[[#This Row],[Amount]],"")</f>
        <v/>
      </c>
      <c r="I2510" s="2" t="str">
        <f>IF(Table1[[#This Row],[Category]]="Loan Repayment",Table1[[#This Row],[Amount]]*-1,"")</f>
        <v/>
      </c>
      <c r="J2510" s="20" t="s">
        <v>383</v>
      </c>
      <c r="K2510" s="17">
        <v>45323</v>
      </c>
    </row>
    <row r="2511" spans="1:11" x14ac:dyDescent="0.25">
      <c r="A2511" s="16">
        <v>45343.475162037037</v>
      </c>
      <c r="B2511" t="s">
        <v>3</v>
      </c>
      <c r="C2511" t="str">
        <f t="shared" si="39"/>
        <v>Others</v>
      </c>
      <c r="D2511" s="3">
        <v>20</v>
      </c>
      <c r="E2511" t="s">
        <v>244</v>
      </c>
      <c r="F2511" t="s">
        <v>241</v>
      </c>
      <c r="G2511" s="5" t="str">
        <f>IF(Table1[[#This Row],[Amount]]&lt;0,-Table1[[#This Row],[Amount]],"")</f>
        <v/>
      </c>
      <c r="H2511" t="str">
        <f>IF(Table1[[#This Row],[Account Type]]="Credit Card",Table1[[#This Row],[Amount]],"")</f>
        <v/>
      </c>
      <c r="I2511" s="2" t="str">
        <f>IF(Table1[[#This Row],[Category]]="Loan Repayment",Table1[[#This Row],[Amount]]*-1,"")</f>
        <v/>
      </c>
      <c r="J2511" s="20" t="s">
        <v>383</v>
      </c>
      <c r="K2511" s="17">
        <v>45323</v>
      </c>
    </row>
    <row r="2512" spans="1:11" x14ac:dyDescent="0.25">
      <c r="A2512" s="16">
        <v>45343.475821759261</v>
      </c>
      <c r="B2512" t="s">
        <v>139</v>
      </c>
      <c r="C2512" t="str">
        <f t="shared" si="39"/>
        <v>Cab</v>
      </c>
      <c r="D2512" s="3">
        <v>-9</v>
      </c>
      <c r="E2512" t="s">
        <v>244</v>
      </c>
      <c r="F2512" t="s">
        <v>241</v>
      </c>
      <c r="G2512" s="5">
        <f>IF(Table1[[#This Row],[Amount]]&lt;0,-Table1[[#This Row],[Amount]],"")</f>
        <v>9</v>
      </c>
      <c r="H2512" t="str">
        <f>IF(Table1[[#This Row],[Account Type]]="Credit Card",Table1[[#This Row],[Amount]],"")</f>
        <v/>
      </c>
      <c r="I2512" s="2" t="str">
        <f>IF(Table1[[#This Row],[Category]]="Loan Repayment",Table1[[#This Row],[Amount]]*-1,"")</f>
        <v/>
      </c>
      <c r="J2512" s="20" t="s">
        <v>383</v>
      </c>
      <c r="K2512" s="17">
        <v>45323</v>
      </c>
    </row>
    <row r="2513" spans="1:11" x14ac:dyDescent="0.25">
      <c r="A2513" s="16">
        <v>45343.677719907406</v>
      </c>
      <c r="B2513" t="s">
        <v>12</v>
      </c>
      <c r="C2513" t="str">
        <f t="shared" si="39"/>
        <v>Groceries</v>
      </c>
      <c r="D2513" s="3">
        <v>-4.29</v>
      </c>
      <c r="E2513" t="s">
        <v>244</v>
      </c>
      <c r="F2513" t="s">
        <v>241</v>
      </c>
      <c r="G2513" s="5">
        <f>IF(Table1[[#This Row],[Amount]]&lt;0,-Table1[[#This Row],[Amount]],"")</f>
        <v>4.29</v>
      </c>
      <c r="H2513" t="str">
        <f>IF(Table1[[#This Row],[Account Type]]="Credit Card",Table1[[#This Row],[Amount]],"")</f>
        <v/>
      </c>
      <c r="I2513" s="2" t="str">
        <f>IF(Table1[[#This Row],[Category]]="Loan Repayment",Table1[[#This Row],[Amount]]*-1,"")</f>
        <v/>
      </c>
      <c r="J2513" s="20" t="s">
        <v>383</v>
      </c>
      <c r="K2513" s="17">
        <v>45323</v>
      </c>
    </row>
    <row r="2514" spans="1:11" x14ac:dyDescent="0.25">
      <c r="A2514" s="16">
        <v>45343.999988425923</v>
      </c>
      <c r="B2514" t="s">
        <v>14</v>
      </c>
      <c r="C2514" t="str">
        <f t="shared" si="39"/>
        <v>Public Transport</v>
      </c>
      <c r="D2514" s="3">
        <v>-5.25</v>
      </c>
      <c r="E2514" t="s">
        <v>244</v>
      </c>
      <c r="F2514" t="s">
        <v>241</v>
      </c>
      <c r="G2514" s="5">
        <f>IF(Table1[[#This Row],[Amount]]&lt;0,-Table1[[#This Row],[Amount]],"")</f>
        <v>5.25</v>
      </c>
      <c r="H2514" t="str">
        <f>IF(Table1[[#This Row],[Account Type]]="Credit Card",Table1[[#This Row],[Amount]],"")</f>
        <v/>
      </c>
      <c r="I2514" s="2" t="str">
        <f>IF(Table1[[#This Row],[Category]]="Loan Repayment",Table1[[#This Row],[Amount]]*-1,"")</f>
        <v/>
      </c>
      <c r="J2514" s="20" t="s">
        <v>383</v>
      </c>
      <c r="K2514" s="17">
        <v>45323</v>
      </c>
    </row>
    <row r="2515" spans="1:11" x14ac:dyDescent="0.25">
      <c r="A2515" s="16">
        <v>45344.397928240738</v>
      </c>
      <c r="B2515" t="s">
        <v>10</v>
      </c>
      <c r="C2515" t="str">
        <f t="shared" si="39"/>
        <v>Groceries</v>
      </c>
      <c r="D2515" s="3">
        <v>-1.1000000000000001</v>
      </c>
      <c r="E2515" t="s">
        <v>244</v>
      </c>
      <c r="F2515" t="s">
        <v>241</v>
      </c>
      <c r="G2515" s="5">
        <f>IF(Table1[[#This Row],[Amount]]&lt;0,-Table1[[#This Row],[Amount]],"")</f>
        <v>1.1000000000000001</v>
      </c>
      <c r="H2515" t="str">
        <f>IF(Table1[[#This Row],[Account Type]]="Credit Card",Table1[[#This Row],[Amount]],"")</f>
        <v/>
      </c>
      <c r="I2515" s="2" t="str">
        <f>IF(Table1[[#This Row],[Category]]="Loan Repayment",Table1[[#This Row],[Amount]]*-1,"")</f>
        <v/>
      </c>
      <c r="J2515" s="20" t="s">
        <v>383</v>
      </c>
      <c r="K2515" s="17">
        <v>45323</v>
      </c>
    </row>
    <row r="2516" spans="1:11" x14ac:dyDescent="0.25">
      <c r="A2516" s="16">
        <v>45344.999988425923</v>
      </c>
      <c r="B2516" t="s">
        <v>14</v>
      </c>
      <c r="C2516" t="str">
        <f t="shared" si="39"/>
        <v>Public Transport</v>
      </c>
      <c r="D2516" s="3">
        <v>-5.25</v>
      </c>
      <c r="E2516" t="s">
        <v>244</v>
      </c>
      <c r="F2516" t="s">
        <v>241</v>
      </c>
      <c r="G2516" s="5">
        <f>IF(Table1[[#This Row],[Amount]]&lt;0,-Table1[[#This Row],[Amount]],"")</f>
        <v>5.25</v>
      </c>
      <c r="H2516" t="str">
        <f>IF(Table1[[#This Row],[Account Type]]="Credit Card",Table1[[#This Row],[Amount]],"")</f>
        <v/>
      </c>
      <c r="I2516" s="2" t="str">
        <f>IF(Table1[[#This Row],[Category]]="Loan Repayment",Table1[[#This Row],[Amount]]*-1,"")</f>
        <v/>
      </c>
      <c r="J2516" s="20" t="s">
        <v>383</v>
      </c>
      <c r="K2516" s="17">
        <v>45323</v>
      </c>
    </row>
    <row r="2517" spans="1:11" x14ac:dyDescent="0.25">
      <c r="A2517" s="16">
        <v>45345.283518518518</v>
      </c>
      <c r="B2517" t="s">
        <v>46</v>
      </c>
      <c r="C2517" t="str">
        <f t="shared" si="39"/>
        <v>Others</v>
      </c>
      <c r="D2517" s="3">
        <v>100</v>
      </c>
      <c r="E2517" t="s">
        <v>244</v>
      </c>
      <c r="F2517" t="s">
        <v>241</v>
      </c>
      <c r="G2517" s="5" t="str">
        <f>IF(Table1[[#This Row],[Amount]]&lt;0,-Table1[[#This Row],[Amount]],"")</f>
        <v/>
      </c>
      <c r="H2517" t="str">
        <f>IF(Table1[[#This Row],[Account Type]]="Credit Card",Table1[[#This Row],[Amount]],"")</f>
        <v/>
      </c>
      <c r="I2517" s="2" t="str">
        <f>IF(Table1[[#This Row],[Category]]="Loan Repayment",Table1[[#This Row],[Amount]]*-1,"")</f>
        <v/>
      </c>
      <c r="J2517" s="20" t="s">
        <v>383</v>
      </c>
      <c r="K2517" s="17">
        <v>45323</v>
      </c>
    </row>
    <row r="2518" spans="1:11" x14ac:dyDescent="0.25">
      <c r="A2518" s="16">
        <v>45345.284120370372</v>
      </c>
      <c r="B2518" t="s">
        <v>2</v>
      </c>
      <c r="C2518" t="str">
        <f t="shared" si="39"/>
        <v>Savings</v>
      </c>
      <c r="D2518" s="3">
        <v>45</v>
      </c>
      <c r="E2518" t="s">
        <v>244</v>
      </c>
      <c r="F2518" t="s">
        <v>241</v>
      </c>
      <c r="G2518" s="5" t="str">
        <f>IF(Table1[[#This Row],[Amount]]&lt;0,-Table1[[#This Row],[Amount]],"")</f>
        <v/>
      </c>
      <c r="H2518" t="str">
        <f>IF(Table1[[#This Row],[Account Type]]="Credit Card",Table1[[#This Row],[Amount]],"")</f>
        <v/>
      </c>
      <c r="I2518" s="2" t="str">
        <f>IF(Table1[[#This Row],[Category]]="Loan Repayment",Table1[[#This Row],[Amount]]*-1,"")</f>
        <v/>
      </c>
      <c r="J2518" s="20" t="s">
        <v>383</v>
      </c>
      <c r="K2518" s="17">
        <v>45323</v>
      </c>
    </row>
    <row r="2519" spans="1:11" x14ac:dyDescent="0.25">
      <c r="A2519" s="16">
        <v>45345.284120370372</v>
      </c>
      <c r="B2519" t="s">
        <v>2</v>
      </c>
      <c r="C2519" t="str">
        <f t="shared" si="39"/>
        <v>Savings</v>
      </c>
      <c r="D2519" s="3">
        <v>-45</v>
      </c>
      <c r="E2519" t="s">
        <v>244</v>
      </c>
      <c r="F2519" t="s">
        <v>241</v>
      </c>
      <c r="G2519" s="5">
        <f>IF(Table1[[#This Row],[Amount]]&lt;0,-Table1[[#This Row],[Amount]],"")</f>
        <v>45</v>
      </c>
      <c r="H2519" t="str">
        <f>IF(Table1[[#This Row],[Account Type]]="Credit Card",Table1[[#This Row],[Amount]],"")</f>
        <v/>
      </c>
      <c r="I2519" s="2" t="str">
        <f>IF(Table1[[#This Row],[Category]]="Loan Repayment",Table1[[#This Row],[Amount]]*-1,"")</f>
        <v/>
      </c>
      <c r="J2519" s="20" t="s">
        <v>383</v>
      </c>
      <c r="K2519" s="17">
        <v>45323</v>
      </c>
    </row>
    <row r="2520" spans="1:11" x14ac:dyDescent="0.25">
      <c r="A2520" s="16">
        <v>45345.954409722224</v>
      </c>
      <c r="B2520" t="s">
        <v>84</v>
      </c>
      <c r="C2520" t="str">
        <f t="shared" si="39"/>
        <v>Others</v>
      </c>
      <c r="D2520" s="3">
        <v>-1.59</v>
      </c>
      <c r="E2520" t="s">
        <v>244</v>
      </c>
      <c r="F2520" t="s">
        <v>241</v>
      </c>
      <c r="G2520" s="5">
        <f>IF(Table1[[#This Row],[Amount]]&lt;0,-Table1[[#This Row],[Amount]],"")</f>
        <v>1.59</v>
      </c>
      <c r="H2520" t="str">
        <f>IF(Table1[[#This Row],[Account Type]]="Credit Card",Table1[[#This Row],[Amount]],"")</f>
        <v/>
      </c>
      <c r="I2520" s="2" t="str">
        <f>IF(Table1[[#This Row],[Category]]="Loan Repayment",Table1[[#This Row],[Amount]]*-1,"")</f>
        <v/>
      </c>
      <c r="J2520" s="20" t="s">
        <v>383</v>
      </c>
      <c r="K2520" s="17">
        <v>45323</v>
      </c>
    </row>
    <row r="2521" spans="1:11" x14ac:dyDescent="0.25">
      <c r="A2521" s="16">
        <v>45346.108564814815</v>
      </c>
      <c r="B2521" t="s">
        <v>14</v>
      </c>
      <c r="C2521" t="str">
        <f t="shared" si="39"/>
        <v>Public Transport</v>
      </c>
      <c r="D2521" s="3">
        <v>-5.25</v>
      </c>
      <c r="E2521" t="s">
        <v>244</v>
      </c>
      <c r="F2521" t="s">
        <v>241</v>
      </c>
      <c r="G2521" s="5">
        <f>IF(Table1[[#This Row],[Amount]]&lt;0,-Table1[[#This Row],[Amount]],"")</f>
        <v>5.25</v>
      </c>
      <c r="H2521" t="str">
        <f>IF(Table1[[#This Row],[Account Type]]="Credit Card",Table1[[#This Row],[Amount]],"")</f>
        <v/>
      </c>
      <c r="I2521" s="2" t="str">
        <f>IF(Table1[[#This Row],[Category]]="Loan Repayment",Table1[[#This Row],[Amount]]*-1,"")</f>
        <v/>
      </c>
      <c r="J2521" s="20" t="s">
        <v>383</v>
      </c>
      <c r="K2521" s="17">
        <v>45323</v>
      </c>
    </row>
    <row r="2522" spans="1:11" x14ac:dyDescent="0.25">
      <c r="A2522" s="16">
        <v>45346.372939814813</v>
      </c>
      <c r="B2522" t="s">
        <v>10</v>
      </c>
      <c r="C2522" t="str">
        <f t="shared" si="39"/>
        <v>Groceries</v>
      </c>
      <c r="D2522" s="3">
        <v>-8.0500000000000007</v>
      </c>
      <c r="E2522" t="s">
        <v>244</v>
      </c>
      <c r="F2522" t="s">
        <v>241</v>
      </c>
      <c r="G2522" s="5">
        <f>IF(Table1[[#This Row],[Amount]]&lt;0,-Table1[[#This Row],[Amount]],"")</f>
        <v>8.0500000000000007</v>
      </c>
      <c r="H2522" t="str">
        <f>IF(Table1[[#This Row],[Account Type]]="Credit Card",Table1[[#This Row],[Amount]],"")</f>
        <v/>
      </c>
      <c r="I2522" s="2" t="str">
        <f>IF(Table1[[#This Row],[Category]]="Loan Repayment",Table1[[#This Row],[Amount]]*-1,"")</f>
        <v/>
      </c>
      <c r="J2522" s="20" t="s">
        <v>383</v>
      </c>
      <c r="K2522" s="17">
        <v>45323</v>
      </c>
    </row>
    <row r="2523" spans="1:11" x14ac:dyDescent="0.25">
      <c r="A2523" s="16">
        <v>45346.377395833333</v>
      </c>
      <c r="B2523" t="s">
        <v>10</v>
      </c>
      <c r="C2523" t="str">
        <f t="shared" si="39"/>
        <v>Groceries</v>
      </c>
      <c r="D2523" s="3">
        <v>-4.55</v>
      </c>
      <c r="E2523" t="s">
        <v>244</v>
      </c>
      <c r="F2523" t="s">
        <v>241</v>
      </c>
      <c r="G2523" s="5">
        <f>IF(Table1[[#This Row],[Amount]]&lt;0,-Table1[[#This Row],[Amount]],"")</f>
        <v>4.55</v>
      </c>
      <c r="H2523" t="str">
        <f>IF(Table1[[#This Row],[Account Type]]="Credit Card",Table1[[#This Row],[Amount]],"")</f>
        <v/>
      </c>
      <c r="I2523" s="2" t="str">
        <f>IF(Table1[[#This Row],[Category]]="Loan Repayment",Table1[[#This Row],[Amount]]*-1,"")</f>
        <v/>
      </c>
      <c r="J2523" s="20" t="s">
        <v>383</v>
      </c>
      <c r="K2523" s="17">
        <v>45323</v>
      </c>
    </row>
    <row r="2524" spans="1:11" x14ac:dyDescent="0.25">
      <c r="A2524" s="16">
        <v>45346.871689814812</v>
      </c>
      <c r="B2524" t="s">
        <v>84</v>
      </c>
      <c r="C2524" t="str">
        <f t="shared" si="39"/>
        <v>Others</v>
      </c>
      <c r="D2524" s="3">
        <v>-1.59</v>
      </c>
      <c r="E2524" t="s">
        <v>244</v>
      </c>
      <c r="F2524" t="s">
        <v>241</v>
      </c>
      <c r="G2524" s="5">
        <f>IF(Table1[[#This Row],[Amount]]&lt;0,-Table1[[#This Row],[Amount]],"")</f>
        <v>1.59</v>
      </c>
      <c r="H2524" t="str">
        <f>IF(Table1[[#This Row],[Account Type]]="Credit Card",Table1[[#This Row],[Amount]],"")</f>
        <v/>
      </c>
      <c r="I2524" s="2" t="str">
        <f>IF(Table1[[#This Row],[Category]]="Loan Repayment",Table1[[#This Row],[Amount]]*-1,"")</f>
        <v/>
      </c>
      <c r="J2524" s="20" t="s">
        <v>383</v>
      </c>
      <c r="K2524" s="17">
        <v>45323</v>
      </c>
    </row>
    <row r="2525" spans="1:11" x14ac:dyDescent="0.25">
      <c r="A2525" s="16">
        <v>45346.999988425923</v>
      </c>
      <c r="B2525" t="s">
        <v>14</v>
      </c>
      <c r="C2525" t="str">
        <f t="shared" si="39"/>
        <v>Public Transport</v>
      </c>
      <c r="D2525" s="3">
        <v>-5.25</v>
      </c>
      <c r="E2525" t="s">
        <v>244</v>
      </c>
      <c r="F2525" t="s">
        <v>241</v>
      </c>
      <c r="G2525" s="5">
        <f>IF(Table1[[#This Row],[Amount]]&lt;0,-Table1[[#This Row],[Amount]],"")</f>
        <v>5.25</v>
      </c>
      <c r="H2525" t="str">
        <f>IF(Table1[[#This Row],[Account Type]]="Credit Card",Table1[[#This Row],[Amount]],"")</f>
        <v/>
      </c>
      <c r="I2525" s="2" t="str">
        <f>IF(Table1[[#This Row],[Category]]="Loan Repayment",Table1[[#This Row],[Amount]]*-1,"")</f>
        <v/>
      </c>
      <c r="J2525" s="20" t="s">
        <v>383</v>
      </c>
      <c r="K2525" s="17">
        <v>45323</v>
      </c>
    </row>
    <row r="2526" spans="1:11" x14ac:dyDescent="0.25">
      <c r="A2526" s="16">
        <v>45347</v>
      </c>
      <c r="B2526" t="s">
        <v>10</v>
      </c>
      <c r="C2526" t="str">
        <f t="shared" si="39"/>
        <v>Groceries</v>
      </c>
      <c r="D2526" s="3">
        <v>5.4</v>
      </c>
      <c r="E2526" t="s">
        <v>244</v>
      </c>
      <c r="F2526" t="s">
        <v>241</v>
      </c>
      <c r="G2526" s="5" t="str">
        <f>IF(Table1[[#This Row],[Amount]]&lt;0,-Table1[[#This Row],[Amount]],"")</f>
        <v/>
      </c>
      <c r="H2526" t="str">
        <f>IF(Table1[[#This Row],[Account Type]]="Credit Card",Table1[[#This Row],[Amount]],"")</f>
        <v/>
      </c>
      <c r="I2526" s="2" t="str">
        <f>IF(Table1[[#This Row],[Category]]="Loan Repayment",Table1[[#This Row],[Amount]]*-1,"")</f>
        <v/>
      </c>
      <c r="J2526" s="20" t="s">
        <v>383</v>
      </c>
      <c r="K2526" s="17">
        <v>45323</v>
      </c>
    </row>
    <row r="2527" spans="1:11" x14ac:dyDescent="0.25">
      <c r="A2527" s="16">
        <v>45347.505682870367</v>
      </c>
      <c r="B2527" t="s">
        <v>46</v>
      </c>
      <c r="C2527" t="str">
        <f t="shared" si="39"/>
        <v>Others</v>
      </c>
      <c r="D2527" s="3">
        <v>183</v>
      </c>
      <c r="E2527" t="s">
        <v>244</v>
      </c>
      <c r="F2527" t="s">
        <v>241</v>
      </c>
      <c r="G2527" s="5" t="str">
        <f>IF(Table1[[#This Row],[Amount]]&lt;0,-Table1[[#This Row],[Amount]],"")</f>
        <v/>
      </c>
      <c r="H2527" t="str">
        <f>IF(Table1[[#This Row],[Account Type]]="Credit Card",Table1[[#This Row],[Amount]],"")</f>
        <v/>
      </c>
      <c r="I2527" s="2" t="str">
        <f>IF(Table1[[#This Row],[Category]]="Loan Repayment",Table1[[#This Row],[Amount]]*-1,"")</f>
        <v/>
      </c>
      <c r="J2527" s="20" t="s">
        <v>383</v>
      </c>
      <c r="K2527" s="17">
        <v>45323</v>
      </c>
    </row>
    <row r="2528" spans="1:11" x14ac:dyDescent="0.25">
      <c r="A2528" s="16">
        <v>45347.505983796298</v>
      </c>
      <c r="B2528" t="s">
        <v>39</v>
      </c>
      <c r="C2528" t="str">
        <f t="shared" si="39"/>
        <v>Church</v>
      </c>
      <c r="D2528" s="3">
        <v>-183</v>
      </c>
      <c r="E2528" t="s">
        <v>244</v>
      </c>
      <c r="F2528" t="s">
        <v>241</v>
      </c>
      <c r="G2528" s="5">
        <f>IF(Table1[[#This Row],[Amount]]&lt;0,-Table1[[#This Row],[Amount]],"")</f>
        <v>183</v>
      </c>
      <c r="H2528" t="str">
        <f>IF(Table1[[#This Row],[Account Type]]="Credit Card",Table1[[#This Row],[Amount]],"")</f>
        <v/>
      </c>
      <c r="I2528" s="2" t="str">
        <f>IF(Table1[[#This Row],[Category]]="Loan Repayment",Table1[[#This Row],[Amount]]*-1,"")</f>
        <v/>
      </c>
      <c r="J2528" s="20" t="s">
        <v>383</v>
      </c>
      <c r="K2528" s="17">
        <v>45323</v>
      </c>
    </row>
    <row r="2529" spans="1:11" x14ac:dyDescent="0.25">
      <c r="A2529" s="16">
        <v>45347.506145833337</v>
      </c>
      <c r="B2529" t="s">
        <v>41</v>
      </c>
      <c r="C2529" t="str">
        <f t="shared" si="39"/>
        <v>Others</v>
      </c>
      <c r="D2529" s="3">
        <v>1000</v>
      </c>
      <c r="E2529" t="s">
        <v>244</v>
      </c>
      <c r="F2529" t="s">
        <v>241</v>
      </c>
      <c r="G2529" s="5" t="str">
        <f>IF(Table1[[#This Row],[Amount]]&lt;0,-Table1[[#This Row],[Amount]],"")</f>
        <v/>
      </c>
      <c r="H2529" t="str">
        <f>IF(Table1[[#This Row],[Account Type]]="Credit Card",Table1[[#This Row],[Amount]],"")</f>
        <v/>
      </c>
      <c r="I2529" s="2" t="str">
        <f>IF(Table1[[#This Row],[Category]]="Loan Repayment",Table1[[#This Row],[Amount]]*-1,"")</f>
        <v/>
      </c>
      <c r="J2529" s="20" t="s">
        <v>383</v>
      </c>
      <c r="K2529" s="17">
        <v>45323</v>
      </c>
    </row>
    <row r="2530" spans="1:11" x14ac:dyDescent="0.25">
      <c r="A2530" s="16">
        <v>45347.935891203706</v>
      </c>
      <c r="B2530" t="s">
        <v>84</v>
      </c>
      <c r="C2530" t="str">
        <f t="shared" si="39"/>
        <v>Others</v>
      </c>
      <c r="D2530" s="3">
        <v>-1.59</v>
      </c>
      <c r="E2530" t="s">
        <v>244</v>
      </c>
      <c r="F2530" t="s">
        <v>241</v>
      </c>
      <c r="G2530" s="5">
        <f>IF(Table1[[#This Row],[Amount]]&lt;0,-Table1[[#This Row],[Amount]],"")</f>
        <v>1.59</v>
      </c>
      <c r="H2530" t="str">
        <f>IF(Table1[[#This Row],[Account Type]]="Credit Card",Table1[[#This Row],[Amount]],"")</f>
        <v/>
      </c>
      <c r="I2530" s="2" t="str">
        <f>IF(Table1[[#This Row],[Category]]="Loan Repayment",Table1[[#This Row],[Amount]]*-1,"")</f>
        <v/>
      </c>
      <c r="J2530" s="20" t="s">
        <v>383</v>
      </c>
      <c r="K2530" s="17">
        <v>45323</v>
      </c>
    </row>
    <row r="2531" spans="1:11" x14ac:dyDescent="0.25">
      <c r="A2531" s="16">
        <v>45347.999988425923</v>
      </c>
      <c r="B2531" t="s">
        <v>14</v>
      </c>
      <c r="C2531" t="str">
        <f t="shared" si="39"/>
        <v>Public Transport</v>
      </c>
      <c r="D2531" s="3">
        <v>-0.2</v>
      </c>
      <c r="E2531" t="s">
        <v>244</v>
      </c>
      <c r="F2531" t="s">
        <v>241</v>
      </c>
      <c r="G2531" s="5">
        <f>IF(Table1[[#This Row],[Amount]]&lt;0,-Table1[[#This Row],[Amount]],"")</f>
        <v>0.2</v>
      </c>
      <c r="H2531" t="str">
        <f>IF(Table1[[#This Row],[Account Type]]="Credit Card",Table1[[#This Row],[Amount]],"")</f>
        <v/>
      </c>
      <c r="I2531" s="2" t="str">
        <f>IF(Table1[[#This Row],[Category]]="Loan Repayment",Table1[[#This Row],[Amount]]*-1,"")</f>
        <v/>
      </c>
      <c r="J2531" s="20" t="s">
        <v>383</v>
      </c>
      <c r="K2531" s="17">
        <v>45323</v>
      </c>
    </row>
    <row r="2532" spans="1:11" x14ac:dyDescent="0.25">
      <c r="A2532" s="16">
        <v>45348.303726851853</v>
      </c>
      <c r="B2532" t="s">
        <v>2</v>
      </c>
      <c r="C2532" t="str">
        <f t="shared" si="39"/>
        <v>Savings</v>
      </c>
      <c r="D2532" s="3">
        <v>5</v>
      </c>
      <c r="E2532" t="s">
        <v>244</v>
      </c>
      <c r="F2532" t="s">
        <v>241</v>
      </c>
      <c r="G2532" s="5" t="str">
        <f>IF(Table1[[#This Row],[Amount]]&lt;0,-Table1[[#This Row],[Amount]],"")</f>
        <v/>
      </c>
      <c r="H2532" t="str">
        <f>IF(Table1[[#This Row],[Account Type]]="Credit Card",Table1[[#This Row],[Amount]],"")</f>
        <v/>
      </c>
      <c r="I2532" s="2" t="str">
        <f>IF(Table1[[#This Row],[Category]]="Loan Repayment",Table1[[#This Row],[Amount]]*-1,"")</f>
        <v/>
      </c>
      <c r="J2532" s="20" t="s">
        <v>383</v>
      </c>
      <c r="K2532" s="17">
        <v>45323</v>
      </c>
    </row>
    <row r="2533" spans="1:11" x14ac:dyDescent="0.25">
      <c r="A2533" s="16">
        <v>45348.303726851853</v>
      </c>
      <c r="B2533" t="s">
        <v>2</v>
      </c>
      <c r="C2533" t="str">
        <f t="shared" si="39"/>
        <v>Savings</v>
      </c>
      <c r="D2533" s="3">
        <v>-5</v>
      </c>
      <c r="E2533" t="s">
        <v>244</v>
      </c>
      <c r="F2533" t="s">
        <v>241</v>
      </c>
      <c r="G2533" s="5">
        <f>IF(Table1[[#This Row],[Amount]]&lt;0,-Table1[[#This Row],[Amount]],"")</f>
        <v>5</v>
      </c>
      <c r="H2533" t="str">
        <f>IF(Table1[[#This Row],[Account Type]]="Credit Card",Table1[[#This Row],[Amount]],"")</f>
        <v/>
      </c>
      <c r="I2533" s="2" t="str">
        <f>IF(Table1[[#This Row],[Category]]="Loan Repayment",Table1[[#This Row],[Amount]]*-1,"")</f>
        <v/>
      </c>
      <c r="J2533" s="20" t="s">
        <v>383</v>
      </c>
      <c r="K2533" s="17">
        <v>45323</v>
      </c>
    </row>
    <row r="2534" spans="1:11" x14ac:dyDescent="0.25">
      <c r="A2534" s="16">
        <v>45348.558749999997</v>
      </c>
      <c r="B2534" t="s">
        <v>3</v>
      </c>
      <c r="C2534" t="str">
        <f t="shared" si="39"/>
        <v>Others</v>
      </c>
      <c r="D2534" s="3">
        <v>-5</v>
      </c>
      <c r="E2534" t="s">
        <v>244</v>
      </c>
      <c r="F2534" t="s">
        <v>241</v>
      </c>
      <c r="G2534" s="5">
        <f>IF(Table1[[#This Row],[Amount]]&lt;0,-Table1[[#This Row],[Amount]],"")</f>
        <v>5</v>
      </c>
      <c r="H2534" t="str">
        <f>IF(Table1[[#This Row],[Account Type]]="Credit Card",Table1[[#This Row],[Amount]],"")</f>
        <v/>
      </c>
      <c r="I2534" s="2" t="str">
        <f>IF(Table1[[#This Row],[Category]]="Loan Repayment",Table1[[#This Row],[Amount]]*-1,"")</f>
        <v/>
      </c>
      <c r="J2534" s="20" t="s">
        <v>383</v>
      </c>
      <c r="K2534" s="17">
        <v>45323</v>
      </c>
    </row>
    <row r="2535" spans="1:11" x14ac:dyDescent="0.25">
      <c r="A2535" s="16">
        <v>45348.558749999997</v>
      </c>
      <c r="B2535" t="s">
        <v>3</v>
      </c>
      <c r="C2535" t="str">
        <f t="shared" si="39"/>
        <v>Others</v>
      </c>
      <c r="D2535" s="3">
        <v>5</v>
      </c>
      <c r="E2535" t="s">
        <v>244</v>
      </c>
      <c r="F2535" t="s">
        <v>241</v>
      </c>
      <c r="G2535" s="5" t="str">
        <f>IF(Table1[[#This Row],[Amount]]&lt;0,-Table1[[#This Row],[Amount]],"")</f>
        <v/>
      </c>
      <c r="H2535" t="str">
        <f>IF(Table1[[#This Row],[Account Type]]="Credit Card",Table1[[#This Row],[Amount]],"")</f>
        <v/>
      </c>
      <c r="I2535" s="2" t="str">
        <f>IF(Table1[[#This Row],[Category]]="Loan Repayment",Table1[[#This Row],[Amount]]*-1,"")</f>
        <v/>
      </c>
      <c r="J2535" s="20" t="s">
        <v>383</v>
      </c>
      <c r="K2535" s="17">
        <v>45323</v>
      </c>
    </row>
    <row r="2536" spans="1:11" x14ac:dyDescent="0.25">
      <c r="A2536" s="16">
        <v>45348.702430555553</v>
      </c>
      <c r="B2536" t="s">
        <v>3</v>
      </c>
      <c r="C2536" t="str">
        <f t="shared" si="39"/>
        <v>Others</v>
      </c>
      <c r="D2536" s="3">
        <v>-7.5</v>
      </c>
      <c r="E2536" t="s">
        <v>244</v>
      </c>
      <c r="F2536" t="s">
        <v>241</v>
      </c>
      <c r="G2536" s="5">
        <f>IF(Table1[[#This Row],[Amount]]&lt;0,-Table1[[#This Row],[Amount]],"")</f>
        <v>7.5</v>
      </c>
      <c r="H2536" t="str">
        <f>IF(Table1[[#This Row],[Account Type]]="Credit Card",Table1[[#This Row],[Amount]],"")</f>
        <v/>
      </c>
      <c r="I2536" s="2" t="str">
        <f>IF(Table1[[#This Row],[Category]]="Loan Repayment",Table1[[#This Row],[Amount]]*-1,"")</f>
        <v/>
      </c>
      <c r="J2536" s="20" t="s">
        <v>383</v>
      </c>
      <c r="K2536" s="17">
        <v>45323</v>
      </c>
    </row>
    <row r="2537" spans="1:11" x14ac:dyDescent="0.25">
      <c r="A2537" s="16">
        <v>45348.702430555553</v>
      </c>
      <c r="B2537" t="s">
        <v>3</v>
      </c>
      <c r="C2537" t="str">
        <f t="shared" si="39"/>
        <v>Others</v>
      </c>
      <c r="D2537" s="3">
        <v>7.5</v>
      </c>
      <c r="E2537" t="s">
        <v>244</v>
      </c>
      <c r="F2537" t="s">
        <v>241</v>
      </c>
      <c r="G2537" s="5" t="str">
        <f>IF(Table1[[#This Row],[Amount]]&lt;0,-Table1[[#This Row],[Amount]],"")</f>
        <v/>
      </c>
      <c r="H2537" t="str">
        <f>IF(Table1[[#This Row],[Account Type]]="Credit Card",Table1[[#This Row],[Amount]],"")</f>
        <v/>
      </c>
      <c r="I2537" s="2" t="str">
        <f>IF(Table1[[#This Row],[Category]]="Loan Repayment",Table1[[#This Row],[Amount]]*-1,"")</f>
        <v/>
      </c>
      <c r="J2537" s="20" t="s">
        <v>383</v>
      </c>
      <c r="K2537" s="17">
        <v>45323</v>
      </c>
    </row>
    <row r="2538" spans="1:11" x14ac:dyDescent="0.25">
      <c r="A2538" s="16">
        <v>45348.703634259262</v>
      </c>
      <c r="B2538" t="s">
        <v>200</v>
      </c>
      <c r="C2538" t="str">
        <f t="shared" si="39"/>
        <v>Others</v>
      </c>
      <c r="D2538" s="3">
        <v>-7.5</v>
      </c>
      <c r="E2538" t="s">
        <v>244</v>
      </c>
      <c r="F2538" t="s">
        <v>241</v>
      </c>
      <c r="G2538" s="5">
        <f>IF(Table1[[#This Row],[Amount]]&lt;0,-Table1[[#This Row],[Amount]],"")</f>
        <v>7.5</v>
      </c>
      <c r="H2538" t="str">
        <f>IF(Table1[[#This Row],[Account Type]]="Credit Card",Table1[[#This Row],[Amount]],"")</f>
        <v/>
      </c>
      <c r="I2538" s="2" t="str">
        <f>IF(Table1[[#This Row],[Category]]="Loan Repayment",Table1[[#This Row],[Amount]]*-1,"")</f>
        <v/>
      </c>
      <c r="J2538" s="20" t="s">
        <v>383</v>
      </c>
      <c r="K2538" s="17">
        <v>45323</v>
      </c>
    </row>
    <row r="2539" spans="1:11" x14ac:dyDescent="0.25">
      <c r="A2539" s="16">
        <v>45348.999988425923</v>
      </c>
      <c r="B2539" t="s">
        <v>14</v>
      </c>
      <c r="C2539" t="str">
        <f t="shared" si="39"/>
        <v>Public Transport</v>
      </c>
      <c r="D2539" s="3">
        <v>-3.5</v>
      </c>
      <c r="E2539" t="s">
        <v>244</v>
      </c>
      <c r="F2539" t="s">
        <v>241</v>
      </c>
      <c r="G2539" s="5">
        <f>IF(Table1[[#This Row],[Amount]]&lt;0,-Table1[[#This Row],[Amount]],"")</f>
        <v>3.5</v>
      </c>
      <c r="H2539" t="str">
        <f>IF(Table1[[#This Row],[Account Type]]="Credit Card",Table1[[#This Row],[Amount]],"")</f>
        <v/>
      </c>
      <c r="I2539" s="2" t="str">
        <f>IF(Table1[[#This Row],[Category]]="Loan Repayment",Table1[[#This Row],[Amount]]*-1,"")</f>
        <v/>
      </c>
      <c r="J2539" s="20" t="s">
        <v>383</v>
      </c>
      <c r="K2539" s="17">
        <v>45323</v>
      </c>
    </row>
    <row r="2540" spans="1:11" x14ac:dyDescent="0.25">
      <c r="A2540" s="16">
        <v>45349.246967592589</v>
      </c>
      <c r="B2540" t="s">
        <v>201</v>
      </c>
      <c r="C2540" t="str">
        <f t="shared" si="39"/>
        <v>Others</v>
      </c>
      <c r="D2540" s="3">
        <v>-1000</v>
      </c>
      <c r="E2540" t="s">
        <v>244</v>
      </c>
      <c r="F2540" t="s">
        <v>241</v>
      </c>
      <c r="G2540" s="5">
        <f>IF(Table1[[#This Row],[Amount]]&lt;0,-Table1[[#This Row],[Amount]],"")</f>
        <v>1000</v>
      </c>
      <c r="H2540" t="str">
        <f>IF(Table1[[#This Row],[Account Type]]="Credit Card",Table1[[#This Row],[Amount]],"")</f>
        <v/>
      </c>
      <c r="I2540" s="2" t="str">
        <f>IF(Table1[[#This Row],[Category]]="Loan Repayment",Table1[[#This Row],[Amount]]*-1,"")</f>
        <v/>
      </c>
      <c r="J2540" s="20" t="s">
        <v>383</v>
      </c>
      <c r="K2540" s="17">
        <v>45323</v>
      </c>
    </row>
    <row r="2541" spans="1:11" x14ac:dyDescent="0.25">
      <c r="A2541" s="16">
        <v>45349.247349537036</v>
      </c>
      <c r="B2541" t="s">
        <v>2</v>
      </c>
      <c r="C2541" t="str">
        <f t="shared" si="39"/>
        <v>Savings</v>
      </c>
      <c r="D2541" s="3">
        <v>15</v>
      </c>
      <c r="E2541" t="s">
        <v>244</v>
      </c>
      <c r="F2541" t="s">
        <v>241</v>
      </c>
      <c r="G2541" s="5" t="str">
        <f>IF(Table1[[#This Row],[Amount]]&lt;0,-Table1[[#This Row],[Amount]],"")</f>
        <v/>
      </c>
      <c r="H2541" t="str">
        <f>IF(Table1[[#This Row],[Account Type]]="Credit Card",Table1[[#This Row],[Amount]],"")</f>
        <v/>
      </c>
      <c r="I2541" s="2" t="str">
        <f>IF(Table1[[#This Row],[Category]]="Loan Repayment",Table1[[#This Row],[Amount]]*-1,"")</f>
        <v/>
      </c>
      <c r="J2541" s="20" t="s">
        <v>383</v>
      </c>
      <c r="K2541" s="17">
        <v>45323</v>
      </c>
    </row>
    <row r="2542" spans="1:11" x14ac:dyDescent="0.25">
      <c r="A2542" s="16">
        <v>45349.247349537036</v>
      </c>
      <c r="B2542" t="s">
        <v>2</v>
      </c>
      <c r="C2542" t="str">
        <f t="shared" si="39"/>
        <v>Savings</v>
      </c>
      <c r="D2542" s="3">
        <v>-15</v>
      </c>
      <c r="E2542" t="s">
        <v>244</v>
      </c>
      <c r="F2542" t="s">
        <v>241</v>
      </c>
      <c r="G2542" s="5">
        <f>IF(Table1[[#This Row],[Amount]]&lt;0,-Table1[[#This Row],[Amount]],"")</f>
        <v>15</v>
      </c>
      <c r="H2542" t="str">
        <f>IF(Table1[[#This Row],[Account Type]]="Credit Card",Table1[[#This Row],[Amount]],"")</f>
        <v/>
      </c>
      <c r="I2542" s="2" t="str">
        <f>IF(Table1[[#This Row],[Category]]="Loan Repayment",Table1[[#This Row],[Amount]]*-1,"")</f>
        <v/>
      </c>
      <c r="J2542" s="20" t="s">
        <v>383</v>
      </c>
      <c r="K2542" s="17">
        <v>45323</v>
      </c>
    </row>
    <row r="2543" spans="1:11" x14ac:dyDescent="0.25">
      <c r="A2543" s="16">
        <v>45349.373148148145</v>
      </c>
      <c r="B2543" t="s">
        <v>10</v>
      </c>
      <c r="C2543" t="str">
        <f t="shared" si="39"/>
        <v>Groceries</v>
      </c>
      <c r="D2543" s="3">
        <v>-6.15</v>
      </c>
      <c r="E2543" t="s">
        <v>244</v>
      </c>
      <c r="F2543" t="s">
        <v>241</v>
      </c>
      <c r="G2543" s="5">
        <f>IF(Table1[[#This Row],[Amount]]&lt;0,-Table1[[#This Row],[Amount]],"")</f>
        <v>6.15</v>
      </c>
      <c r="H2543" t="str">
        <f>IF(Table1[[#This Row],[Account Type]]="Credit Card",Table1[[#This Row],[Amount]],"")</f>
        <v/>
      </c>
      <c r="I2543" s="2" t="str">
        <f>IF(Table1[[#This Row],[Category]]="Loan Repayment",Table1[[#This Row],[Amount]]*-1,"")</f>
        <v/>
      </c>
      <c r="J2543" s="20" t="s">
        <v>383</v>
      </c>
      <c r="K2543" s="17">
        <v>45323</v>
      </c>
    </row>
    <row r="2544" spans="1:11" x14ac:dyDescent="0.25">
      <c r="A2544" s="16">
        <v>45349.490520833337</v>
      </c>
      <c r="B2544" t="s">
        <v>170</v>
      </c>
      <c r="C2544" t="str">
        <f t="shared" si="39"/>
        <v>Online Shopping</v>
      </c>
      <c r="D2544" s="3">
        <v>-3.21</v>
      </c>
      <c r="E2544" t="s">
        <v>244</v>
      </c>
      <c r="F2544" t="s">
        <v>241</v>
      </c>
      <c r="G2544" s="5">
        <f>IF(Table1[[#This Row],[Amount]]&lt;0,-Table1[[#This Row],[Amount]],"")</f>
        <v>3.21</v>
      </c>
      <c r="H2544" t="str">
        <f>IF(Table1[[#This Row],[Account Type]]="Credit Card",Table1[[#This Row],[Amount]],"")</f>
        <v/>
      </c>
      <c r="I2544" s="2" t="str">
        <f>IF(Table1[[#This Row],[Category]]="Loan Repayment",Table1[[#This Row],[Amount]]*-1,"")</f>
        <v/>
      </c>
      <c r="J2544" s="20" t="s">
        <v>383</v>
      </c>
      <c r="K2544" s="17">
        <v>45323</v>
      </c>
    </row>
    <row r="2545" spans="1:11" x14ac:dyDescent="0.25">
      <c r="A2545" s="16">
        <v>45349.548402777778</v>
      </c>
      <c r="B2545" t="s">
        <v>3</v>
      </c>
      <c r="C2545" t="str">
        <f t="shared" si="39"/>
        <v>Others</v>
      </c>
      <c r="D2545" s="3">
        <v>-15</v>
      </c>
      <c r="E2545" t="s">
        <v>244</v>
      </c>
      <c r="F2545" t="s">
        <v>241</v>
      </c>
      <c r="G2545" s="5">
        <f>IF(Table1[[#This Row],[Amount]]&lt;0,-Table1[[#This Row],[Amount]],"")</f>
        <v>15</v>
      </c>
      <c r="H2545" t="str">
        <f>IF(Table1[[#This Row],[Account Type]]="Credit Card",Table1[[#This Row],[Amount]],"")</f>
        <v/>
      </c>
      <c r="I2545" s="2" t="str">
        <f>IF(Table1[[#This Row],[Category]]="Loan Repayment",Table1[[#This Row],[Amount]]*-1,"")</f>
        <v/>
      </c>
      <c r="J2545" s="20" t="s">
        <v>383</v>
      </c>
      <c r="K2545" s="17">
        <v>45323</v>
      </c>
    </row>
    <row r="2546" spans="1:11" x14ac:dyDescent="0.25">
      <c r="A2546" s="16">
        <v>45349.548402777778</v>
      </c>
      <c r="B2546" t="s">
        <v>3</v>
      </c>
      <c r="C2546" t="str">
        <f t="shared" si="39"/>
        <v>Others</v>
      </c>
      <c r="D2546" s="3">
        <v>15</v>
      </c>
      <c r="E2546" t="s">
        <v>244</v>
      </c>
      <c r="F2546" t="s">
        <v>241</v>
      </c>
      <c r="G2546" s="5" t="str">
        <f>IF(Table1[[#This Row],[Amount]]&lt;0,-Table1[[#This Row],[Amount]],"")</f>
        <v/>
      </c>
      <c r="H2546" t="str">
        <f>IF(Table1[[#This Row],[Account Type]]="Credit Card",Table1[[#This Row],[Amount]],"")</f>
        <v/>
      </c>
      <c r="I2546" s="2" t="str">
        <f>IF(Table1[[#This Row],[Category]]="Loan Repayment",Table1[[#This Row],[Amount]]*-1,"")</f>
        <v/>
      </c>
      <c r="J2546" s="20" t="s">
        <v>383</v>
      </c>
      <c r="K2546" s="17">
        <v>45323</v>
      </c>
    </row>
    <row r="2547" spans="1:11" x14ac:dyDescent="0.25">
      <c r="A2547" s="16">
        <v>45349.548576388886</v>
      </c>
      <c r="B2547" t="s">
        <v>12</v>
      </c>
      <c r="C2547" t="str">
        <f t="shared" si="39"/>
        <v>Groceries</v>
      </c>
      <c r="D2547" s="3">
        <v>-8.9700000000000006</v>
      </c>
      <c r="E2547" t="s">
        <v>244</v>
      </c>
      <c r="F2547" t="s">
        <v>241</v>
      </c>
      <c r="G2547" s="5">
        <f>IF(Table1[[#This Row],[Amount]]&lt;0,-Table1[[#This Row],[Amount]],"")</f>
        <v>8.9700000000000006</v>
      </c>
      <c r="H2547" t="str">
        <f>IF(Table1[[#This Row],[Account Type]]="Credit Card",Table1[[#This Row],[Amount]],"")</f>
        <v/>
      </c>
      <c r="I2547" s="2" t="str">
        <f>IF(Table1[[#This Row],[Category]]="Loan Repayment",Table1[[#This Row],[Amount]]*-1,"")</f>
        <v/>
      </c>
      <c r="J2547" s="20" t="s">
        <v>383</v>
      </c>
      <c r="K2547" s="17">
        <v>45323</v>
      </c>
    </row>
    <row r="2548" spans="1:11" x14ac:dyDescent="0.25">
      <c r="A2548" s="16">
        <v>45349.999988425923</v>
      </c>
      <c r="B2548" t="s">
        <v>14</v>
      </c>
      <c r="C2548" t="str">
        <f t="shared" si="39"/>
        <v>Public Transport</v>
      </c>
      <c r="D2548" s="3">
        <v>-1.75</v>
      </c>
      <c r="E2548" t="s">
        <v>244</v>
      </c>
      <c r="F2548" t="s">
        <v>241</v>
      </c>
      <c r="G2548" s="5">
        <f>IF(Table1[[#This Row],[Amount]]&lt;0,-Table1[[#This Row],[Amount]],"")</f>
        <v>1.75</v>
      </c>
      <c r="H2548" t="str">
        <f>IF(Table1[[#This Row],[Account Type]]="Credit Card",Table1[[#This Row],[Amount]],"")</f>
        <v/>
      </c>
      <c r="I2548" s="2" t="str">
        <f>IF(Table1[[#This Row],[Category]]="Loan Repayment",Table1[[#This Row],[Amount]]*-1,"")</f>
        <v/>
      </c>
      <c r="J2548" s="20" t="s">
        <v>383</v>
      </c>
      <c r="K2548" s="17">
        <v>45323</v>
      </c>
    </row>
    <row r="2549" spans="1:11" x14ac:dyDescent="0.25">
      <c r="A2549" s="16">
        <v>45350.52753472222</v>
      </c>
      <c r="B2549" t="s">
        <v>183</v>
      </c>
      <c r="C2549" t="str">
        <f t="shared" si="39"/>
        <v>Others</v>
      </c>
      <c r="D2549" s="3">
        <v>20</v>
      </c>
      <c r="E2549" t="s">
        <v>244</v>
      </c>
      <c r="F2549" t="s">
        <v>241</v>
      </c>
      <c r="G2549" s="5" t="str">
        <f>IF(Table1[[#This Row],[Amount]]&lt;0,-Table1[[#This Row],[Amount]],"")</f>
        <v/>
      </c>
      <c r="H2549" t="str">
        <f>IF(Table1[[#This Row],[Account Type]]="Credit Card",Table1[[#This Row],[Amount]],"")</f>
        <v/>
      </c>
      <c r="I2549" s="2" t="str">
        <f>IF(Table1[[#This Row],[Category]]="Loan Repayment",Table1[[#This Row],[Amount]]*-1,"")</f>
        <v/>
      </c>
      <c r="J2549" s="20" t="s">
        <v>383</v>
      </c>
      <c r="K2549" s="17">
        <v>45323</v>
      </c>
    </row>
    <row r="2550" spans="1:11" x14ac:dyDescent="0.25">
      <c r="A2550" s="16">
        <v>45350.755208333336</v>
      </c>
      <c r="B2550" t="s">
        <v>4</v>
      </c>
      <c r="C2550" t="str">
        <f t="shared" si="39"/>
        <v>Others</v>
      </c>
      <c r="D2550" s="3">
        <v>20</v>
      </c>
      <c r="E2550" t="s">
        <v>244</v>
      </c>
      <c r="F2550" t="s">
        <v>241</v>
      </c>
      <c r="G2550" s="5" t="str">
        <f>IF(Table1[[#This Row],[Amount]]&lt;0,-Table1[[#This Row],[Amount]],"")</f>
        <v/>
      </c>
      <c r="H2550" t="str">
        <f>IF(Table1[[#This Row],[Account Type]]="Credit Card",Table1[[#This Row],[Amount]],"")</f>
        <v/>
      </c>
      <c r="I2550" s="2" t="str">
        <f>IF(Table1[[#This Row],[Category]]="Loan Repayment",Table1[[#This Row],[Amount]]*-1,"")</f>
        <v/>
      </c>
      <c r="J2550" s="20" t="s">
        <v>383</v>
      </c>
      <c r="K2550" s="17">
        <v>45323</v>
      </c>
    </row>
    <row r="2551" spans="1:11" x14ac:dyDescent="0.25">
      <c r="A2551" s="16">
        <v>45350.755208333336</v>
      </c>
      <c r="B2551" t="s">
        <v>4</v>
      </c>
      <c r="C2551" t="str">
        <f t="shared" si="39"/>
        <v>Others</v>
      </c>
      <c r="D2551" s="3">
        <v>-20</v>
      </c>
      <c r="E2551" t="s">
        <v>244</v>
      </c>
      <c r="F2551" t="s">
        <v>241</v>
      </c>
      <c r="G2551" s="5">
        <f>IF(Table1[[#This Row],[Amount]]&lt;0,-Table1[[#This Row],[Amount]],"")</f>
        <v>20</v>
      </c>
      <c r="H2551" t="str">
        <f>IF(Table1[[#This Row],[Account Type]]="Credit Card",Table1[[#This Row],[Amount]],"")</f>
        <v/>
      </c>
      <c r="I2551" s="2" t="str">
        <f>IF(Table1[[#This Row],[Category]]="Loan Repayment",Table1[[#This Row],[Amount]]*-1,"")</f>
        <v/>
      </c>
      <c r="J2551" s="20" t="s">
        <v>383</v>
      </c>
      <c r="K2551" s="17">
        <v>45323</v>
      </c>
    </row>
    <row r="2552" spans="1:11" x14ac:dyDescent="0.25">
      <c r="A2552" s="16">
        <v>45350.756122685183</v>
      </c>
      <c r="B2552" t="s">
        <v>46</v>
      </c>
      <c r="C2552" t="str">
        <f t="shared" si="39"/>
        <v>Others</v>
      </c>
      <c r="D2552" s="3">
        <v>90</v>
      </c>
      <c r="E2552" t="s">
        <v>244</v>
      </c>
      <c r="F2552" t="s">
        <v>241</v>
      </c>
      <c r="G2552" s="5" t="str">
        <f>IF(Table1[[#This Row],[Amount]]&lt;0,-Table1[[#This Row],[Amount]],"")</f>
        <v/>
      </c>
      <c r="H2552" t="str">
        <f>IF(Table1[[#This Row],[Account Type]]="Credit Card",Table1[[#This Row],[Amount]],"")</f>
        <v/>
      </c>
      <c r="I2552" s="2" t="str">
        <f>IF(Table1[[#This Row],[Category]]="Loan Repayment",Table1[[#This Row],[Amount]]*-1,"")</f>
        <v/>
      </c>
      <c r="J2552" s="20" t="s">
        <v>383</v>
      </c>
      <c r="K2552" s="17">
        <v>45323</v>
      </c>
    </row>
    <row r="2553" spans="1:11" x14ac:dyDescent="0.25">
      <c r="A2553" s="16">
        <v>45350.758692129632</v>
      </c>
      <c r="B2553" t="s">
        <v>123</v>
      </c>
      <c r="C2553" t="str">
        <f t="shared" si="39"/>
        <v>Others</v>
      </c>
      <c r="D2553" s="3">
        <v>-40</v>
      </c>
      <c r="E2553" t="s">
        <v>244</v>
      </c>
      <c r="F2553" t="s">
        <v>241</v>
      </c>
      <c r="G2553" s="5">
        <f>IF(Table1[[#This Row],[Amount]]&lt;0,-Table1[[#This Row],[Amount]],"")</f>
        <v>40</v>
      </c>
      <c r="H2553" t="str">
        <f>IF(Table1[[#This Row],[Account Type]]="Credit Card",Table1[[#This Row],[Amount]],"")</f>
        <v/>
      </c>
      <c r="I2553" s="2" t="str">
        <f>IF(Table1[[#This Row],[Category]]="Loan Repayment",Table1[[#This Row],[Amount]]*-1,"")</f>
        <v/>
      </c>
      <c r="J2553" s="20" t="s">
        <v>383</v>
      </c>
      <c r="K2553" s="17">
        <v>45323</v>
      </c>
    </row>
    <row r="2554" spans="1:11" x14ac:dyDescent="0.25">
      <c r="A2554" s="16">
        <v>45350.999988425923</v>
      </c>
      <c r="B2554" t="s">
        <v>14</v>
      </c>
      <c r="C2554" t="str">
        <f t="shared" si="39"/>
        <v>Public Transport</v>
      </c>
      <c r="D2554" s="3">
        <v>-1.75</v>
      </c>
      <c r="E2554" t="s">
        <v>244</v>
      </c>
      <c r="F2554" t="s">
        <v>241</v>
      </c>
      <c r="G2554" s="5">
        <f>IF(Table1[[#This Row],[Amount]]&lt;0,-Table1[[#This Row],[Amount]],"")</f>
        <v>1.75</v>
      </c>
      <c r="H2554" t="str">
        <f>IF(Table1[[#This Row],[Account Type]]="Credit Card",Table1[[#This Row],[Amount]],"")</f>
        <v/>
      </c>
      <c r="I2554" s="2" t="str">
        <f>IF(Table1[[#This Row],[Category]]="Loan Repayment",Table1[[#This Row],[Amount]]*-1,"")</f>
        <v/>
      </c>
      <c r="J2554" s="20" t="s">
        <v>383</v>
      </c>
      <c r="K2554" s="17">
        <v>45323</v>
      </c>
    </row>
    <row r="2555" spans="1:11" x14ac:dyDescent="0.25">
      <c r="A2555" s="16">
        <v>45351.950682870367</v>
      </c>
      <c r="B2555" t="s">
        <v>84</v>
      </c>
      <c r="C2555" t="str">
        <f t="shared" si="39"/>
        <v>Others</v>
      </c>
      <c r="D2555" s="3">
        <v>-1.59</v>
      </c>
      <c r="E2555" t="s">
        <v>244</v>
      </c>
      <c r="F2555" t="s">
        <v>241</v>
      </c>
      <c r="G2555" s="5">
        <f>IF(Table1[[#This Row],[Amount]]&lt;0,-Table1[[#This Row],[Amount]],"")</f>
        <v>1.59</v>
      </c>
      <c r="H2555" t="str">
        <f>IF(Table1[[#This Row],[Account Type]]="Credit Card",Table1[[#This Row],[Amount]],"")</f>
        <v/>
      </c>
      <c r="I2555" s="2" t="str">
        <f>IF(Table1[[#This Row],[Category]]="Loan Repayment",Table1[[#This Row],[Amount]]*-1,"")</f>
        <v/>
      </c>
      <c r="J2555" s="20" t="s">
        <v>383</v>
      </c>
      <c r="K2555" s="17">
        <v>45323</v>
      </c>
    </row>
    <row r="2556" spans="1:11" x14ac:dyDescent="0.25">
      <c r="A2556" s="16">
        <v>45352.109803240739</v>
      </c>
      <c r="B2556" t="s">
        <v>14</v>
      </c>
      <c r="C2556" t="str">
        <f t="shared" si="39"/>
        <v>Public Transport</v>
      </c>
      <c r="D2556" s="3">
        <v>-5.25</v>
      </c>
      <c r="E2556" t="s">
        <v>244</v>
      </c>
      <c r="F2556" t="s">
        <v>241</v>
      </c>
      <c r="G2556" s="5">
        <f>IF(Table1[[#This Row],[Amount]]&lt;0,-Table1[[#This Row],[Amount]],"")</f>
        <v>5.25</v>
      </c>
      <c r="H2556" t="str">
        <f>IF(Table1[[#This Row],[Account Type]]="Credit Card",Table1[[#This Row],[Amount]],"")</f>
        <v/>
      </c>
      <c r="I2556" s="2" t="str">
        <f>IF(Table1[[#This Row],[Category]]="Loan Repayment",Table1[[#This Row],[Amount]]*-1,"")</f>
        <v/>
      </c>
      <c r="J2556" s="20" t="s">
        <v>384</v>
      </c>
      <c r="K2556" s="17">
        <v>45352</v>
      </c>
    </row>
    <row r="2557" spans="1:11" x14ac:dyDescent="0.25">
      <c r="A2557" s="16">
        <v>45352.28802083333</v>
      </c>
      <c r="B2557" t="s">
        <v>197</v>
      </c>
      <c r="C2557" t="str">
        <f t="shared" si="39"/>
        <v>Others</v>
      </c>
      <c r="D2557" s="3">
        <v>-12.5</v>
      </c>
      <c r="E2557" t="s">
        <v>244</v>
      </c>
      <c r="F2557" t="s">
        <v>241</v>
      </c>
      <c r="G2557" s="5">
        <f>IF(Table1[[#This Row],[Amount]]&lt;0,-Table1[[#This Row],[Amount]],"")</f>
        <v>12.5</v>
      </c>
      <c r="H2557" t="str">
        <f>IF(Table1[[#This Row],[Account Type]]="Credit Card",Table1[[#This Row],[Amount]],"")</f>
        <v/>
      </c>
      <c r="I2557" s="2" t="str">
        <f>IF(Table1[[#This Row],[Category]]="Loan Repayment",Table1[[#This Row],[Amount]]*-1,"")</f>
        <v/>
      </c>
      <c r="J2557" s="20" t="s">
        <v>384</v>
      </c>
      <c r="K2557" s="17">
        <v>45352</v>
      </c>
    </row>
    <row r="2558" spans="1:11" x14ac:dyDescent="0.25">
      <c r="A2558" s="16">
        <v>45352.298506944448</v>
      </c>
      <c r="B2558" t="s">
        <v>10</v>
      </c>
      <c r="C2558" t="str">
        <f t="shared" si="39"/>
        <v>Groceries</v>
      </c>
      <c r="D2558" s="3">
        <v>-1.55</v>
      </c>
      <c r="E2558" t="s">
        <v>244</v>
      </c>
      <c r="F2558" t="s">
        <v>241</v>
      </c>
      <c r="G2558" s="5">
        <f>IF(Table1[[#This Row],[Amount]]&lt;0,-Table1[[#This Row],[Amount]],"")</f>
        <v>1.55</v>
      </c>
      <c r="H2558" t="str">
        <f>IF(Table1[[#This Row],[Account Type]]="Credit Card",Table1[[#This Row],[Amount]],"")</f>
        <v/>
      </c>
      <c r="I2558" s="2" t="str">
        <f>IF(Table1[[#This Row],[Category]]="Loan Repayment",Table1[[#This Row],[Amount]]*-1,"")</f>
        <v/>
      </c>
      <c r="J2558" s="20" t="s">
        <v>384</v>
      </c>
      <c r="K2558" s="17">
        <v>45352</v>
      </c>
    </row>
    <row r="2559" spans="1:11" x14ac:dyDescent="0.25">
      <c r="A2559" s="16">
        <v>45352.413437499999</v>
      </c>
      <c r="B2559" t="s">
        <v>139</v>
      </c>
      <c r="C2559" t="str">
        <f t="shared" si="39"/>
        <v>Cab</v>
      </c>
      <c r="D2559" s="3">
        <v>-5.8</v>
      </c>
      <c r="E2559" t="s">
        <v>244</v>
      </c>
      <c r="F2559" t="s">
        <v>241</v>
      </c>
      <c r="G2559" s="5">
        <f>IF(Table1[[#This Row],[Amount]]&lt;0,-Table1[[#This Row],[Amount]],"")</f>
        <v>5.8</v>
      </c>
      <c r="H2559" t="str">
        <f>IF(Table1[[#This Row],[Account Type]]="Credit Card",Table1[[#This Row],[Amount]],"")</f>
        <v/>
      </c>
      <c r="I2559" s="2" t="str">
        <f>IF(Table1[[#This Row],[Category]]="Loan Repayment",Table1[[#This Row],[Amount]]*-1,"")</f>
        <v/>
      </c>
      <c r="J2559" s="20" t="s">
        <v>384</v>
      </c>
      <c r="K2559" s="17">
        <v>45352</v>
      </c>
    </row>
    <row r="2560" spans="1:11" x14ac:dyDescent="0.25">
      <c r="A2560" s="16">
        <v>45352.648298611108</v>
      </c>
      <c r="B2560" t="s">
        <v>10</v>
      </c>
      <c r="C2560" t="str">
        <f t="shared" si="39"/>
        <v>Groceries</v>
      </c>
      <c r="D2560" s="3">
        <v>-4.2</v>
      </c>
      <c r="E2560" t="s">
        <v>244</v>
      </c>
      <c r="F2560" t="s">
        <v>241</v>
      </c>
      <c r="G2560" s="5">
        <f>IF(Table1[[#This Row],[Amount]]&lt;0,-Table1[[#This Row],[Amount]],"")</f>
        <v>4.2</v>
      </c>
      <c r="H2560" t="str">
        <f>IF(Table1[[#This Row],[Account Type]]="Credit Card",Table1[[#This Row],[Amount]],"")</f>
        <v/>
      </c>
      <c r="I2560" s="2" t="str">
        <f>IF(Table1[[#This Row],[Category]]="Loan Repayment",Table1[[#This Row],[Amount]]*-1,"")</f>
        <v/>
      </c>
      <c r="J2560" s="20" t="s">
        <v>384</v>
      </c>
      <c r="K2560" s="17">
        <v>45352</v>
      </c>
    </row>
    <row r="2561" spans="1:11" x14ac:dyDescent="0.25">
      <c r="A2561" s="16">
        <v>45352.999988425923</v>
      </c>
      <c r="B2561" t="s">
        <v>14</v>
      </c>
      <c r="C2561" t="str">
        <f t="shared" si="39"/>
        <v>Public Transport</v>
      </c>
      <c r="D2561" s="3">
        <v>-3.5</v>
      </c>
      <c r="E2561" t="s">
        <v>244</v>
      </c>
      <c r="F2561" t="s">
        <v>241</v>
      </c>
      <c r="G2561" s="5">
        <f>IF(Table1[[#This Row],[Amount]]&lt;0,-Table1[[#This Row],[Amount]],"")</f>
        <v>3.5</v>
      </c>
      <c r="H2561" t="str">
        <f>IF(Table1[[#This Row],[Account Type]]="Credit Card",Table1[[#This Row],[Amount]],"")</f>
        <v/>
      </c>
      <c r="I2561" s="2" t="str">
        <f>IF(Table1[[#This Row],[Category]]="Loan Repayment",Table1[[#This Row],[Amount]]*-1,"")</f>
        <v/>
      </c>
      <c r="J2561" s="20" t="s">
        <v>384</v>
      </c>
      <c r="K2561" s="17">
        <v>45352</v>
      </c>
    </row>
    <row r="2562" spans="1:11" x14ac:dyDescent="0.25">
      <c r="A2562" s="16">
        <v>45353.320405092592</v>
      </c>
      <c r="B2562" t="s">
        <v>10</v>
      </c>
      <c r="C2562" t="str">
        <f t="shared" ref="C2562:C2625" si="40">IF(OR(B2562="Lidl",B2562="Asda",B2562="Best Asia Supermarket",B2562="Wallington Food Centre",B2562="Sainsbury's",B2562="Tesco"),"Groceries",IF(OR(B2562="Boots",B2562="Manor Pharmacy",B2562="Specsavers",B2562="Noahs Health Food Stor"),"Health",IF(OR(B2562="Amazon",B2562="Ebay"),"Online Shopping",IF(OR(B2562="Transport For London",B2562="South Western Railway"),"Public Transport",IF(OR(B2562="Primark",B2562="TK Maxx",B2562="Marks &amp; Spencer"),"Clothing",IF(OR(B2562="Udemy",B2562="Wise",B2562="Telusko",B2562="Oasis Christian Centre"),"Self Development",IF(OR(B2562="Price Busters",B2562="Argos",B2562="Poundland",B2562="Kings Corner"),"Household Items",IF(OR(B2562="To RCCG GLORIOUS HIGH THRONE",B2562="To Eagle City Church"),"Church",IF(OR(B2562="Skillz UK",B2562="Tynker",B2562="To Gocardless",B2562="We Make Footballers Cc",B2562="GLL BETTER",B2562="VIS WWW.BETTER.ORG.UK/",B2562="IXL Learning"),"Kids Extracurricular",IF(OR(B2562="To GBP Savings",B2562="Trading 212"),"Savings",IF(B2562="To Aqua","Loan Repayment",IF(B2562="To Kaneh Amin","Haircut",IF(B2562="Wall/Rent/63canon","Rent",IF(OR(B2562="Bolt","Uber"),"Cab",IF(B2562="Dulwich College","Salary","Others")))))))))))))))</f>
        <v>Groceries</v>
      </c>
      <c r="D2562" s="3">
        <v>-5.6</v>
      </c>
      <c r="E2562" t="s">
        <v>244</v>
      </c>
      <c r="F2562" t="s">
        <v>241</v>
      </c>
      <c r="G2562" s="5">
        <f>IF(Table1[[#This Row],[Amount]]&lt;0,-Table1[[#This Row],[Amount]],"")</f>
        <v>5.6</v>
      </c>
      <c r="H2562" t="str">
        <f>IF(Table1[[#This Row],[Account Type]]="Credit Card",Table1[[#This Row],[Amount]],"")</f>
        <v/>
      </c>
      <c r="I2562" s="2" t="str">
        <f>IF(Table1[[#This Row],[Category]]="Loan Repayment",Table1[[#This Row],[Amount]]*-1,"")</f>
        <v/>
      </c>
      <c r="J2562" s="20" t="s">
        <v>384</v>
      </c>
      <c r="K2562" s="17">
        <v>45352</v>
      </c>
    </row>
    <row r="2563" spans="1:11" x14ac:dyDescent="0.25">
      <c r="A2563" s="16">
        <v>45353.555266203701</v>
      </c>
      <c r="B2563" t="s">
        <v>46</v>
      </c>
      <c r="C2563" t="str">
        <f t="shared" si="40"/>
        <v>Others</v>
      </c>
      <c r="D2563" s="3">
        <v>100</v>
      </c>
      <c r="E2563" t="s">
        <v>244</v>
      </c>
      <c r="F2563" t="s">
        <v>241</v>
      </c>
      <c r="G2563" s="5" t="str">
        <f>IF(Table1[[#This Row],[Amount]]&lt;0,-Table1[[#This Row],[Amount]],"")</f>
        <v/>
      </c>
      <c r="H2563" t="str">
        <f>IF(Table1[[#This Row],[Account Type]]="Credit Card",Table1[[#This Row],[Amount]],"")</f>
        <v/>
      </c>
      <c r="I2563" s="2" t="str">
        <f>IF(Table1[[#This Row],[Category]]="Loan Repayment",Table1[[#This Row],[Amount]]*-1,"")</f>
        <v/>
      </c>
      <c r="J2563" s="20" t="s">
        <v>384</v>
      </c>
      <c r="K2563" s="17">
        <v>45352</v>
      </c>
    </row>
    <row r="2564" spans="1:11" x14ac:dyDescent="0.25">
      <c r="A2564" s="16">
        <v>45353.558611111112</v>
      </c>
      <c r="B2564" t="s">
        <v>13</v>
      </c>
      <c r="C2564" t="str">
        <f t="shared" si="40"/>
        <v>Others</v>
      </c>
      <c r="D2564" s="3">
        <v>-50</v>
      </c>
      <c r="E2564" t="s">
        <v>244</v>
      </c>
      <c r="F2564" t="s">
        <v>241</v>
      </c>
      <c r="G2564" s="5">
        <f>IF(Table1[[#This Row],[Amount]]&lt;0,-Table1[[#This Row],[Amount]],"")</f>
        <v>50</v>
      </c>
      <c r="H2564" t="str">
        <f>IF(Table1[[#This Row],[Account Type]]="Credit Card",Table1[[#This Row],[Amount]],"")</f>
        <v/>
      </c>
      <c r="I2564" s="2" t="str">
        <f>IF(Table1[[#This Row],[Category]]="Loan Repayment",Table1[[#This Row],[Amount]]*-1,"")</f>
        <v/>
      </c>
      <c r="J2564" s="20" t="s">
        <v>384</v>
      </c>
      <c r="K2564" s="17">
        <v>45352</v>
      </c>
    </row>
    <row r="2565" spans="1:11" x14ac:dyDescent="0.25">
      <c r="A2565" s="16">
        <v>45353.587268518517</v>
      </c>
      <c r="B2565" t="s">
        <v>3</v>
      </c>
      <c r="C2565" t="str">
        <f t="shared" si="40"/>
        <v>Others</v>
      </c>
      <c r="D2565" s="3">
        <v>-11</v>
      </c>
      <c r="E2565" t="s">
        <v>244</v>
      </c>
      <c r="F2565" t="s">
        <v>241</v>
      </c>
      <c r="G2565" s="5">
        <f>IF(Table1[[#This Row],[Amount]]&lt;0,-Table1[[#This Row],[Amount]],"")</f>
        <v>11</v>
      </c>
      <c r="H2565" t="str">
        <f>IF(Table1[[#This Row],[Account Type]]="Credit Card",Table1[[#This Row],[Amount]],"")</f>
        <v/>
      </c>
      <c r="I2565" s="2" t="str">
        <f>IF(Table1[[#This Row],[Category]]="Loan Repayment",Table1[[#This Row],[Amount]]*-1,"")</f>
        <v/>
      </c>
      <c r="J2565" s="20" t="s">
        <v>384</v>
      </c>
      <c r="K2565" s="17">
        <v>45352</v>
      </c>
    </row>
    <row r="2566" spans="1:11" x14ac:dyDescent="0.25">
      <c r="A2566" s="16">
        <v>45353.587268518517</v>
      </c>
      <c r="B2566" t="s">
        <v>3</v>
      </c>
      <c r="C2566" t="str">
        <f t="shared" si="40"/>
        <v>Others</v>
      </c>
      <c r="D2566" s="3">
        <v>11</v>
      </c>
      <c r="E2566" t="s">
        <v>244</v>
      </c>
      <c r="F2566" t="s">
        <v>241</v>
      </c>
      <c r="G2566" s="5" t="str">
        <f>IF(Table1[[#This Row],[Amount]]&lt;0,-Table1[[#This Row],[Amount]],"")</f>
        <v/>
      </c>
      <c r="H2566" t="str">
        <f>IF(Table1[[#This Row],[Account Type]]="Credit Card",Table1[[#This Row],[Amount]],"")</f>
        <v/>
      </c>
      <c r="I2566" s="2" t="str">
        <f>IF(Table1[[#This Row],[Category]]="Loan Repayment",Table1[[#This Row],[Amount]]*-1,"")</f>
        <v/>
      </c>
      <c r="J2566" s="20" t="s">
        <v>384</v>
      </c>
      <c r="K2566" s="17">
        <v>45352</v>
      </c>
    </row>
    <row r="2567" spans="1:11" x14ac:dyDescent="0.25">
      <c r="A2567" s="16">
        <v>45353.999988425923</v>
      </c>
      <c r="B2567" t="s">
        <v>14</v>
      </c>
      <c r="C2567" t="str">
        <f t="shared" si="40"/>
        <v>Public Transport</v>
      </c>
      <c r="D2567" s="3">
        <v>-5.25</v>
      </c>
      <c r="E2567" t="s">
        <v>244</v>
      </c>
      <c r="F2567" t="s">
        <v>241</v>
      </c>
      <c r="G2567" s="5">
        <f>IF(Table1[[#This Row],[Amount]]&lt;0,-Table1[[#This Row],[Amount]],"")</f>
        <v>5.25</v>
      </c>
      <c r="H2567" t="str">
        <f>IF(Table1[[#This Row],[Account Type]]="Credit Card",Table1[[#This Row],[Amount]],"")</f>
        <v/>
      </c>
      <c r="I2567" s="2" t="str">
        <f>IF(Table1[[#This Row],[Category]]="Loan Repayment",Table1[[#This Row],[Amount]]*-1,"")</f>
        <v/>
      </c>
      <c r="J2567" s="20" t="s">
        <v>384</v>
      </c>
      <c r="K2567" s="17">
        <v>45352</v>
      </c>
    </row>
    <row r="2568" spans="1:11" x14ac:dyDescent="0.25">
      <c r="A2568" s="16">
        <v>45354.471226851849</v>
      </c>
      <c r="B2568" t="s">
        <v>39</v>
      </c>
      <c r="C2568" t="str">
        <f t="shared" si="40"/>
        <v>Church</v>
      </c>
      <c r="D2568" s="3">
        <v>-3</v>
      </c>
      <c r="E2568" t="s">
        <v>244</v>
      </c>
      <c r="F2568" t="s">
        <v>241</v>
      </c>
      <c r="G2568" s="5">
        <f>IF(Table1[[#This Row],[Amount]]&lt;0,-Table1[[#This Row],[Amount]],"")</f>
        <v>3</v>
      </c>
      <c r="H2568" t="str">
        <f>IF(Table1[[#This Row],[Account Type]]="Credit Card",Table1[[#This Row],[Amount]],"")</f>
        <v/>
      </c>
      <c r="I2568" s="2" t="str">
        <f>IF(Table1[[#This Row],[Category]]="Loan Repayment",Table1[[#This Row],[Amount]]*-1,"")</f>
        <v/>
      </c>
      <c r="J2568" s="20" t="s">
        <v>384</v>
      </c>
      <c r="K2568" s="17">
        <v>45352</v>
      </c>
    </row>
    <row r="2569" spans="1:11" x14ac:dyDescent="0.25">
      <c r="A2569" s="16">
        <v>45354.999988425923</v>
      </c>
      <c r="B2569" t="s">
        <v>14</v>
      </c>
      <c r="C2569" t="str">
        <f t="shared" si="40"/>
        <v>Public Transport</v>
      </c>
      <c r="D2569" s="3">
        <v>-3.7</v>
      </c>
      <c r="E2569" t="s">
        <v>244</v>
      </c>
      <c r="F2569" t="s">
        <v>241</v>
      </c>
      <c r="G2569" s="5">
        <f>IF(Table1[[#This Row],[Amount]]&lt;0,-Table1[[#This Row],[Amount]],"")</f>
        <v>3.7</v>
      </c>
      <c r="H2569" t="str">
        <f>IF(Table1[[#This Row],[Account Type]]="Credit Card",Table1[[#This Row],[Amount]],"")</f>
        <v/>
      </c>
      <c r="I2569" s="2" t="str">
        <f>IF(Table1[[#This Row],[Category]]="Loan Repayment",Table1[[#This Row],[Amount]]*-1,"")</f>
        <v/>
      </c>
      <c r="J2569" s="20" t="s">
        <v>384</v>
      </c>
      <c r="K2569" s="17">
        <v>45352</v>
      </c>
    </row>
    <row r="2570" spans="1:11" x14ac:dyDescent="0.25">
      <c r="A2570" s="16">
        <v>45355.303310185183</v>
      </c>
      <c r="B2570" t="s">
        <v>2</v>
      </c>
      <c r="C2570" t="str">
        <f t="shared" si="40"/>
        <v>Savings</v>
      </c>
      <c r="D2570" s="3">
        <v>5</v>
      </c>
      <c r="E2570" t="s">
        <v>244</v>
      </c>
      <c r="F2570" t="s">
        <v>241</v>
      </c>
      <c r="G2570" s="5" t="str">
        <f>IF(Table1[[#This Row],[Amount]]&lt;0,-Table1[[#This Row],[Amount]],"")</f>
        <v/>
      </c>
      <c r="H2570" t="str">
        <f>IF(Table1[[#This Row],[Account Type]]="Credit Card",Table1[[#This Row],[Amount]],"")</f>
        <v/>
      </c>
      <c r="I2570" s="2" t="str">
        <f>IF(Table1[[#This Row],[Category]]="Loan Repayment",Table1[[#This Row],[Amount]]*-1,"")</f>
        <v/>
      </c>
      <c r="J2570" s="20" t="s">
        <v>384</v>
      </c>
      <c r="K2570" s="17">
        <v>45352</v>
      </c>
    </row>
    <row r="2571" spans="1:11" x14ac:dyDescent="0.25">
      <c r="A2571" s="16">
        <v>45355.303310185183</v>
      </c>
      <c r="B2571" t="s">
        <v>2</v>
      </c>
      <c r="C2571" t="str">
        <f t="shared" si="40"/>
        <v>Savings</v>
      </c>
      <c r="D2571" s="3">
        <v>-5</v>
      </c>
      <c r="E2571" t="s">
        <v>244</v>
      </c>
      <c r="F2571" t="s">
        <v>241</v>
      </c>
      <c r="G2571" s="5">
        <f>IF(Table1[[#This Row],[Amount]]&lt;0,-Table1[[#This Row],[Amount]],"")</f>
        <v>5</v>
      </c>
      <c r="H2571" t="str">
        <f>IF(Table1[[#This Row],[Account Type]]="Credit Card",Table1[[#This Row],[Amount]],"")</f>
        <v/>
      </c>
      <c r="I2571" s="2" t="str">
        <f>IF(Table1[[#This Row],[Category]]="Loan Repayment",Table1[[#This Row],[Amount]]*-1,"")</f>
        <v/>
      </c>
      <c r="J2571" s="20" t="s">
        <v>384</v>
      </c>
      <c r="K2571" s="17">
        <v>45352</v>
      </c>
    </row>
    <row r="2572" spans="1:11" x14ac:dyDescent="0.25">
      <c r="A2572" s="16">
        <v>45355.999988425923</v>
      </c>
      <c r="B2572" t="s">
        <v>14</v>
      </c>
      <c r="C2572" t="str">
        <f t="shared" si="40"/>
        <v>Public Transport</v>
      </c>
      <c r="D2572" s="3">
        <v>-1.75</v>
      </c>
      <c r="E2572" t="s">
        <v>244</v>
      </c>
      <c r="F2572" t="s">
        <v>241</v>
      </c>
      <c r="G2572" s="5">
        <f>IF(Table1[[#This Row],[Amount]]&lt;0,-Table1[[#This Row],[Amount]],"")</f>
        <v>1.75</v>
      </c>
      <c r="H2572" t="str">
        <f>IF(Table1[[#This Row],[Account Type]]="Credit Card",Table1[[#This Row],[Amount]],"")</f>
        <v/>
      </c>
      <c r="I2572" s="2" t="str">
        <f>IF(Table1[[#This Row],[Category]]="Loan Repayment",Table1[[#This Row],[Amount]]*-1,"")</f>
        <v/>
      </c>
      <c r="J2572" s="20" t="s">
        <v>384</v>
      </c>
      <c r="K2572" s="17">
        <v>45352</v>
      </c>
    </row>
    <row r="2573" spans="1:11" x14ac:dyDescent="0.25">
      <c r="A2573" s="16">
        <v>45357.138113425928</v>
      </c>
      <c r="B2573" t="s">
        <v>14</v>
      </c>
      <c r="C2573" t="str">
        <f t="shared" si="40"/>
        <v>Public Transport</v>
      </c>
      <c r="D2573" s="3">
        <v>-1.75</v>
      </c>
      <c r="E2573" t="s">
        <v>244</v>
      </c>
      <c r="F2573" t="s">
        <v>241</v>
      </c>
      <c r="G2573" s="5">
        <f>IF(Table1[[#This Row],[Amount]]&lt;0,-Table1[[#This Row],[Amount]],"")</f>
        <v>1.75</v>
      </c>
      <c r="H2573" t="str">
        <f>IF(Table1[[#This Row],[Account Type]]="Credit Card",Table1[[#This Row],[Amount]],"")</f>
        <v/>
      </c>
      <c r="I2573" s="2" t="str">
        <f>IF(Table1[[#This Row],[Category]]="Loan Repayment",Table1[[#This Row],[Amount]]*-1,"")</f>
        <v/>
      </c>
      <c r="J2573" s="20" t="s">
        <v>384</v>
      </c>
      <c r="K2573" s="17">
        <v>45352</v>
      </c>
    </row>
    <row r="2574" spans="1:11" x14ac:dyDescent="0.25">
      <c r="A2574" s="16">
        <v>45357.999988425923</v>
      </c>
      <c r="B2574" t="s">
        <v>14</v>
      </c>
      <c r="C2574" t="str">
        <f t="shared" si="40"/>
        <v>Public Transport</v>
      </c>
      <c r="D2574" s="3">
        <v>-1.75</v>
      </c>
      <c r="E2574" t="s">
        <v>244</v>
      </c>
      <c r="F2574" t="s">
        <v>241</v>
      </c>
      <c r="G2574" s="5">
        <f>IF(Table1[[#This Row],[Amount]]&lt;0,-Table1[[#This Row],[Amount]],"")</f>
        <v>1.75</v>
      </c>
      <c r="H2574" t="str">
        <f>IF(Table1[[#This Row],[Account Type]]="Credit Card",Table1[[#This Row],[Amount]],"")</f>
        <v/>
      </c>
      <c r="I2574" s="2" t="str">
        <f>IF(Table1[[#This Row],[Category]]="Loan Repayment",Table1[[#This Row],[Amount]]*-1,"")</f>
        <v/>
      </c>
      <c r="J2574" s="20" t="s">
        <v>384</v>
      </c>
      <c r="K2574" s="17">
        <v>45352</v>
      </c>
    </row>
    <row r="2575" spans="1:11" x14ac:dyDescent="0.25">
      <c r="A2575" s="16">
        <v>45358</v>
      </c>
      <c r="B2575" t="s">
        <v>170</v>
      </c>
      <c r="C2575" t="str">
        <f t="shared" si="40"/>
        <v>Online Shopping</v>
      </c>
      <c r="D2575" s="3">
        <v>-3.18</v>
      </c>
      <c r="E2575" t="s">
        <v>244</v>
      </c>
      <c r="F2575" t="s">
        <v>241</v>
      </c>
      <c r="G2575" s="5">
        <f>IF(Table1[[#This Row],[Amount]]&lt;0,-Table1[[#This Row],[Amount]],"")</f>
        <v>3.18</v>
      </c>
      <c r="H2575" t="str">
        <f>IF(Table1[[#This Row],[Account Type]]="Credit Card",Table1[[#This Row],[Amount]],"")</f>
        <v/>
      </c>
      <c r="I2575" s="2" t="str">
        <f>IF(Table1[[#This Row],[Category]]="Loan Repayment",Table1[[#This Row],[Amount]]*-1,"")</f>
        <v/>
      </c>
      <c r="J2575" s="20" t="s">
        <v>384</v>
      </c>
      <c r="K2575" s="17">
        <v>45352</v>
      </c>
    </row>
    <row r="2576" spans="1:11" x14ac:dyDescent="0.25">
      <c r="A2576" s="16">
        <v>45358.471539351849</v>
      </c>
      <c r="B2576" t="s">
        <v>46</v>
      </c>
      <c r="C2576" t="str">
        <f t="shared" si="40"/>
        <v>Others</v>
      </c>
      <c r="D2576" s="3">
        <v>160</v>
      </c>
      <c r="E2576" t="s">
        <v>244</v>
      </c>
      <c r="F2576" t="s">
        <v>241</v>
      </c>
      <c r="G2576" s="5" t="str">
        <f>IF(Table1[[#This Row],[Amount]]&lt;0,-Table1[[#This Row],[Amount]],"")</f>
        <v/>
      </c>
      <c r="H2576" t="str">
        <f>IF(Table1[[#This Row],[Account Type]]="Credit Card",Table1[[#This Row],[Amount]],"")</f>
        <v/>
      </c>
      <c r="I2576" s="2" t="str">
        <f>IF(Table1[[#This Row],[Category]]="Loan Repayment",Table1[[#This Row],[Amount]]*-1,"")</f>
        <v/>
      </c>
      <c r="J2576" s="20" t="s">
        <v>384</v>
      </c>
      <c r="K2576" s="17">
        <v>45352</v>
      </c>
    </row>
    <row r="2577" spans="1:11" x14ac:dyDescent="0.25">
      <c r="A2577" s="16">
        <v>45358.478101851855</v>
      </c>
      <c r="B2577" t="s">
        <v>170</v>
      </c>
      <c r="C2577" t="str">
        <f t="shared" si="40"/>
        <v>Online Shopping</v>
      </c>
      <c r="D2577" s="3">
        <v>-6.59</v>
      </c>
      <c r="E2577" t="s">
        <v>244</v>
      </c>
      <c r="F2577" t="s">
        <v>241</v>
      </c>
      <c r="G2577" s="5">
        <f>IF(Table1[[#This Row],[Amount]]&lt;0,-Table1[[#This Row],[Amount]],"")</f>
        <v>6.59</v>
      </c>
      <c r="H2577" t="str">
        <f>IF(Table1[[#This Row],[Account Type]]="Credit Card",Table1[[#This Row],[Amount]],"")</f>
        <v/>
      </c>
      <c r="I2577" s="2" t="str">
        <f>IF(Table1[[#This Row],[Category]]="Loan Repayment",Table1[[#This Row],[Amount]]*-1,"")</f>
        <v/>
      </c>
      <c r="J2577" s="20" t="s">
        <v>384</v>
      </c>
      <c r="K2577" s="17">
        <v>45352</v>
      </c>
    </row>
    <row r="2578" spans="1:11" x14ac:dyDescent="0.25">
      <c r="A2578" s="16">
        <v>45358.482685185183</v>
      </c>
      <c r="B2578" t="s">
        <v>52</v>
      </c>
      <c r="C2578" t="str">
        <f t="shared" si="40"/>
        <v>Online Shopping</v>
      </c>
      <c r="D2578" s="3">
        <v>-156.99</v>
      </c>
      <c r="E2578" t="s">
        <v>244</v>
      </c>
      <c r="F2578" t="s">
        <v>241</v>
      </c>
      <c r="G2578" s="5">
        <f>IF(Table1[[#This Row],[Amount]]&lt;0,-Table1[[#This Row],[Amount]],"")</f>
        <v>156.99</v>
      </c>
      <c r="H2578" t="str">
        <f>IF(Table1[[#This Row],[Account Type]]="Credit Card",Table1[[#This Row],[Amount]],"")</f>
        <v/>
      </c>
      <c r="I2578" s="2" t="str">
        <f>IF(Table1[[#This Row],[Category]]="Loan Repayment",Table1[[#This Row],[Amount]]*-1,"")</f>
        <v/>
      </c>
      <c r="J2578" s="20" t="s">
        <v>384</v>
      </c>
      <c r="K2578" s="17">
        <v>45352</v>
      </c>
    </row>
    <row r="2579" spans="1:11" x14ac:dyDescent="0.25">
      <c r="A2579" s="16">
        <v>45358.489212962966</v>
      </c>
      <c r="B2579" t="s">
        <v>52</v>
      </c>
      <c r="C2579" t="str">
        <f t="shared" si="40"/>
        <v>Online Shopping</v>
      </c>
      <c r="D2579" s="3">
        <v>-3.57</v>
      </c>
      <c r="E2579" t="s">
        <v>244</v>
      </c>
      <c r="F2579" t="s">
        <v>241</v>
      </c>
      <c r="G2579" s="5">
        <f>IF(Table1[[#This Row],[Amount]]&lt;0,-Table1[[#This Row],[Amount]],"")</f>
        <v>3.57</v>
      </c>
      <c r="H2579" t="str">
        <f>IF(Table1[[#This Row],[Account Type]]="Credit Card",Table1[[#This Row],[Amount]],"")</f>
        <v/>
      </c>
      <c r="I2579" s="2" t="str">
        <f>IF(Table1[[#This Row],[Category]]="Loan Repayment",Table1[[#This Row],[Amount]]*-1,"")</f>
        <v/>
      </c>
      <c r="J2579" s="20" t="s">
        <v>384</v>
      </c>
      <c r="K2579" s="17">
        <v>45352</v>
      </c>
    </row>
    <row r="2580" spans="1:11" x14ac:dyDescent="0.25">
      <c r="A2580" s="16">
        <v>45358.759375000001</v>
      </c>
      <c r="B2580" t="s">
        <v>10</v>
      </c>
      <c r="C2580" t="str">
        <f t="shared" si="40"/>
        <v>Groceries</v>
      </c>
      <c r="D2580" s="3">
        <v>-1.65</v>
      </c>
      <c r="E2580" t="s">
        <v>244</v>
      </c>
      <c r="F2580" t="s">
        <v>241</v>
      </c>
      <c r="G2580" s="5">
        <f>IF(Table1[[#This Row],[Amount]]&lt;0,-Table1[[#This Row],[Amount]],"")</f>
        <v>1.65</v>
      </c>
      <c r="H2580" t="str">
        <f>IF(Table1[[#This Row],[Account Type]]="Credit Card",Table1[[#This Row],[Amount]],"")</f>
        <v/>
      </c>
      <c r="I2580" s="2" t="str">
        <f>IF(Table1[[#This Row],[Category]]="Loan Repayment",Table1[[#This Row],[Amount]]*-1,"")</f>
        <v/>
      </c>
      <c r="J2580" s="20" t="s">
        <v>384</v>
      </c>
      <c r="K2580" s="17">
        <v>45352</v>
      </c>
    </row>
    <row r="2581" spans="1:11" x14ac:dyDescent="0.25">
      <c r="A2581" s="16">
        <v>45358.999988425923</v>
      </c>
      <c r="B2581" t="s">
        <v>14</v>
      </c>
      <c r="C2581" t="str">
        <f t="shared" si="40"/>
        <v>Public Transport</v>
      </c>
      <c r="D2581" s="3">
        <v>-5.25</v>
      </c>
      <c r="E2581" t="s">
        <v>244</v>
      </c>
      <c r="F2581" t="s">
        <v>241</v>
      </c>
      <c r="G2581" s="5">
        <f>IF(Table1[[#This Row],[Amount]]&lt;0,-Table1[[#This Row],[Amount]],"")</f>
        <v>5.25</v>
      </c>
      <c r="H2581" t="str">
        <f>IF(Table1[[#This Row],[Account Type]]="Credit Card",Table1[[#This Row],[Amount]],"")</f>
        <v/>
      </c>
      <c r="I2581" s="2" t="str">
        <f>IF(Table1[[#This Row],[Category]]="Loan Repayment",Table1[[#This Row],[Amount]]*-1,"")</f>
        <v/>
      </c>
      <c r="J2581" s="20" t="s">
        <v>384</v>
      </c>
      <c r="K2581" s="17">
        <v>45352</v>
      </c>
    </row>
    <row r="2582" spans="1:11" x14ac:dyDescent="0.25">
      <c r="A2582" s="16">
        <v>45359.397534722222</v>
      </c>
      <c r="B2582" t="s">
        <v>52</v>
      </c>
      <c r="C2582" t="str">
        <f t="shared" si="40"/>
        <v>Online Shopping</v>
      </c>
      <c r="D2582" s="3">
        <v>-7.15</v>
      </c>
      <c r="E2582" t="s">
        <v>244</v>
      </c>
      <c r="F2582" t="s">
        <v>241</v>
      </c>
      <c r="G2582" s="5">
        <f>IF(Table1[[#This Row],[Amount]]&lt;0,-Table1[[#This Row],[Amount]],"")</f>
        <v>7.15</v>
      </c>
      <c r="H2582" t="str">
        <f>IF(Table1[[#This Row],[Account Type]]="Credit Card",Table1[[#This Row],[Amount]],"")</f>
        <v/>
      </c>
      <c r="I2582" s="2" t="str">
        <f>IF(Table1[[#This Row],[Category]]="Loan Repayment",Table1[[#This Row],[Amount]]*-1,"")</f>
        <v/>
      </c>
      <c r="J2582" s="20" t="s">
        <v>384</v>
      </c>
      <c r="K2582" s="17">
        <v>45352</v>
      </c>
    </row>
    <row r="2583" spans="1:11" x14ac:dyDescent="0.25">
      <c r="A2583" s="16">
        <v>45359.850590277776</v>
      </c>
      <c r="B2583" t="s">
        <v>8</v>
      </c>
      <c r="C2583" t="str">
        <f t="shared" si="40"/>
        <v>Others</v>
      </c>
      <c r="D2583" s="3">
        <v>700</v>
      </c>
      <c r="E2583" t="s">
        <v>244</v>
      </c>
      <c r="F2583" t="s">
        <v>241</v>
      </c>
      <c r="G2583" s="5" t="str">
        <f>IF(Table1[[#This Row],[Amount]]&lt;0,-Table1[[#This Row],[Amount]],"")</f>
        <v/>
      </c>
      <c r="H2583" t="str">
        <f>IF(Table1[[#This Row],[Account Type]]="Credit Card",Table1[[#This Row],[Amount]],"")</f>
        <v/>
      </c>
      <c r="I2583" s="2" t="str">
        <f>IF(Table1[[#This Row],[Category]]="Loan Repayment",Table1[[#This Row],[Amount]]*-1,"")</f>
        <v/>
      </c>
      <c r="J2583" s="20" t="s">
        <v>384</v>
      </c>
      <c r="K2583" s="17">
        <v>45352</v>
      </c>
    </row>
    <row r="2584" spans="1:11" x14ac:dyDescent="0.25">
      <c r="A2584" s="16">
        <v>45359.999988425923</v>
      </c>
      <c r="B2584" t="s">
        <v>14</v>
      </c>
      <c r="C2584" t="str">
        <f t="shared" si="40"/>
        <v>Public Transport</v>
      </c>
      <c r="D2584" s="3">
        <v>-5.25</v>
      </c>
      <c r="E2584" t="s">
        <v>244</v>
      </c>
      <c r="F2584" t="s">
        <v>241</v>
      </c>
      <c r="G2584" s="5">
        <f>IF(Table1[[#This Row],[Amount]]&lt;0,-Table1[[#This Row],[Amount]],"")</f>
        <v>5.25</v>
      </c>
      <c r="H2584" t="str">
        <f>IF(Table1[[#This Row],[Account Type]]="Credit Card",Table1[[#This Row],[Amount]],"")</f>
        <v/>
      </c>
      <c r="I2584" s="2" t="str">
        <f>IF(Table1[[#This Row],[Category]]="Loan Repayment",Table1[[#This Row],[Amount]]*-1,"")</f>
        <v/>
      </c>
      <c r="J2584" s="20" t="s">
        <v>384</v>
      </c>
      <c r="K2584" s="17">
        <v>45352</v>
      </c>
    </row>
    <row r="2585" spans="1:11" x14ac:dyDescent="0.25">
      <c r="A2585" s="16">
        <v>45360.715787037036</v>
      </c>
      <c r="B2585" t="s">
        <v>10</v>
      </c>
      <c r="C2585" t="str">
        <f t="shared" si="40"/>
        <v>Groceries</v>
      </c>
      <c r="D2585" s="3">
        <v>-2.1</v>
      </c>
      <c r="E2585" t="s">
        <v>244</v>
      </c>
      <c r="F2585" t="s">
        <v>241</v>
      </c>
      <c r="G2585" s="5">
        <f>IF(Table1[[#This Row],[Amount]]&lt;0,-Table1[[#This Row],[Amount]],"")</f>
        <v>2.1</v>
      </c>
      <c r="H2585" t="str">
        <f>IF(Table1[[#This Row],[Account Type]]="Credit Card",Table1[[#This Row],[Amount]],"")</f>
        <v/>
      </c>
      <c r="I2585" s="2" t="str">
        <f>IF(Table1[[#This Row],[Category]]="Loan Repayment",Table1[[#This Row],[Amount]]*-1,"")</f>
        <v/>
      </c>
      <c r="J2585" s="20" t="s">
        <v>384</v>
      </c>
      <c r="K2585" s="17">
        <v>45352</v>
      </c>
    </row>
    <row r="2586" spans="1:11" x14ac:dyDescent="0.25">
      <c r="A2586" s="16">
        <v>45361.11519675926</v>
      </c>
      <c r="B2586" t="s">
        <v>14</v>
      </c>
      <c r="C2586" t="str">
        <f t="shared" si="40"/>
        <v>Public Transport</v>
      </c>
      <c r="D2586" s="3">
        <v>-3.5</v>
      </c>
      <c r="E2586" t="s">
        <v>244</v>
      </c>
      <c r="F2586" t="s">
        <v>241</v>
      </c>
      <c r="G2586" s="5">
        <f>IF(Table1[[#This Row],[Amount]]&lt;0,-Table1[[#This Row],[Amount]],"")</f>
        <v>3.5</v>
      </c>
      <c r="H2586" t="str">
        <f>IF(Table1[[#This Row],[Account Type]]="Credit Card",Table1[[#This Row],[Amount]],"")</f>
        <v/>
      </c>
      <c r="I2586" s="2" t="str">
        <f>IF(Table1[[#This Row],[Category]]="Loan Repayment",Table1[[#This Row],[Amount]]*-1,"")</f>
        <v/>
      </c>
      <c r="J2586" s="20" t="s">
        <v>384</v>
      </c>
      <c r="K2586" s="17">
        <v>45352</v>
      </c>
    </row>
    <row r="2587" spans="1:11" x14ac:dyDescent="0.25">
      <c r="A2587" s="16">
        <v>45361.234398148146</v>
      </c>
      <c r="B2587" t="s">
        <v>292</v>
      </c>
      <c r="C2587" t="str">
        <f t="shared" si="40"/>
        <v>Others</v>
      </c>
      <c r="D2587" s="3">
        <v>-700</v>
      </c>
      <c r="E2587" t="s">
        <v>244</v>
      </c>
      <c r="F2587" t="s">
        <v>241</v>
      </c>
      <c r="G2587" s="5">
        <f>IF(Table1[[#This Row],[Amount]]&lt;0,-Table1[[#This Row],[Amount]],"")</f>
        <v>700</v>
      </c>
      <c r="H2587" t="str">
        <f>IF(Table1[[#This Row],[Account Type]]="Credit Card",Table1[[#This Row],[Amount]],"")</f>
        <v/>
      </c>
      <c r="I2587" s="2" t="str">
        <f>IF(Table1[[#This Row],[Category]]="Loan Repayment",Table1[[#This Row],[Amount]]*-1,"")</f>
        <v/>
      </c>
      <c r="J2587" s="20" t="s">
        <v>384</v>
      </c>
      <c r="K2587" s="17">
        <v>45352</v>
      </c>
    </row>
    <row r="2588" spans="1:11" x14ac:dyDescent="0.25">
      <c r="A2588" s="16">
        <v>45361.387071759258</v>
      </c>
      <c r="B2588" t="s">
        <v>79</v>
      </c>
      <c r="C2588" t="str">
        <f t="shared" si="40"/>
        <v>Others</v>
      </c>
      <c r="D2588" s="3">
        <v>-3.04</v>
      </c>
      <c r="E2588" t="s">
        <v>244</v>
      </c>
      <c r="F2588" t="s">
        <v>241</v>
      </c>
      <c r="G2588" s="5">
        <f>IF(Table1[[#This Row],[Amount]]&lt;0,-Table1[[#This Row],[Amount]],"")</f>
        <v>3.04</v>
      </c>
      <c r="H2588" t="str">
        <f>IF(Table1[[#This Row],[Account Type]]="Credit Card",Table1[[#This Row],[Amount]],"")</f>
        <v/>
      </c>
      <c r="I2588" s="2" t="str">
        <f>IF(Table1[[#This Row],[Category]]="Loan Repayment",Table1[[#This Row],[Amount]]*-1,"")</f>
        <v/>
      </c>
      <c r="J2588" s="20" t="s">
        <v>384</v>
      </c>
      <c r="K2588" s="17">
        <v>45352</v>
      </c>
    </row>
    <row r="2589" spans="1:11" x14ac:dyDescent="0.25">
      <c r="A2589" s="16">
        <v>45361.578599537039</v>
      </c>
      <c r="B2589" t="s">
        <v>166</v>
      </c>
      <c r="C2589" t="str">
        <f t="shared" si="40"/>
        <v>Others</v>
      </c>
      <c r="D2589" s="3">
        <v>110.37</v>
      </c>
      <c r="E2589" t="s">
        <v>244</v>
      </c>
      <c r="F2589" t="s">
        <v>241</v>
      </c>
      <c r="G2589" s="5" t="str">
        <f>IF(Table1[[#This Row],[Amount]]&lt;0,-Table1[[#This Row],[Amount]],"")</f>
        <v/>
      </c>
      <c r="H2589" t="str">
        <f>IF(Table1[[#This Row],[Account Type]]="Credit Card",Table1[[#This Row],[Amount]],"")</f>
        <v/>
      </c>
      <c r="I2589" s="2" t="str">
        <f>IF(Table1[[#This Row],[Category]]="Loan Repayment",Table1[[#This Row],[Amount]]*-1,"")</f>
        <v/>
      </c>
      <c r="J2589" s="20" t="s">
        <v>384</v>
      </c>
      <c r="K2589" s="17">
        <v>45352</v>
      </c>
    </row>
    <row r="2590" spans="1:11" x14ac:dyDescent="0.25">
      <c r="A2590" s="16">
        <v>45361.580729166664</v>
      </c>
      <c r="B2590" t="s">
        <v>10</v>
      </c>
      <c r="C2590" t="str">
        <f t="shared" si="40"/>
        <v>Groceries</v>
      </c>
      <c r="D2590" s="3">
        <v>-1.4</v>
      </c>
      <c r="E2590" t="s">
        <v>244</v>
      </c>
      <c r="F2590" t="s">
        <v>241</v>
      </c>
      <c r="G2590" s="5">
        <f>IF(Table1[[#This Row],[Amount]]&lt;0,-Table1[[#This Row],[Amount]],"")</f>
        <v>1.4</v>
      </c>
      <c r="H2590" t="str">
        <f>IF(Table1[[#This Row],[Account Type]]="Credit Card",Table1[[#This Row],[Amount]],"")</f>
        <v/>
      </c>
      <c r="I2590" s="2" t="str">
        <f>IF(Table1[[#This Row],[Category]]="Loan Repayment",Table1[[#This Row],[Amount]]*-1,"")</f>
        <v/>
      </c>
      <c r="J2590" s="20" t="s">
        <v>384</v>
      </c>
      <c r="K2590" s="17">
        <v>45352</v>
      </c>
    </row>
    <row r="2591" spans="1:11" x14ac:dyDescent="0.25">
      <c r="A2591" s="16">
        <v>45361.640057870369</v>
      </c>
      <c r="B2591" t="s">
        <v>123</v>
      </c>
      <c r="C2591" t="str">
        <f t="shared" si="40"/>
        <v>Others</v>
      </c>
      <c r="D2591" s="3">
        <v>-109.27</v>
      </c>
      <c r="E2591" t="s">
        <v>244</v>
      </c>
      <c r="F2591" t="s">
        <v>241</v>
      </c>
      <c r="G2591" s="5">
        <f>IF(Table1[[#This Row],[Amount]]&lt;0,-Table1[[#This Row],[Amount]],"")</f>
        <v>109.27</v>
      </c>
      <c r="H2591" t="str">
        <f>IF(Table1[[#This Row],[Account Type]]="Credit Card",Table1[[#This Row],[Amount]],"")</f>
        <v/>
      </c>
      <c r="I2591" s="2" t="str">
        <f>IF(Table1[[#This Row],[Category]]="Loan Repayment",Table1[[#This Row],[Amount]]*-1,"")</f>
        <v/>
      </c>
      <c r="J2591" s="20" t="s">
        <v>384</v>
      </c>
      <c r="K2591" s="17">
        <v>45352</v>
      </c>
    </row>
    <row r="2592" spans="1:11" x14ac:dyDescent="0.25">
      <c r="A2592" s="16">
        <v>45361.999988425923</v>
      </c>
      <c r="B2592" t="s">
        <v>14</v>
      </c>
      <c r="C2592" t="str">
        <f t="shared" si="40"/>
        <v>Public Transport</v>
      </c>
      <c r="D2592" s="3">
        <v>-5.25</v>
      </c>
      <c r="E2592" t="s">
        <v>244</v>
      </c>
      <c r="F2592" t="s">
        <v>241</v>
      </c>
      <c r="G2592" s="5">
        <f>IF(Table1[[#This Row],[Amount]]&lt;0,-Table1[[#This Row],[Amount]],"")</f>
        <v>5.25</v>
      </c>
      <c r="H2592" t="str">
        <f>IF(Table1[[#This Row],[Account Type]]="Credit Card",Table1[[#This Row],[Amount]],"")</f>
        <v/>
      </c>
      <c r="I2592" s="2" t="str">
        <f>IF(Table1[[#This Row],[Category]]="Loan Repayment",Table1[[#This Row],[Amount]]*-1,"")</f>
        <v/>
      </c>
      <c r="J2592" s="20" t="s">
        <v>384</v>
      </c>
      <c r="K2592" s="17">
        <v>45352</v>
      </c>
    </row>
    <row r="2593" spans="1:11" x14ac:dyDescent="0.25">
      <c r="A2593" s="16">
        <v>45362.302928240744</v>
      </c>
      <c r="B2593" t="s">
        <v>2</v>
      </c>
      <c r="C2593" t="str">
        <f t="shared" si="40"/>
        <v>Savings</v>
      </c>
      <c r="D2593" s="3">
        <v>5</v>
      </c>
      <c r="E2593" t="s">
        <v>244</v>
      </c>
      <c r="F2593" t="s">
        <v>241</v>
      </c>
      <c r="G2593" s="5" t="str">
        <f>IF(Table1[[#This Row],[Amount]]&lt;0,-Table1[[#This Row],[Amount]],"")</f>
        <v/>
      </c>
      <c r="H2593" t="str">
        <f>IF(Table1[[#This Row],[Account Type]]="Credit Card",Table1[[#This Row],[Amount]],"")</f>
        <v/>
      </c>
      <c r="I2593" s="2" t="str">
        <f>IF(Table1[[#This Row],[Category]]="Loan Repayment",Table1[[#This Row],[Amount]]*-1,"")</f>
        <v/>
      </c>
      <c r="J2593" s="20" t="s">
        <v>384</v>
      </c>
      <c r="K2593" s="17">
        <v>45352</v>
      </c>
    </row>
    <row r="2594" spans="1:11" x14ac:dyDescent="0.25">
      <c r="A2594" s="16">
        <v>45362.302928240744</v>
      </c>
      <c r="B2594" t="s">
        <v>2</v>
      </c>
      <c r="C2594" t="str">
        <f t="shared" si="40"/>
        <v>Savings</v>
      </c>
      <c r="D2594" s="3">
        <v>-5</v>
      </c>
      <c r="E2594" t="s">
        <v>244</v>
      </c>
      <c r="F2594" t="s">
        <v>241</v>
      </c>
      <c r="G2594" s="5">
        <f>IF(Table1[[#This Row],[Amount]]&lt;0,-Table1[[#This Row],[Amount]],"")</f>
        <v>5</v>
      </c>
      <c r="H2594" t="str">
        <f>IF(Table1[[#This Row],[Account Type]]="Credit Card",Table1[[#This Row],[Amount]],"")</f>
        <v/>
      </c>
      <c r="I2594" s="2" t="str">
        <f>IF(Table1[[#This Row],[Category]]="Loan Repayment",Table1[[#This Row],[Amount]]*-1,"")</f>
        <v/>
      </c>
      <c r="J2594" s="20" t="s">
        <v>384</v>
      </c>
      <c r="K2594" s="17">
        <v>45352</v>
      </c>
    </row>
    <row r="2595" spans="1:11" x14ac:dyDescent="0.25">
      <c r="A2595" s="16">
        <v>45362.999988425923</v>
      </c>
      <c r="B2595" t="s">
        <v>14</v>
      </c>
      <c r="C2595" t="str">
        <f t="shared" si="40"/>
        <v>Public Transport</v>
      </c>
      <c r="D2595" s="3">
        <v>-1.75</v>
      </c>
      <c r="E2595" t="s">
        <v>244</v>
      </c>
      <c r="F2595" t="s">
        <v>241</v>
      </c>
      <c r="G2595" s="5">
        <f>IF(Table1[[#This Row],[Amount]]&lt;0,-Table1[[#This Row],[Amount]],"")</f>
        <v>1.75</v>
      </c>
      <c r="H2595" t="str">
        <f>IF(Table1[[#This Row],[Account Type]]="Credit Card",Table1[[#This Row],[Amount]],"")</f>
        <v/>
      </c>
      <c r="I2595" s="2" t="str">
        <f>IF(Table1[[#This Row],[Category]]="Loan Repayment",Table1[[#This Row],[Amount]]*-1,"")</f>
        <v/>
      </c>
      <c r="J2595" s="20" t="s">
        <v>384</v>
      </c>
      <c r="K2595" s="17">
        <v>45352</v>
      </c>
    </row>
    <row r="2596" spans="1:11" x14ac:dyDescent="0.25">
      <c r="A2596" s="16">
        <v>45363.340069444443</v>
      </c>
      <c r="B2596" t="s">
        <v>3</v>
      </c>
      <c r="C2596" t="str">
        <f t="shared" si="40"/>
        <v>Others</v>
      </c>
      <c r="D2596" s="3">
        <v>-5</v>
      </c>
      <c r="E2596" t="s">
        <v>244</v>
      </c>
      <c r="F2596" t="s">
        <v>241</v>
      </c>
      <c r="G2596" s="5">
        <f>IF(Table1[[#This Row],[Amount]]&lt;0,-Table1[[#This Row],[Amount]],"")</f>
        <v>5</v>
      </c>
      <c r="H2596" t="str">
        <f>IF(Table1[[#This Row],[Account Type]]="Credit Card",Table1[[#This Row],[Amount]],"")</f>
        <v/>
      </c>
      <c r="I2596" s="2" t="str">
        <f>IF(Table1[[#This Row],[Category]]="Loan Repayment",Table1[[#This Row],[Amount]]*-1,"")</f>
        <v/>
      </c>
      <c r="J2596" s="20" t="s">
        <v>384</v>
      </c>
      <c r="K2596" s="17">
        <v>45352</v>
      </c>
    </row>
    <row r="2597" spans="1:11" x14ac:dyDescent="0.25">
      <c r="A2597" s="16">
        <v>45363.340069444443</v>
      </c>
      <c r="B2597" t="s">
        <v>3</v>
      </c>
      <c r="C2597" t="str">
        <f t="shared" si="40"/>
        <v>Others</v>
      </c>
      <c r="D2597" s="3">
        <v>5</v>
      </c>
      <c r="E2597" t="s">
        <v>244</v>
      </c>
      <c r="F2597" t="s">
        <v>241</v>
      </c>
      <c r="G2597" s="5" t="str">
        <f>IF(Table1[[#This Row],[Amount]]&lt;0,-Table1[[#This Row],[Amount]],"")</f>
        <v/>
      </c>
      <c r="H2597" t="str">
        <f>IF(Table1[[#This Row],[Account Type]]="Credit Card",Table1[[#This Row],[Amount]],"")</f>
        <v/>
      </c>
      <c r="I2597" s="2" t="str">
        <f>IF(Table1[[#This Row],[Category]]="Loan Repayment",Table1[[#This Row],[Amount]]*-1,"")</f>
        <v/>
      </c>
      <c r="J2597" s="20" t="s">
        <v>384</v>
      </c>
      <c r="K2597" s="17">
        <v>45352</v>
      </c>
    </row>
    <row r="2598" spans="1:11" x14ac:dyDescent="0.25">
      <c r="A2598" s="16">
        <v>45363.340173611112</v>
      </c>
      <c r="B2598" t="s">
        <v>10</v>
      </c>
      <c r="C2598" t="str">
        <f t="shared" si="40"/>
        <v>Groceries</v>
      </c>
      <c r="D2598" s="3">
        <v>-4.25</v>
      </c>
      <c r="E2598" t="s">
        <v>244</v>
      </c>
      <c r="F2598" t="s">
        <v>241</v>
      </c>
      <c r="G2598" s="5">
        <f>IF(Table1[[#This Row],[Amount]]&lt;0,-Table1[[#This Row],[Amount]],"")</f>
        <v>4.25</v>
      </c>
      <c r="H2598" t="str">
        <f>IF(Table1[[#This Row],[Account Type]]="Credit Card",Table1[[#This Row],[Amount]],"")</f>
        <v/>
      </c>
      <c r="I2598" s="2" t="str">
        <f>IF(Table1[[#This Row],[Category]]="Loan Repayment",Table1[[#This Row],[Amount]]*-1,"")</f>
        <v/>
      </c>
      <c r="J2598" s="20" t="s">
        <v>384</v>
      </c>
      <c r="K2598" s="17">
        <v>45352</v>
      </c>
    </row>
    <row r="2599" spans="1:11" x14ac:dyDescent="0.25">
      <c r="A2599" s="16">
        <v>45363.999988425923</v>
      </c>
      <c r="B2599" t="s">
        <v>14</v>
      </c>
      <c r="C2599" t="str">
        <f t="shared" si="40"/>
        <v>Public Transport</v>
      </c>
      <c r="D2599" s="3">
        <v>-1.75</v>
      </c>
      <c r="E2599" t="s">
        <v>244</v>
      </c>
      <c r="F2599" t="s">
        <v>241</v>
      </c>
      <c r="G2599" s="5">
        <f>IF(Table1[[#This Row],[Amount]]&lt;0,-Table1[[#This Row],[Amount]],"")</f>
        <v>1.75</v>
      </c>
      <c r="H2599" t="str">
        <f>IF(Table1[[#This Row],[Account Type]]="Credit Card",Table1[[#This Row],[Amount]],"")</f>
        <v/>
      </c>
      <c r="I2599" s="2" t="str">
        <f>IF(Table1[[#This Row],[Category]]="Loan Repayment",Table1[[#This Row],[Amount]]*-1,"")</f>
        <v/>
      </c>
      <c r="J2599" s="20" t="s">
        <v>384</v>
      </c>
      <c r="K2599" s="17">
        <v>45352</v>
      </c>
    </row>
    <row r="2600" spans="1:11" x14ac:dyDescent="0.25">
      <c r="A2600" s="16">
        <v>45364.999988425923</v>
      </c>
      <c r="B2600" t="s">
        <v>14</v>
      </c>
      <c r="C2600" t="str">
        <f t="shared" si="40"/>
        <v>Public Transport</v>
      </c>
      <c r="D2600" s="3">
        <v>-3.5</v>
      </c>
      <c r="E2600" t="s">
        <v>244</v>
      </c>
      <c r="F2600" t="s">
        <v>241</v>
      </c>
      <c r="G2600" s="5">
        <f>IF(Table1[[#This Row],[Amount]]&lt;0,-Table1[[#This Row],[Amount]],"")</f>
        <v>3.5</v>
      </c>
      <c r="H2600" t="str">
        <f>IF(Table1[[#This Row],[Account Type]]="Credit Card",Table1[[#This Row],[Amount]],"")</f>
        <v/>
      </c>
      <c r="I2600" s="2" t="str">
        <f>IF(Table1[[#This Row],[Category]]="Loan Repayment",Table1[[#This Row],[Amount]]*-1,"")</f>
        <v/>
      </c>
      <c r="J2600" s="20" t="s">
        <v>384</v>
      </c>
      <c r="K2600" s="17">
        <v>45352</v>
      </c>
    </row>
    <row r="2601" spans="1:11" x14ac:dyDescent="0.25">
      <c r="A2601" s="16">
        <v>45365.223379629628</v>
      </c>
      <c r="B2601" t="s">
        <v>3</v>
      </c>
      <c r="C2601" t="str">
        <f t="shared" si="40"/>
        <v>Others</v>
      </c>
      <c r="D2601" s="3">
        <v>-5</v>
      </c>
      <c r="E2601" t="s">
        <v>244</v>
      </c>
      <c r="F2601" t="s">
        <v>241</v>
      </c>
      <c r="G2601" s="5">
        <f>IF(Table1[[#This Row],[Amount]]&lt;0,-Table1[[#This Row],[Amount]],"")</f>
        <v>5</v>
      </c>
      <c r="H2601" t="str">
        <f>IF(Table1[[#This Row],[Account Type]]="Credit Card",Table1[[#This Row],[Amount]],"")</f>
        <v/>
      </c>
      <c r="I2601" s="2" t="str">
        <f>IF(Table1[[#This Row],[Category]]="Loan Repayment",Table1[[#This Row],[Amount]]*-1,"")</f>
        <v/>
      </c>
      <c r="J2601" s="20" t="s">
        <v>384</v>
      </c>
      <c r="K2601" s="17">
        <v>45352</v>
      </c>
    </row>
    <row r="2602" spans="1:11" x14ac:dyDescent="0.25">
      <c r="A2602" s="16">
        <v>45365.223379629628</v>
      </c>
      <c r="B2602" t="s">
        <v>3</v>
      </c>
      <c r="C2602" t="str">
        <f t="shared" si="40"/>
        <v>Others</v>
      </c>
      <c r="D2602" s="3">
        <v>5</v>
      </c>
      <c r="E2602" t="s">
        <v>244</v>
      </c>
      <c r="F2602" t="s">
        <v>241</v>
      </c>
      <c r="G2602" s="5" t="str">
        <f>IF(Table1[[#This Row],[Amount]]&lt;0,-Table1[[#This Row],[Amount]],"")</f>
        <v/>
      </c>
      <c r="H2602" t="str">
        <f>IF(Table1[[#This Row],[Account Type]]="Credit Card",Table1[[#This Row],[Amount]],"")</f>
        <v/>
      </c>
      <c r="I2602" s="2" t="str">
        <f>IF(Table1[[#This Row],[Category]]="Loan Repayment",Table1[[#This Row],[Amount]]*-1,"")</f>
        <v/>
      </c>
      <c r="J2602" s="20" t="s">
        <v>384</v>
      </c>
      <c r="K2602" s="17">
        <v>45352</v>
      </c>
    </row>
    <row r="2603" spans="1:11" x14ac:dyDescent="0.25">
      <c r="A2603" s="16">
        <v>45365.467129629629</v>
      </c>
      <c r="B2603" t="s">
        <v>3</v>
      </c>
      <c r="C2603" t="str">
        <f t="shared" si="40"/>
        <v>Others</v>
      </c>
      <c r="D2603" s="3">
        <v>-45</v>
      </c>
      <c r="E2603" t="s">
        <v>244</v>
      </c>
      <c r="F2603" t="s">
        <v>241</v>
      </c>
      <c r="G2603" s="5">
        <f>IF(Table1[[#This Row],[Amount]]&lt;0,-Table1[[#This Row],[Amount]],"")</f>
        <v>45</v>
      </c>
      <c r="H2603" t="str">
        <f>IF(Table1[[#This Row],[Account Type]]="Credit Card",Table1[[#This Row],[Amount]],"")</f>
        <v/>
      </c>
      <c r="I2603" s="2" t="str">
        <f>IF(Table1[[#This Row],[Category]]="Loan Repayment",Table1[[#This Row],[Amount]]*-1,"")</f>
        <v/>
      </c>
      <c r="J2603" s="20" t="s">
        <v>384</v>
      </c>
      <c r="K2603" s="17">
        <v>45352</v>
      </c>
    </row>
    <row r="2604" spans="1:11" x14ac:dyDescent="0.25">
      <c r="A2604" s="16">
        <v>45365.467129629629</v>
      </c>
      <c r="B2604" t="s">
        <v>3</v>
      </c>
      <c r="C2604" t="str">
        <f t="shared" si="40"/>
        <v>Others</v>
      </c>
      <c r="D2604" s="3">
        <v>45</v>
      </c>
      <c r="E2604" t="s">
        <v>244</v>
      </c>
      <c r="F2604" t="s">
        <v>241</v>
      </c>
      <c r="G2604" s="5" t="str">
        <f>IF(Table1[[#This Row],[Amount]]&lt;0,-Table1[[#This Row],[Amount]],"")</f>
        <v/>
      </c>
      <c r="H2604" t="str">
        <f>IF(Table1[[#This Row],[Account Type]]="Credit Card",Table1[[#This Row],[Amount]],"")</f>
        <v/>
      </c>
      <c r="I2604" s="2" t="str">
        <f>IF(Table1[[#This Row],[Category]]="Loan Repayment",Table1[[#This Row],[Amount]]*-1,"")</f>
        <v/>
      </c>
      <c r="J2604" s="20" t="s">
        <v>384</v>
      </c>
      <c r="K2604" s="17">
        <v>45352</v>
      </c>
    </row>
    <row r="2605" spans="1:11" x14ac:dyDescent="0.25">
      <c r="A2605" s="16">
        <v>45365.468495370369</v>
      </c>
      <c r="B2605" t="s">
        <v>46</v>
      </c>
      <c r="C2605" t="str">
        <f t="shared" si="40"/>
        <v>Others</v>
      </c>
      <c r="D2605" s="3">
        <v>44</v>
      </c>
      <c r="E2605" t="s">
        <v>244</v>
      </c>
      <c r="F2605" t="s">
        <v>241</v>
      </c>
      <c r="G2605" s="5" t="str">
        <f>IF(Table1[[#This Row],[Amount]]&lt;0,-Table1[[#This Row],[Amount]],"")</f>
        <v/>
      </c>
      <c r="H2605" t="str">
        <f>IF(Table1[[#This Row],[Account Type]]="Credit Card",Table1[[#This Row],[Amount]],"")</f>
        <v/>
      </c>
      <c r="I2605" s="2" t="str">
        <f>IF(Table1[[#This Row],[Category]]="Loan Repayment",Table1[[#This Row],[Amount]]*-1,"")</f>
        <v/>
      </c>
      <c r="J2605" s="20" t="s">
        <v>384</v>
      </c>
      <c r="K2605" s="17">
        <v>45352</v>
      </c>
    </row>
    <row r="2606" spans="1:11" x14ac:dyDescent="0.25">
      <c r="A2606" s="16">
        <v>45365.47252314815</v>
      </c>
      <c r="B2606" t="s">
        <v>203</v>
      </c>
      <c r="C2606" t="str">
        <f t="shared" si="40"/>
        <v>Others</v>
      </c>
      <c r="D2606" s="3">
        <v>-81.38</v>
      </c>
      <c r="E2606" t="s">
        <v>244</v>
      </c>
      <c r="F2606" t="s">
        <v>241</v>
      </c>
      <c r="G2606" s="5">
        <f>IF(Table1[[#This Row],[Amount]]&lt;0,-Table1[[#This Row],[Amount]],"")</f>
        <v>81.38</v>
      </c>
      <c r="H2606" t="str">
        <f>IF(Table1[[#This Row],[Account Type]]="Credit Card",Table1[[#This Row],[Amount]],"")</f>
        <v/>
      </c>
      <c r="I2606" s="2" t="str">
        <f>IF(Table1[[#This Row],[Category]]="Loan Repayment",Table1[[#This Row],[Amount]]*-1,"")</f>
        <v/>
      </c>
      <c r="J2606" s="20" t="s">
        <v>384</v>
      </c>
      <c r="K2606" s="17">
        <v>45352</v>
      </c>
    </row>
    <row r="2607" spans="1:11" x14ac:dyDescent="0.25">
      <c r="A2607" s="16">
        <v>45365.836770833332</v>
      </c>
      <c r="B2607" t="s">
        <v>190</v>
      </c>
      <c r="C2607" t="str">
        <f t="shared" si="40"/>
        <v>Others</v>
      </c>
      <c r="D2607" s="3">
        <v>20</v>
      </c>
      <c r="E2607" t="s">
        <v>244</v>
      </c>
      <c r="F2607" t="s">
        <v>241</v>
      </c>
      <c r="G2607" s="5" t="str">
        <f>IF(Table1[[#This Row],[Amount]]&lt;0,-Table1[[#This Row],[Amount]],"")</f>
        <v/>
      </c>
      <c r="H2607" t="str">
        <f>IF(Table1[[#This Row],[Account Type]]="Credit Card",Table1[[#This Row],[Amount]],"")</f>
        <v/>
      </c>
      <c r="I2607" s="2" t="str">
        <f>IF(Table1[[#This Row],[Category]]="Loan Repayment",Table1[[#This Row],[Amount]]*-1,"")</f>
        <v/>
      </c>
      <c r="J2607" s="20" t="s">
        <v>384</v>
      </c>
      <c r="K2607" s="17">
        <v>45352</v>
      </c>
    </row>
    <row r="2608" spans="1:11" x14ac:dyDescent="0.25">
      <c r="A2608" s="16">
        <v>45365.916064814817</v>
      </c>
      <c r="B2608" t="s">
        <v>10</v>
      </c>
      <c r="C2608" t="str">
        <f t="shared" si="40"/>
        <v>Groceries</v>
      </c>
      <c r="D2608" s="3">
        <v>-1.55</v>
      </c>
      <c r="E2608" t="s">
        <v>244</v>
      </c>
      <c r="F2608" t="s">
        <v>241</v>
      </c>
      <c r="G2608" s="5">
        <f>IF(Table1[[#This Row],[Amount]]&lt;0,-Table1[[#This Row],[Amount]],"")</f>
        <v>1.55</v>
      </c>
      <c r="H2608" t="str">
        <f>IF(Table1[[#This Row],[Account Type]]="Credit Card",Table1[[#This Row],[Amount]],"")</f>
        <v/>
      </c>
      <c r="I2608" s="2" t="str">
        <f>IF(Table1[[#This Row],[Category]]="Loan Repayment",Table1[[#This Row],[Amount]]*-1,"")</f>
        <v/>
      </c>
      <c r="J2608" s="20" t="s">
        <v>384</v>
      </c>
      <c r="K2608" s="17">
        <v>45352</v>
      </c>
    </row>
    <row r="2609" spans="1:11" x14ac:dyDescent="0.25">
      <c r="A2609" s="16">
        <v>45365.999988425923</v>
      </c>
      <c r="B2609" t="s">
        <v>14</v>
      </c>
      <c r="C2609" t="str">
        <f t="shared" si="40"/>
        <v>Public Transport</v>
      </c>
      <c r="D2609" s="3">
        <v>-1.75</v>
      </c>
      <c r="E2609" t="s">
        <v>244</v>
      </c>
      <c r="F2609" t="s">
        <v>241</v>
      </c>
      <c r="G2609" s="5">
        <f>IF(Table1[[#This Row],[Amount]]&lt;0,-Table1[[#This Row],[Amount]],"")</f>
        <v>1.75</v>
      </c>
      <c r="H2609" t="str">
        <f>IF(Table1[[#This Row],[Account Type]]="Credit Card",Table1[[#This Row],[Amount]],"")</f>
        <v/>
      </c>
      <c r="I2609" s="2" t="str">
        <f>IF(Table1[[#This Row],[Category]]="Loan Repayment",Table1[[#This Row],[Amount]]*-1,"")</f>
        <v/>
      </c>
      <c r="J2609" s="20" t="s">
        <v>384</v>
      </c>
      <c r="K2609" s="17">
        <v>45352</v>
      </c>
    </row>
    <row r="2610" spans="1:11" x14ac:dyDescent="0.25">
      <c r="A2610" s="16">
        <v>45366.699282407404</v>
      </c>
      <c r="B2610" t="s">
        <v>3</v>
      </c>
      <c r="C2610" t="str">
        <f t="shared" si="40"/>
        <v>Others</v>
      </c>
      <c r="D2610" s="3">
        <v>-197.38</v>
      </c>
      <c r="E2610" t="s">
        <v>244</v>
      </c>
      <c r="F2610" t="s">
        <v>241</v>
      </c>
      <c r="G2610" s="5">
        <f>IF(Table1[[#This Row],[Amount]]&lt;0,-Table1[[#This Row],[Amount]],"")</f>
        <v>197.38</v>
      </c>
      <c r="H2610" t="str">
        <f>IF(Table1[[#This Row],[Account Type]]="Credit Card",Table1[[#This Row],[Amount]],"")</f>
        <v/>
      </c>
      <c r="I2610" s="2" t="str">
        <f>IF(Table1[[#This Row],[Category]]="Loan Repayment",Table1[[#This Row],[Amount]]*-1,"")</f>
        <v/>
      </c>
      <c r="J2610" s="20" t="s">
        <v>384</v>
      </c>
      <c r="K2610" s="17">
        <v>45352</v>
      </c>
    </row>
    <row r="2611" spans="1:11" x14ac:dyDescent="0.25">
      <c r="A2611" s="16">
        <v>45366.699282407404</v>
      </c>
      <c r="B2611" t="s">
        <v>3</v>
      </c>
      <c r="C2611" t="str">
        <f t="shared" si="40"/>
        <v>Others</v>
      </c>
      <c r="D2611" s="3">
        <v>197.38</v>
      </c>
      <c r="E2611" t="s">
        <v>244</v>
      </c>
      <c r="F2611" t="s">
        <v>241</v>
      </c>
      <c r="G2611" s="5" t="str">
        <f>IF(Table1[[#This Row],[Amount]]&lt;0,-Table1[[#This Row],[Amount]],"")</f>
        <v/>
      </c>
      <c r="H2611" t="str">
        <f>IF(Table1[[#This Row],[Account Type]]="Credit Card",Table1[[#This Row],[Amount]],"")</f>
        <v/>
      </c>
      <c r="I2611" s="2" t="str">
        <f>IF(Table1[[#This Row],[Category]]="Loan Repayment",Table1[[#This Row],[Amount]]*-1,"")</f>
        <v/>
      </c>
      <c r="J2611" s="20" t="s">
        <v>384</v>
      </c>
      <c r="K2611" s="17">
        <v>45352</v>
      </c>
    </row>
    <row r="2612" spans="1:11" x14ac:dyDescent="0.25">
      <c r="A2612" s="16">
        <v>45366.699699074074</v>
      </c>
      <c r="B2612" t="s">
        <v>292</v>
      </c>
      <c r="C2612" t="str">
        <f t="shared" si="40"/>
        <v>Others</v>
      </c>
      <c r="D2612" s="3">
        <v>-197.38</v>
      </c>
      <c r="E2612" t="s">
        <v>244</v>
      </c>
      <c r="F2612" t="s">
        <v>241</v>
      </c>
      <c r="G2612" s="5">
        <f>IF(Table1[[#This Row],[Amount]]&lt;0,-Table1[[#This Row],[Amount]],"")</f>
        <v>197.38</v>
      </c>
      <c r="H2612" t="str">
        <f>IF(Table1[[#This Row],[Account Type]]="Credit Card",Table1[[#This Row],[Amount]],"")</f>
        <v/>
      </c>
      <c r="I2612" s="2" t="str">
        <f>IF(Table1[[#This Row],[Category]]="Loan Repayment",Table1[[#This Row],[Amount]]*-1,"")</f>
        <v/>
      </c>
      <c r="J2612" s="20" t="s">
        <v>384</v>
      </c>
      <c r="K2612" s="17">
        <v>45352</v>
      </c>
    </row>
    <row r="2613" spans="1:11" x14ac:dyDescent="0.25">
      <c r="A2613" s="16">
        <v>45366.714247685188</v>
      </c>
      <c r="B2613" t="s">
        <v>46</v>
      </c>
      <c r="C2613" t="str">
        <f t="shared" si="40"/>
        <v>Others</v>
      </c>
      <c r="D2613" s="3">
        <v>600</v>
      </c>
      <c r="E2613" t="s">
        <v>244</v>
      </c>
      <c r="F2613" t="s">
        <v>241</v>
      </c>
      <c r="G2613" s="5" t="str">
        <f>IF(Table1[[#This Row],[Amount]]&lt;0,-Table1[[#This Row],[Amount]],"")</f>
        <v/>
      </c>
      <c r="H2613" t="str">
        <f>IF(Table1[[#This Row],[Account Type]]="Credit Card",Table1[[#This Row],[Amount]],"")</f>
        <v/>
      </c>
      <c r="I2613" s="2" t="str">
        <f>IF(Table1[[#This Row],[Category]]="Loan Repayment",Table1[[#This Row],[Amount]]*-1,"")</f>
        <v/>
      </c>
      <c r="J2613" s="20" t="s">
        <v>384</v>
      </c>
      <c r="K2613" s="17">
        <v>45352</v>
      </c>
    </row>
    <row r="2614" spans="1:11" x14ac:dyDescent="0.25">
      <c r="A2614" s="16">
        <v>45366.714722222219</v>
      </c>
      <c r="B2614" t="s">
        <v>202</v>
      </c>
      <c r="C2614" t="str">
        <f t="shared" si="40"/>
        <v>Others</v>
      </c>
      <c r="D2614" s="3">
        <v>-600</v>
      </c>
      <c r="E2614" t="s">
        <v>244</v>
      </c>
      <c r="F2614" t="s">
        <v>241</v>
      </c>
      <c r="G2614" s="5">
        <f>IF(Table1[[#This Row],[Amount]]&lt;0,-Table1[[#This Row],[Amount]],"")</f>
        <v>600</v>
      </c>
      <c r="H2614" t="str">
        <f>IF(Table1[[#This Row],[Account Type]]="Credit Card",Table1[[#This Row],[Amount]],"")</f>
        <v/>
      </c>
      <c r="I2614" s="2" t="str">
        <f>IF(Table1[[#This Row],[Category]]="Loan Repayment",Table1[[#This Row],[Amount]]*-1,"")</f>
        <v/>
      </c>
      <c r="J2614" s="20" t="s">
        <v>384</v>
      </c>
      <c r="K2614" s="17">
        <v>45352</v>
      </c>
    </row>
    <row r="2615" spans="1:11" x14ac:dyDescent="0.25">
      <c r="A2615" s="16">
        <v>45367.11314814815</v>
      </c>
      <c r="B2615" t="s">
        <v>14</v>
      </c>
      <c r="C2615" t="str">
        <f t="shared" si="40"/>
        <v>Public Transport</v>
      </c>
      <c r="D2615" s="3">
        <v>-3.5</v>
      </c>
      <c r="E2615" t="s">
        <v>244</v>
      </c>
      <c r="F2615" t="s">
        <v>241</v>
      </c>
      <c r="G2615" s="5">
        <f>IF(Table1[[#This Row],[Amount]]&lt;0,-Table1[[#This Row],[Amount]],"")</f>
        <v>3.5</v>
      </c>
      <c r="H2615" t="str">
        <f>IF(Table1[[#This Row],[Account Type]]="Credit Card",Table1[[#This Row],[Amount]],"")</f>
        <v/>
      </c>
      <c r="I2615" s="2" t="str">
        <f>IF(Table1[[#This Row],[Category]]="Loan Repayment",Table1[[#This Row],[Amount]]*-1,"")</f>
        <v/>
      </c>
      <c r="J2615" s="20" t="s">
        <v>384</v>
      </c>
      <c r="K2615" s="17">
        <v>45352</v>
      </c>
    </row>
    <row r="2616" spans="1:11" x14ac:dyDescent="0.25">
      <c r="A2616" s="16">
        <v>45367.999988425923</v>
      </c>
      <c r="B2616" t="s">
        <v>14</v>
      </c>
      <c r="C2616" t="str">
        <f t="shared" si="40"/>
        <v>Public Transport</v>
      </c>
      <c r="D2616" s="3">
        <v>-5.25</v>
      </c>
      <c r="E2616" t="s">
        <v>244</v>
      </c>
      <c r="F2616" t="s">
        <v>241</v>
      </c>
      <c r="G2616" s="5">
        <f>IF(Table1[[#This Row],[Amount]]&lt;0,-Table1[[#This Row],[Amount]],"")</f>
        <v>5.25</v>
      </c>
      <c r="H2616" t="str">
        <f>IF(Table1[[#This Row],[Account Type]]="Credit Card",Table1[[#This Row],[Amount]],"")</f>
        <v/>
      </c>
      <c r="I2616" s="2" t="str">
        <f>IF(Table1[[#This Row],[Category]]="Loan Repayment",Table1[[#This Row],[Amount]]*-1,"")</f>
        <v/>
      </c>
      <c r="J2616" s="20" t="s">
        <v>384</v>
      </c>
      <c r="K2616" s="17">
        <v>45352</v>
      </c>
    </row>
    <row r="2617" spans="1:11" x14ac:dyDescent="0.25">
      <c r="A2617" s="16">
        <v>45368.50582175926</v>
      </c>
      <c r="B2617" t="s">
        <v>39</v>
      </c>
      <c r="C2617" t="str">
        <f t="shared" si="40"/>
        <v>Church</v>
      </c>
      <c r="D2617" s="3">
        <v>-3</v>
      </c>
      <c r="E2617" t="s">
        <v>244</v>
      </c>
      <c r="F2617" t="s">
        <v>241</v>
      </c>
      <c r="G2617" s="5">
        <f>IF(Table1[[#This Row],[Amount]]&lt;0,-Table1[[#This Row],[Amount]],"")</f>
        <v>3</v>
      </c>
      <c r="H2617" t="str">
        <f>IF(Table1[[#This Row],[Account Type]]="Credit Card",Table1[[#This Row],[Amount]],"")</f>
        <v/>
      </c>
      <c r="I2617" s="2" t="str">
        <f>IF(Table1[[#This Row],[Category]]="Loan Repayment",Table1[[#This Row],[Amount]]*-1,"")</f>
        <v/>
      </c>
      <c r="J2617" s="20" t="s">
        <v>384</v>
      </c>
      <c r="K2617" s="17">
        <v>45352</v>
      </c>
    </row>
    <row r="2618" spans="1:11" x14ac:dyDescent="0.25">
      <c r="A2618" s="16">
        <v>45368.995057870372</v>
      </c>
      <c r="B2618" t="s">
        <v>41</v>
      </c>
      <c r="C2618" t="str">
        <f t="shared" si="40"/>
        <v>Others</v>
      </c>
      <c r="D2618" s="3">
        <v>800</v>
      </c>
      <c r="E2618" t="s">
        <v>244</v>
      </c>
      <c r="F2618" t="s">
        <v>241</v>
      </c>
      <c r="G2618" s="5" t="str">
        <f>IF(Table1[[#This Row],[Amount]]&lt;0,-Table1[[#This Row],[Amount]],"")</f>
        <v/>
      </c>
      <c r="H2618" t="str">
        <f>IF(Table1[[#This Row],[Account Type]]="Credit Card",Table1[[#This Row],[Amount]],"")</f>
        <v/>
      </c>
      <c r="I2618" s="2" t="str">
        <f>IF(Table1[[#This Row],[Category]]="Loan Repayment",Table1[[#This Row],[Amount]]*-1,"")</f>
        <v/>
      </c>
      <c r="J2618" s="20" t="s">
        <v>384</v>
      </c>
      <c r="K2618" s="17">
        <v>45352</v>
      </c>
    </row>
    <row r="2619" spans="1:11" x14ac:dyDescent="0.25">
      <c r="A2619" s="16">
        <v>45368.999988425923</v>
      </c>
      <c r="B2619" t="s">
        <v>14</v>
      </c>
      <c r="C2619" t="str">
        <f t="shared" si="40"/>
        <v>Public Transport</v>
      </c>
      <c r="D2619" s="3">
        <v>-5.25</v>
      </c>
      <c r="E2619" t="s">
        <v>244</v>
      </c>
      <c r="F2619" t="s">
        <v>241</v>
      </c>
      <c r="G2619" s="5">
        <f>IF(Table1[[#This Row],[Amount]]&lt;0,-Table1[[#This Row],[Amount]],"")</f>
        <v>5.25</v>
      </c>
      <c r="H2619" t="str">
        <f>IF(Table1[[#This Row],[Account Type]]="Credit Card",Table1[[#This Row],[Amount]],"")</f>
        <v/>
      </c>
      <c r="I2619" s="2" t="str">
        <f>IF(Table1[[#This Row],[Category]]="Loan Repayment",Table1[[#This Row],[Amount]]*-1,"")</f>
        <v/>
      </c>
      <c r="J2619" s="20" t="s">
        <v>384</v>
      </c>
      <c r="K2619" s="17">
        <v>45352</v>
      </c>
    </row>
    <row r="2620" spans="1:11" x14ac:dyDescent="0.25">
      <c r="A2620" s="16">
        <v>45369</v>
      </c>
      <c r="B2620" t="s">
        <v>174</v>
      </c>
      <c r="C2620" t="str">
        <f t="shared" si="40"/>
        <v>Savings</v>
      </c>
      <c r="D2620" s="3">
        <v>200</v>
      </c>
      <c r="E2620" t="s">
        <v>244</v>
      </c>
      <c r="F2620" t="s">
        <v>241</v>
      </c>
      <c r="G2620" s="5" t="str">
        <f>IF(Table1[[#This Row],[Amount]]&lt;0,-Table1[[#This Row],[Amount]],"")</f>
        <v/>
      </c>
      <c r="H2620" t="str">
        <f>IF(Table1[[#This Row],[Account Type]]="Credit Card",Table1[[#This Row],[Amount]],"")</f>
        <v/>
      </c>
      <c r="I2620" s="2" t="str">
        <f>IF(Table1[[#This Row],[Category]]="Loan Repayment",Table1[[#This Row],[Amount]]*-1,"")</f>
        <v/>
      </c>
      <c r="J2620" s="20" t="s">
        <v>384</v>
      </c>
      <c r="K2620" s="17">
        <v>45352</v>
      </c>
    </row>
    <row r="2621" spans="1:11" x14ac:dyDescent="0.25">
      <c r="A2621" s="16">
        <v>45369.2424537037</v>
      </c>
      <c r="B2621" t="s">
        <v>65</v>
      </c>
      <c r="C2621" t="str">
        <f t="shared" si="40"/>
        <v>Others</v>
      </c>
      <c r="D2621" s="3">
        <v>-700</v>
      </c>
      <c r="E2621" t="s">
        <v>244</v>
      </c>
      <c r="F2621" t="s">
        <v>241</v>
      </c>
      <c r="G2621" s="5">
        <f>IF(Table1[[#This Row],[Amount]]&lt;0,-Table1[[#This Row],[Amount]],"")</f>
        <v>700</v>
      </c>
      <c r="H2621" t="str">
        <f>IF(Table1[[#This Row],[Account Type]]="Credit Card",Table1[[#This Row],[Amount]],"")</f>
        <v/>
      </c>
      <c r="I2621" s="2" t="str">
        <f>IF(Table1[[#This Row],[Category]]="Loan Repayment",Table1[[#This Row],[Amount]]*-1,"")</f>
        <v/>
      </c>
      <c r="J2621" s="20" t="s">
        <v>384</v>
      </c>
      <c r="K2621" s="17">
        <v>45352</v>
      </c>
    </row>
    <row r="2622" spans="1:11" x14ac:dyDescent="0.25">
      <c r="A2622" s="16">
        <v>45369.302534722221</v>
      </c>
      <c r="B2622" t="s">
        <v>2</v>
      </c>
      <c r="C2622" t="str">
        <f t="shared" si="40"/>
        <v>Savings</v>
      </c>
      <c r="D2622" s="3">
        <v>5</v>
      </c>
      <c r="E2622" t="s">
        <v>244</v>
      </c>
      <c r="F2622" t="s">
        <v>241</v>
      </c>
      <c r="G2622" s="5" t="str">
        <f>IF(Table1[[#This Row],[Amount]]&lt;0,-Table1[[#This Row],[Amount]],"")</f>
        <v/>
      </c>
      <c r="H2622" t="str">
        <f>IF(Table1[[#This Row],[Account Type]]="Credit Card",Table1[[#This Row],[Amount]],"")</f>
        <v/>
      </c>
      <c r="I2622" s="2" t="str">
        <f>IF(Table1[[#This Row],[Category]]="Loan Repayment",Table1[[#This Row],[Amount]]*-1,"")</f>
        <v/>
      </c>
      <c r="J2622" s="20" t="s">
        <v>384</v>
      </c>
      <c r="K2622" s="17">
        <v>45352</v>
      </c>
    </row>
    <row r="2623" spans="1:11" x14ac:dyDescent="0.25">
      <c r="A2623" s="16">
        <v>45369.302534722221</v>
      </c>
      <c r="B2623" t="s">
        <v>2</v>
      </c>
      <c r="C2623" t="str">
        <f t="shared" si="40"/>
        <v>Savings</v>
      </c>
      <c r="D2623" s="3">
        <v>-5</v>
      </c>
      <c r="E2623" t="s">
        <v>244</v>
      </c>
      <c r="F2623" t="s">
        <v>241</v>
      </c>
      <c r="G2623" s="5">
        <f>IF(Table1[[#This Row],[Amount]]&lt;0,-Table1[[#This Row],[Amount]],"")</f>
        <v>5</v>
      </c>
      <c r="H2623" t="str">
        <f>IF(Table1[[#This Row],[Account Type]]="Credit Card",Table1[[#This Row],[Amount]],"")</f>
        <v/>
      </c>
      <c r="I2623" s="2" t="str">
        <f>IF(Table1[[#This Row],[Category]]="Loan Repayment",Table1[[#This Row],[Amount]]*-1,"")</f>
        <v/>
      </c>
      <c r="J2623" s="20" t="s">
        <v>384</v>
      </c>
      <c r="K2623" s="17">
        <v>45352</v>
      </c>
    </row>
    <row r="2624" spans="1:11" x14ac:dyDescent="0.25">
      <c r="A2624" s="16">
        <v>45369.478587962964</v>
      </c>
      <c r="B2624" t="s">
        <v>204</v>
      </c>
      <c r="C2624" t="str">
        <f t="shared" si="40"/>
        <v>Others</v>
      </c>
      <c r="D2624" s="3">
        <v>-100</v>
      </c>
      <c r="E2624" t="s">
        <v>244</v>
      </c>
      <c r="F2624" t="s">
        <v>241</v>
      </c>
      <c r="G2624" s="5">
        <f>IF(Table1[[#This Row],[Amount]]&lt;0,-Table1[[#This Row],[Amount]],"")</f>
        <v>100</v>
      </c>
      <c r="H2624" t="str">
        <f>IF(Table1[[#This Row],[Account Type]]="Credit Card",Table1[[#This Row],[Amount]],"")</f>
        <v/>
      </c>
      <c r="I2624" s="2" t="str">
        <f>IF(Table1[[#This Row],[Category]]="Loan Repayment",Table1[[#This Row],[Amount]]*-1,"")</f>
        <v/>
      </c>
      <c r="J2624" s="20" t="s">
        <v>384</v>
      </c>
      <c r="K2624" s="17">
        <v>45352</v>
      </c>
    </row>
    <row r="2625" spans="1:11" x14ac:dyDescent="0.25">
      <c r="A2625" s="16">
        <v>45369.671273148146</v>
      </c>
      <c r="B2625" t="s">
        <v>162</v>
      </c>
      <c r="C2625" t="str">
        <f t="shared" si="40"/>
        <v>Others</v>
      </c>
      <c r="D2625" s="3">
        <v>-4.4800000000000004</v>
      </c>
      <c r="E2625" t="s">
        <v>244</v>
      </c>
      <c r="F2625" t="s">
        <v>241</v>
      </c>
      <c r="G2625" s="5">
        <f>IF(Table1[[#This Row],[Amount]]&lt;0,-Table1[[#This Row],[Amount]],"")</f>
        <v>4.4800000000000004</v>
      </c>
      <c r="H2625" t="str">
        <f>IF(Table1[[#This Row],[Account Type]]="Credit Card",Table1[[#This Row],[Amount]],"")</f>
        <v/>
      </c>
      <c r="I2625" s="2" t="str">
        <f>IF(Table1[[#This Row],[Category]]="Loan Repayment",Table1[[#This Row],[Amount]]*-1,"")</f>
        <v/>
      </c>
      <c r="J2625" s="20" t="s">
        <v>384</v>
      </c>
      <c r="K2625" s="17">
        <v>45352</v>
      </c>
    </row>
    <row r="2626" spans="1:11" x14ac:dyDescent="0.25">
      <c r="A2626" s="16">
        <v>45369.822245370371</v>
      </c>
      <c r="B2626" t="s">
        <v>46</v>
      </c>
      <c r="C2626" t="str">
        <f t="shared" ref="C2626:C2689" si="41">IF(OR(B2626="Lidl",B2626="Asda",B2626="Best Asia Supermarket",B2626="Wallington Food Centre",B2626="Sainsbury's",B2626="Tesco"),"Groceries",IF(OR(B2626="Boots",B2626="Manor Pharmacy",B2626="Specsavers",B2626="Noahs Health Food Stor"),"Health",IF(OR(B2626="Amazon",B2626="Ebay"),"Online Shopping",IF(OR(B2626="Transport For London",B2626="South Western Railway"),"Public Transport",IF(OR(B2626="Primark",B2626="TK Maxx",B2626="Marks &amp; Spencer"),"Clothing",IF(OR(B2626="Udemy",B2626="Wise",B2626="Telusko",B2626="Oasis Christian Centre"),"Self Development",IF(OR(B2626="Price Busters",B2626="Argos",B2626="Poundland",B2626="Kings Corner"),"Household Items",IF(OR(B2626="To RCCG GLORIOUS HIGH THRONE",B2626="To Eagle City Church"),"Church",IF(OR(B2626="Skillz UK",B2626="Tynker",B2626="To Gocardless",B2626="We Make Footballers Cc",B2626="GLL BETTER",B2626="VIS WWW.BETTER.ORG.UK/",B2626="IXL Learning"),"Kids Extracurricular",IF(OR(B2626="To GBP Savings",B2626="Trading 212"),"Savings",IF(B2626="To Aqua","Loan Repayment",IF(B2626="To Kaneh Amin","Haircut",IF(B2626="Wall/Rent/63canon","Rent",IF(OR(B2626="Bolt","Uber"),"Cab",IF(B2626="Dulwich College","Salary","Others")))))))))))))))</f>
        <v>Others</v>
      </c>
      <c r="D2626" s="3">
        <v>20</v>
      </c>
      <c r="E2626" t="s">
        <v>244</v>
      </c>
      <c r="F2626" t="s">
        <v>241</v>
      </c>
      <c r="G2626" s="5" t="str">
        <f>IF(Table1[[#This Row],[Amount]]&lt;0,-Table1[[#This Row],[Amount]],"")</f>
        <v/>
      </c>
      <c r="H2626" t="str">
        <f>IF(Table1[[#This Row],[Account Type]]="Credit Card",Table1[[#This Row],[Amount]],"")</f>
        <v/>
      </c>
      <c r="I2626" s="2" t="str">
        <f>IF(Table1[[#This Row],[Category]]="Loan Repayment",Table1[[#This Row],[Amount]]*-1,"")</f>
        <v/>
      </c>
      <c r="J2626" s="20" t="s">
        <v>384</v>
      </c>
      <c r="K2626" s="17">
        <v>45352</v>
      </c>
    </row>
    <row r="2627" spans="1:11" x14ac:dyDescent="0.25">
      <c r="A2627" s="16">
        <v>45369.82230324074</v>
      </c>
      <c r="B2627" t="s">
        <v>15</v>
      </c>
      <c r="C2627" t="str">
        <f t="shared" si="41"/>
        <v>Groceries</v>
      </c>
      <c r="D2627" s="3">
        <v>-4.4400000000000004</v>
      </c>
      <c r="E2627" t="s">
        <v>244</v>
      </c>
      <c r="F2627" t="s">
        <v>241</v>
      </c>
      <c r="G2627" s="5">
        <f>IF(Table1[[#This Row],[Amount]]&lt;0,-Table1[[#This Row],[Amount]],"")</f>
        <v>4.4400000000000004</v>
      </c>
      <c r="H2627" t="str">
        <f>IF(Table1[[#This Row],[Account Type]]="Credit Card",Table1[[#This Row],[Amount]],"")</f>
        <v/>
      </c>
      <c r="I2627" s="2" t="str">
        <f>IF(Table1[[#This Row],[Category]]="Loan Repayment",Table1[[#This Row],[Amount]]*-1,"")</f>
        <v/>
      </c>
      <c r="J2627" s="20" t="s">
        <v>384</v>
      </c>
      <c r="K2627" s="17">
        <v>45352</v>
      </c>
    </row>
    <row r="2628" spans="1:11" x14ac:dyDescent="0.25">
      <c r="A2628" s="16">
        <v>45369.828738425924</v>
      </c>
      <c r="B2628" t="s">
        <v>10</v>
      </c>
      <c r="C2628" t="str">
        <f t="shared" si="41"/>
        <v>Groceries</v>
      </c>
      <c r="D2628" s="3">
        <v>-4.08</v>
      </c>
      <c r="E2628" t="s">
        <v>244</v>
      </c>
      <c r="F2628" t="s">
        <v>241</v>
      </c>
      <c r="G2628" s="5">
        <f>IF(Table1[[#This Row],[Amount]]&lt;0,-Table1[[#This Row],[Amount]],"")</f>
        <v>4.08</v>
      </c>
      <c r="H2628" t="str">
        <f>IF(Table1[[#This Row],[Account Type]]="Credit Card",Table1[[#This Row],[Amount]],"")</f>
        <v/>
      </c>
      <c r="I2628" s="2" t="str">
        <f>IF(Table1[[#This Row],[Category]]="Loan Repayment",Table1[[#This Row],[Amount]]*-1,"")</f>
        <v/>
      </c>
      <c r="J2628" s="20" t="s">
        <v>384</v>
      </c>
      <c r="K2628" s="17">
        <v>45352</v>
      </c>
    </row>
    <row r="2629" spans="1:11" x14ac:dyDescent="0.25">
      <c r="A2629" s="16">
        <v>45369.999988425923</v>
      </c>
      <c r="B2629" t="s">
        <v>14</v>
      </c>
      <c r="C2629" t="str">
        <f t="shared" si="41"/>
        <v>Public Transport</v>
      </c>
      <c r="D2629" s="3">
        <v>-1.75</v>
      </c>
      <c r="E2629" t="s">
        <v>244</v>
      </c>
      <c r="F2629" t="s">
        <v>241</v>
      </c>
      <c r="G2629" s="5">
        <f>IF(Table1[[#This Row],[Amount]]&lt;0,-Table1[[#This Row],[Amount]],"")</f>
        <v>1.75</v>
      </c>
      <c r="H2629" t="str">
        <f>IF(Table1[[#This Row],[Account Type]]="Credit Card",Table1[[#This Row],[Amount]],"")</f>
        <v/>
      </c>
      <c r="I2629" s="2" t="str">
        <f>IF(Table1[[#This Row],[Category]]="Loan Repayment",Table1[[#This Row],[Amount]]*-1,"")</f>
        <v/>
      </c>
      <c r="J2629" s="20" t="s">
        <v>384</v>
      </c>
      <c r="K2629" s="17">
        <v>45352</v>
      </c>
    </row>
    <row r="2630" spans="1:11" x14ac:dyDescent="0.25">
      <c r="A2630" s="16">
        <v>45370.365624999999</v>
      </c>
      <c r="B2630" t="s">
        <v>119</v>
      </c>
      <c r="C2630" t="str">
        <f t="shared" si="41"/>
        <v>Others</v>
      </c>
      <c r="D2630" s="3">
        <v>-5</v>
      </c>
      <c r="E2630" t="s">
        <v>244</v>
      </c>
      <c r="F2630" t="s">
        <v>241</v>
      </c>
      <c r="G2630" s="5">
        <f>IF(Table1[[#This Row],[Amount]]&lt;0,-Table1[[#This Row],[Amount]],"")</f>
        <v>5</v>
      </c>
      <c r="H2630" t="str">
        <f>IF(Table1[[#This Row],[Account Type]]="Credit Card",Table1[[#This Row],[Amount]],"")</f>
        <v/>
      </c>
      <c r="I2630" s="2" t="str">
        <f>IF(Table1[[#This Row],[Category]]="Loan Repayment",Table1[[#This Row],[Amount]]*-1,"")</f>
        <v/>
      </c>
      <c r="J2630" s="20" t="s">
        <v>384</v>
      </c>
      <c r="K2630" s="17">
        <v>45352</v>
      </c>
    </row>
    <row r="2631" spans="1:11" x14ac:dyDescent="0.25">
      <c r="A2631" s="16">
        <v>45370.649502314816</v>
      </c>
      <c r="B2631" t="s">
        <v>8</v>
      </c>
      <c r="C2631" t="str">
        <f t="shared" si="41"/>
        <v>Others</v>
      </c>
      <c r="D2631" s="3">
        <v>50</v>
      </c>
      <c r="E2631" t="s">
        <v>244</v>
      </c>
      <c r="F2631" t="s">
        <v>241</v>
      </c>
      <c r="G2631" s="5" t="str">
        <f>IF(Table1[[#This Row],[Amount]]&lt;0,-Table1[[#This Row],[Amount]],"")</f>
        <v/>
      </c>
      <c r="H2631" t="str">
        <f>IF(Table1[[#This Row],[Account Type]]="Credit Card",Table1[[#This Row],[Amount]],"")</f>
        <v/>
      </c>
      <c r="I2631" s="2" t="str">
        <f>IF(Table1[[#This Row],[Category]]="Loan Repayment",Table1[[#This Row],[Amount]]*-1,"")</f>
        <v/>
      </c>
      <c r="J2631" s="20" t="s">
        <v>384</v>
      </c>
      <c r="K2631" s="17">
        <v>45352</v>
      </c>
    </row>
    <row r="2632" spans="1:11" x14ac:dyDescent="0.25">
      <c r="A2632" s="16">
        <v>45370.999988425923</v>
      </c>
      <c r="B2632" t="s">
        <v>14</v>
      </c>
      <c r="C2632" t="str">
        <f t="shared" si="41"/>
        <v>Public Transport</v>
      </c>
      <c r="D2632" s="3">
        <v>-1.75</v>
      </c>
      <c r="E2632" t="s">
        <v>244</v>
      </c>
      <c r="F2632" t="s">
        <v>241</v>
      </c>
      <c r="G2632" s="5">
        <f>IF(Table1[[#This Row],[Amount]]&lt;0,-Table1[[#This Row],[Amount]],"")</f>
        <v>1.75</v>
      </c>
      <c r="H2632" t="str">
        <f>IF(Table1[[#This Row],[Account Type]]="Credit Card",Table1[[#This Row],[Amount]],"")</f>
        <v/>
      </c>
      <c r="I2632" s="2" t="str">
        <f>IF(Table1[[#This Row],[Category]]="Loan Repayment",Table1[[#This Row],[Amount]]*-1,"")</f>
        <v/>
      </c>
      <c r="J2632" s="20" t="s">
        <v>384</v>
      </c>
      <c r="K2632" s="17">
        <v>45352</v>
      </c>
    </row>
    <row r="2633" spans="1:11" x14ac:dyDescent="0.25">
      <c r="A2633" s="16">
        <v>45371.583819444444</v>
      </c>
      <c r="B2633" t="s">
        <v>123</v>
      </c>
      <c r="C2633" t="str">
        <f t="shared" si="41"/>
        <v>Others</v>
      </c>
      <c r="D2633" s="3">
        <v>-200</v>
      </c>
      <c r="E2633" t="s">
        <v>244</v>
      </c>
      <c r="F2633" t="s">
        <v>241</v>
      </c>
      <c r="G2633" s="5">
        <f>IF(Table1[[#This Row],[Amount]]&lt;0,-Table1[[#This Row],[Amount]],"")</f>
        <v>200</v>
      </c>
      <c r="H2633" t="str">
        <f>IF(Table1[[#This Row],[Account Type]]="Credit Card",Table1[[#This Row],[Amount]],"")</f>
        <v/>
      </c>
      <c r="I2633" s="2" t="str">
        <f>IF(Table1[[#This Row],[Category]]="Loan Repayment",Table1[[#This Row],[Amount]]*-1,"")</f>
        <v/>
      </c>
      <c r="J2633" s="20" t="s">
        <v>384</v>
      </c>
      <c r="K2633" s="17">
        <v>45352</v>
      </c>
    </row>
    <row r="2634" spans="1:11" x14ac:dyDescent="0.25">
      <c r="A2634" s="16">
        <v>45372.111284722225</v>
      </c>
      <c r="B2634" t="s">
        <v>14</v>
      </c>
      <c r="C2634" t="str">
        <f t="shared" si="41"/>
        <v>Public Transport</v>
      </c>
      <c r="D2634" s="3">
        <v>-3.5</v>
      </c>
      <c r="E2634" t="s">
        <v>244</v>
      </c>
      <c r="F2634" t="s">
        <v>241</v>
      </c>
      <c r="G2634" s="5">
        <f>IF(Table1[[#This Row],[Amount]]&lt;0,-Table1[[#This Row],[Amount]],"")</f>
        <v>3.5</v>
      </c>
      <c r="H2634" t="str">
        <f>IF(Table1[[#This Row],[Account Type]]="Credit Card",Table1[[#This Row],[Amount]],"")</f>
        <v/>
      </c>
      <c r="I2634" s="2" t="str">
        <f>IF(Table1[[#This Row],[Category]]="Loan Repayment",Table1[[#This Row],[Amount]]*-1,"")</f>
        <v/>
      </c>
      <c r="J2634" s="20" t="s">
        <v>384</v>
      </c>
      <c r="K2634" s="17">
        <v>45352</v>
      </c>
    </row>
    <row r="2635" spans="1:11" x14ac:dyDescent="0.25">
      <c r="A2635" s="16">
        <v>45372.922164351854</v>
      </c>
      <c r="B2635" t="s">
        <v>10</v>
      </c>
      <c r="C2635" t="str">
        <f t="shared" si="41"/>
        <v>Groceries</v>
      </c>
      <c r="D2635" s="3">
        <v>-3.1</v>
      </c>
      <c r="E2635" t="s">
        <v>244</v>
      </c>
      <c r="F2635" t="s">
        <v>241</v>
      </c>
      <c r="G2635" s="5">
        <f>IF(Table1[[#This Row],[Amount]]&lt;0,-Table1[[#This Row],[Amount]],"")</f>
        <v>3.1</v>
      </c>
      <c r="H2635" t="str">
        <f>IF(Table1[[#This Row],[Account Type]]="Credit Card",Table1[[#This Row],[Amount]],"")</f>
        <v/>
      </c>
      <c r="I2635" s="2" t="str">
        <f>IF(Table1[[#This Row],[Category]]="Loan Repayment",Table1[[#This Row],[Amount]]*-1,"")</f>
        <v/>
      </c>
      <c r="J2635" s="20" t="s">
        <v>384</v>
      </c>
      <c r="K2635" s="17">
        <v>45352</v>
      </c>
    </row>
    <row r="2636" spans="1:11" x14ac:dyDescent="0.25">
      <c r="A2636" s="16">
        <v>45372.999988425923</v>
      </c>
      <c r="B2636" t="s">
        <v>14</v>
      </c>
      <c r="C2636" t="str">
        <f t="shared" si="41"/>
        <v>Public Transport</v>
      </c>
      <c r="D2636" s="3">
        <v>-3.5</v>
      </c>
      <c r="E2636" t="s">
        <v>244</v>
      </c>
      <c r="F2636" t="s">
        <v>241</v>
      </c>
      <c r="G2636" s="5">
        <f>IF(Table1[[#This Row],[Amount]]&lt;0,-Table1[[#This Row],[Amount]],"")</f>
        <v>3.5</v>
      </c>
      <c r="H2636" t="str">
        <f>IF(Table1[[#This Row],[Account Type]]="Credit Card",Table1[[#This Row],[Amount]],"")</f>
        <v/>
      </c>
      <c r="I2636" s="2" t="str">
        <f>IF(Table1[[#This Row],[Category]]="Loan Repayment",Table1[[#This Row],[Amount]]*-1,"")</f>
        <v/>
      </c>
      <c r="J2636" s="20" t="s">
        <v>384</v>
      </c>
      <c r="K2636" s="17">
        <v>45352</v>
      </c>
    </row>
    <row r="2637" spans="1:11" x14ac:dyDescent="0.25">
      <c r="A2637" s="16">
        <v>45373.455671296295</v>
      </c>
      <c r="B2637" t="s">
        <v>11</v>
      </c>
      <c r="C2637" t="str">
        <f t="shared" si="41"/>
        <v>Others</v>
      </c>
      <c r="D2637" s="3">
        <v>-0.99</v>
      </c>
      <c r="E2637" t="s">
        <v>244</v>
      </c>
      <c r="F2637" t="s">
        <v>241</v>
      </c>
      <c r="G2637" s="5">
        <f>IF(Table1[[#This Row],[Amount]]&lt;0,-Table1[[#This Row],[Amount]],"")</f>
        <v>0.99</v>
      </c>
      <c r="H2637" t="str">
        <f>IF(Table1[[#This Row],[Account Type]]="Credit Card",Table1[[#This Row],[Amount]],"")</f>
        <v/>
      </c>
      <c r="I2637" s="2" t="str">
        <f>IF(Table1[[#This Row],[Category]]="Loan Repayment",Table1[[#This Row],[Amount]]*-1,"")</f>
        <v/>
      </c>
      <c r="J2637" s="20" t="s">
        <v>384</v>
      </c>
      <c r="K2637" s="17">
        <v>45352</v>
      </c>
    </row>
    <row r="2638" spans="1:11" x14ac:dyDescent="0.25">
      <c r="A2638" s="16">
        <v>45373.612222222226</v>
      </c>
      <c r="B2638" t="s">
        <v>46</v>
      </c>
      <c r="C2638" t="str">
        <f t="shared" si="41"/>
        <v>Others</v>
      </c>
      <c r="D2638" s="3">
        <v>2000</v>
      </c>
      <c r="E2638" t="s">
        <v>244</v>
      </c>
      <c r="F2638" t="s">
        <v>241</v>
      </c>
      <c r="G2638" s="5" t="str">
        <f>IF(Table1[[#This Row],[Amount]]&lt;0,-Table1[[#This Row],[Amount]],"")</f>
        <v/>
      </c>
      <c r="H2638" t="str">
        <f>IF(Table1[[#This Row],[Account Type]]="Credit Card",Table1[[#This Row],[Amount]],"")</f>
        <v/>
      </c>
      <c r="I2638" s="2" t="str">
        <f>IF(Table1[[#This Row],[Category]]="Loan Repayment",Table1[[#This Row],[Amount]]*-1,"")</f>
        <v/>
      </c>
      <c r="J2638" s="20" t="s">
        <v>384</v>
      </c>
      <c r="K2638" s="17">
        <v>45352</v>
      </c>
    </row>
    <row r="2639" spans="1:11" x14ac:dyDescent="0.25">
      <c r="A2639" s="16">
        <v>45373.612708333334</v>
      </c>
      <c r="B2639" t="s">
        <v>202</v>
      </c>
      <c r="C2639" t="str">
        <f t="shared" si="41"/>
        <v>Others</v>
      </c>
      <c r="D2639" s="3">
        <v>-2000</v>
      </c>
      <c r="E2639" t="s">
        <v>244</v>
      </c>
      <c r="F2639" t="s">
        <v>241</v>
      </c>
      <c r="G2639" s="5">
        <f>IF(Table1[[#This Row],[Amount]]&lt;0,-Table1[[#This Row],[Amount]],"")</f>
        <v>2000</v>
      </c>
      <c r="H2639" t="str">
        <f>IF(Table1[[#This Row],[Account Type]]="Credit Card",Table1[[#This Row],[Amount]],"")</f>
        <v/>
      </c>
      <c r="I2639" s="2" t="str">
        <f>IF(Table1[[#This Row],[Category]]="Loan Repayment",Table1[[#This Row],[Amount]]*-1,"")</f>
        <v/>
      </c>
      <c r="J2639" s="20" t="s">
        <v>384</v>
      </c>
      <c r="K2639" s="17">
        <v>45352</v>
      </c>
    </row>
    <row r="2640" spans="1:11" x14ac:dyDescent="0.25">
      <c r="A2640" s="16">
        <v>45373.999988425923</v>
      </c>
      <c r="B2640" t="s">
        <v>14</v>
      </c>
      <c r="C2640" t="str">
        <f t="shared" si="41"/>
        <v>Public Transport</v>
      </c>
      <c r="D2640" s="3">
        <v>-3.5</v>
      </c>
      <c r="E2640" t="s">
        <v>244</v>
      </c>
      <c r="F2640" t="s">
        <v>241</v>
      </c>
      <c r="G2640" s="5">
        <f>IF(Table1[[#This Row],[Amount]]&lt;0,-Table1[[#This Row],[Amount]],"")</f>
        <v>3.5</v>
      </c>
      <c r="H2640" t="str">
        <f>IF(Table1[[#This Row],[Account Type]]="Credit Card",Table1[[#This Row],[Amount]],"")</f>
        <v/>
      </c>
      <c r="I2640" s="2" t="str">
        <f>IF(Table1[[#This Row],[Category]]="Loan Repayment",Table1[[#This Row],[Amount]]*-1,"")</f>
        <v/>
      </c>
      <c r="J2640" s="20" t="s">
        <v>384</v>
      </c>
      <c r="K2640" s="17">
        <v>45352</v>
      </c>
    </row>
    <row r="2641" spans="1:11" x14ac:dyDescent="0.25">
      <c r="A2641" s="16">
        <v>45374.559733796297</v>
      </c>
      <c r="B2641" t="s">
        <v>205</v>
      </c>
      <c r="C2641" t="str">
        <f t="shared" si="41"/>
        <v>Groceries</v>
      </c>
      <c r="D2641" s="3">
        <v>-1.75</v>
      </c>
      <c r="E2641" t="s">
        <v>244</v>
      </c>
      <c r="F2641" t="s">
        <v>241</v>
      </c>
      <c r="G2641" s="5">
        <f>IF(Table1[[#This Row],[Amount]]&lt;0,-Table1[[#This Row],[Amount]],"")</f>
        <v>1.75</v>
      </c>
      <c r="H2641" t="str">
        <f>IF(Table1[[#This Row],[Account Type]]="Credit Card",Table1[[#This Row],[Amount]],"")</f>
        <v/>
      </c>
      <c r="I2641" s="2" t="str">
        <f>IF(Table1[[#This Row],[Category]]="Loan Repayment",Table1[[#This Row],[Amount]]*-1,"")</f>
        <v/>
      </c>
      <c r="J2641" s="20" t="s">
        <v>384</v>
      </c>
      <c r="K2641" s="17">
        <v>45352</v>
      </c>
    </row>
    <row r="2642" spans="1:11" x14ac:dyDescent="0.25">
      <c r="A2642" s="16">
        <v>45374.922962962963</v>
      </c>
      <c r="B2642" t="s">
        <v>10</v>
      </c>
      <c r="C2642" t="str">
        <f t="shared" si="41"/>
        <v>Groceries</v>
      </c>
      <c r="D2642" s="3">
        <v>-1.55</v>
      </c>
      <c r="E2642" t="s">
        <v>244</v>
      </c>
      <c r="F2642" t="s">
        <v>241</v>
      </c>
      <c r="G2642" s="5">
        <f>IF(Table1[[#This Row],[Amount]]&lt;0,-Table1[[#This Row],[Amount]],"")</f>
        <v>1.55</v>
      </c>
      <c r="H2642" t="str">
        <f>IF(Table1[[#This Row],[Account Type]]="Credit Card",Table1[[#This Row],[Amount]],"")</f>
        <v/>
      </c>
      <c r="I2642" s="2" t="str">
        <f>IF(Table1[[#This Row],[Category]]="Loan Repayment",Table1[[#This Row],[Amount]]*-1,"")</f>
        <v/>
      </c>
      <c r="J2642" s="20" t="s">
        <v>384</v>
      </c>
      <c r="K2642" s="17">
        <v>45352</v>
      </c>
    </row>
    <row r="2643" spans="1:11" x14ac:dyDescent="0.25">
      <c r="A2643" s="16">
        <v>45374.999988425923</v>
      </c>
      <c r="B2643" t="s">
        <v>14</v>
      </c>
      <c r="C2643" t="str">
        <f t="shared" si="41"/>
        <v>Public Transport</v>
      </c>
      <c r="D2643" s="3">
        <v>-5.25</v>
      </c>
      <c r="E2643" t="s">
        <v>244</v>
      </c>
      <c r="F2643" t="s">
        <v>241</v>
      </c>
      <c r="G2643" s="5">
        <f>IF(Table1[[#This Row],[Amount]]&lt;0,-Table1[[#This Row],[Amount]],"")</f>
        <v>5.25</v>
      </c>
      <c r="H2643" t="str">
        <f>IF(Table1[[#This Row],[Account Type]]="Credit Card",Table1[[#This Row],[Amount]],"")</f>
        <v/>
      </c>
      <c r="I2643" s="2" t="str">
        <f>IF(Table1[[#This Row],[Category]]="Loan Repayment",Table1[[#This Row],[Amount]]*-1,"")</f>
        <v/>
      </c>
      <c r="J2643" s="20" t="s">
        <v>384</v>
      </c>
      <c r="K2643" s="17">
        <v>45352</v>
      </c>
    </row>
    <row r="2644" spans="1:11" x14ac:dyDescent="0.25">
      <c r="A2644" s="16">
        <v>45375.503946759258</v>
      </c>
      <c r="B2644" t="s">
        <v>46</v>
      </c>
      <c r="C2644" t="str">
        <f t="shared" si="41"/>
        <v>Others</v>
      </c>
      <c r="D2644" s="3">
        <v>163</v>
      </c>
      <c r="E2644" t="s">
        <v>244</v>
      </c>
      <c r="F2644" t="s">
        <v>241</v>
      </c>
      <c r="G2644" s="5" t="str">
        <f>IF(Table1[[#This Row],[Amount]]&lt;0,-Table1[[#This Row],[Amount]],"")</f>
        <v/>
      </c>
      <c r="H2644" t="str">
        <f>IF(Table1[[#This Row],[Account Type]]="Credit Card",Table1[[#This Row],[Amount]],"")</f>
        <v/>
      </c>
      <c r="I2644" s="2" t="str">
        <f>IF(Table1[[#This Row],[Category]]="Loan Repayment",Table1[[#This Row],[Amount]]*-1,"")</f>
        <v/>
      </c>
      <c r="J2644" s="20" t="s">
        <v>384</v>
      </c>
      <c r="K2644" s="17">
        <v>45352</v>
      </c>
    </row>
    <row r="2645" spans="1:11" x14ac:dyDescent="0.25">
      <c r="A2645" s="16">
        <v>45375.504560185182</v>
      </c>
      <c r="B2645" t="s">
        <v>39</v>
      </c>
      <c r="C2645" t="str">
        <f t="shared" si="41"/>
        <v>Church</v>
      </c>
      <c r="D2645" s="3">
        <v>-163</v>
      </c>
      <c r="E2645" t="s">
        <v>244</v>
      </c>
      <c r="F2645" t="s">
        <v>241</v>
      </c>
      <c r="G2645" s="5">
        <f>IF(Table1[[#This Row],[Amount]]&lt;0,-Table1[[#This Row],[Amount]],"")</f>
        <v>163</v>
      </c>
      <c r="H2645" t="str">
        <f>IF(Table1[[#This Row],[Account Type]]="Credit Card",Table1[[#This Row],[Amount]],"")</f>
        <v/>
      </c>
      <c r="I2645" s="2" t="str">
        <f>IF(Table1[[#This Row],[Category]]="Loan Repayment",Table1[[#This Row],[Amount]]*-1,"")</f>
        <v/>
      </c>
      <c r="J2645" s="20" t="s">
        <v>384</v>
      </c>
      <c r="K2645" s="17">
        <v>45352</v>
      </c>
    </row>
    <row r="2646" spans="1:11" x14ac:dyDescent="0.25">
      <c r="A2646" s="16">
        <v>45376.091562499998</v>
      </c>
      <c r="B2646" t="s">
        <v>14</v>
      </c>
      <c r="C2646" t="str">
        <f t="shared" si="41"/>
        <v>Public Transport</v>
      </c>
      <c r="D2646" s="3">
        <v>-3.5</v>
      </c>
      <c r="E2646" t="s">
        <v>244</v>
      </c>
      <c r="F2646" t="s">
        <v>241</v>
      </c>
      <c r="G2646" s="5">
        <f>IF(Table1[[#This Row],[Amount]]&lt;0,-Table1[[#This Row],[Amount]],"")</f>
        <v>3.5</v>
      </c>
      <c r="H2646" t="str">
        <f>IF(Table1[[#This Row],[Account Type]]="Credit Card",Table1[[#This Row],[Amount]],"")</f>
        <v/>
      </c>
      <c r="I2646" s="2" t="str">
        <f>IF(Table1[[#This Row],[Category]]="Loan Repayment",Table1[[#This Row],[Amount]]*-1,"")</f>
        <v/>
      </c>
      <c r="J2646" s="20" t="s">
        <v>384</v>
      </c>
      <c r="K2646" s="17">
        <v>45352</v>
      </c>
    </row>
    <row r="2647" spans="1:11" x14ac:dyDescent="0.25">
      <c r="A2647" s="16">
        <v>45376.303460648145</v>
      </c>
      <c r="B2647" t="s">
        <v>2</v>
      </c>
      <c r="C2647" t="str">
        <f t="shared" si="41"/>
        <v>Savings</v>
      </c>
      <c r="D2647" s="3">
        <v>5</v>
      </c>
      <c r="E2647" t="s">
        <v>244</v>
      </c>
      <c r="F2647" t="s">
        <v>241</v>
      </c>
      <c r="G2647" s="5" t="str">
        <f>IF(Table1[[#This Row],[Amount]]&lt;0,-Table1[[#This Row],[Amount]],"")</f>
        <v/>
      </c>
      <c r="H2647" t="str">
        <f>IF(Table1[[#This Row],[Account Type]]="Credit Card",Table1[[#This Row],[Amount]],"")</f>
        <v/>
      </c>
      <c r="I2647" s="2" t="str">
        <f>IF(Table1[[#This Row],[Category]]="Loan Repayment",Table1[[#This Row],[Amount]]*-1,"")</f>
        <v/>
      </c>
      <c r="J2647" s="20" t="s">
        <v>384</v>
      </c>
      <c r="K2647" s="17">
        <v>45352</v>
      </c>
    </row>
    <row r="2648" spans="1:11" x14ac:dyDescent="0.25">
      <c r="A2648" s="16">
        <v>45376.303460648145</v>
      </c>
      <c r="B2648" t="s">
        <v>2</v>
      </c>
      <c r="C2648" t="str">
        <f t="shared" si="41"/>
        <v>Savings</v>
      </c>
      <c r="D2648" s="3">
        <v>-5</v>
      </c>
      <c r="E2648" t="s">
        <v>244</v>
      </c>
      <c r="F2648" t="s">
        <v>241</v>
      </c>
      <c r="G2648" s="5">
        <f>IF(Table1[[#This Row],[Amount]]&lt;0,-Table1[[#This Row],[Amount]],"")</f>
        <v>5</v>
      </c>
      <c r="H2648" t="str">
        <f>IF(Table1[[#This Row],[Account Type]]="Credit Card",Table1[[#This Row],[Amount]],"")</f>
        <v/>
      </c>
      <c r="I2648" s="2" t="str">
        <f>IF(Table1[[#This Row],[Category]]="Loan Repayment",Table1[[#This Row],[Amount]]*-1,"")</f>
        <v/>
      </c>
      <c r="J2648" s="20" t="s">
        <v>384</v>
      </c>
      <c r="K2648" s="17">
        <v>45352</v>
      </c>
    </row>
    <row r="2649" spans="1:11" x14ac:dyDescent="0.25">
      <c r="A2649" s="16">
        <v>45376.810787037037</v>
      </c>
      <c r="B2649" t="s">
        <v>206</v>
      </c>
      <c r="C2649" t="str">
        <f t="shared" si="41"/>
        <v>Others</v>
      </c>
      <c r="D2649" s="3">
        <v>-9.99</v>
      </c>
      <c r="E2649" t="s">
        <v>244</v>
      </c>
      <c r="F2649" t="s">
        <v>241</v>
      </c>
      <c r="G2649" s="5">
        <f>IF(Table1[[#This Row],[Amount]]&lt;0,-Table1[[#This Row],[Amount]],"")</f>
        <v>9.99</v>
      </c>
      <c r="H2649" t="str">
        <f>IF(Table1[[#This Row],[Account Type]]="Credit Card",Table1[[#This Row],[Amount]],"")</f>
        <v/>
      </c>
      <c r="I2649" s="2" t="str">
        <f>IF(Table1[[#This Row],[Category]]="Loan Repayment",Table1[[#This Row],[Amount]]*-1,"")</f>
        <v/>
      </c>
      <c r="J2649" s="20" t="s">
        <v>384</v>
      </c>
      <c r="K2649" s="17">
        <v>45352</v>
      </c>
    </row>
    <row r="2650" spans="1:11" x14ac:dyDescent="0.25">
      <c r="A2650" s="16">
        <v>45376.819953703707</v>
      </c>
      <c r="B2650" t="s">
        <v>10</v>
      </c>
      <c r="C2650" t="str">
        <f t="shared" si="41"/>
        <v>Groceries</v>
      </c>
      <c r="D2650" s="3">
        <v>-0.4</v>
      </c>
      <c r="E2650" t="s">
        <v>244</v>
      </c>
      <c r="F2650" t="s">
        <v>241</v>
      </c>
      <c r="G2650" s="5">
        <f>IF(Table1[[#This Row],[Amount]]&lt;0,-Table1[[#This Row],[Amount]],"")</f>
        <v>0.4</v>
      </c>
      <c r="H2650" t="str">
        <f>IF(Table1[[#This Row],[Account Type]]="Credit Card",Table1[[#This Row],[Amount]],"")</f>
        <v/>
      </c>
      <c r="I2650" s="2" t="str">
        <f>IF(Table1[[#This Row],[Category]]="Loan Repayment",Table1[[#This Row],[Amount]]*-1,"")</f>
        <v/>
      </c>
      <c r="J2650" s="20" t="s">
        <v>384</v>
      </c>
      <c r="K2650" s="17">
        <v>45352</v>
      </c>
    </row>
    <row r="2651" spans="1:11" x14ac:dyDescent="0.25">
      <c r="A2651" s="16">
        <v>45376.999988425923</v>
      </c>
      <c r="B2651" t="s">
        <v>14</v>
      </c>
      <c r="C2651" t="str">
        <f t="shared" si="41"/>
        <v>Public Transport</v>
      </c>
      <c r="D2651" s="3">
        <v>-1.75</v>
      </c>
      <c r="E2651" t="s">
        <v>244</v>
      </c>
      <c r="F2651" t="s">
        <v>241</v>
      </c>
      <c r="G2651" s="5">
        <f>IF(Table1[[#This Row],[Amount]]&lt;0,-Table1[[#This Row],[Amount]],"")</f>
        <v>1.75</v>
      </c>
      <c r="H2651" t="str">
        <f>IF(Table1[[#This Row],[Account Type]]="Credit Card",Table1[[#This Row],[Amount]],"")</f>
        <v/>
      </c>
      <c r="I2651" s="2" t="str">
        <f>IF(Table1[[#This Row],[Category]]="Loan Repayment",Table1[[#This Row],[Amount]]*-1,"")</f>
        <v/>
      </c>
      <c r="J2651" s="20" t="s">
        <v>384</v>
      </c>
      <c r="K2651" s="17">
        <v>45352</v>
      </c>
    </row>
    <row r="2652" spans="1:11" x14ac:dyDescent="0.25">
      <c r="A2652" s="16">
        <v>45377.336574074077</v>
      </c>
      <c r="B2652" t="s">
        <v>10</v>
      </c>
      <c r="C2652" t="str">
        <f t="shared" si="41"/>
        <v>Groceries</v>
      </c>
      <c r="D2652" s="3">
        <v>-0.7</v>
      </c>
      <c r="E2652" t="s">
        <v>244</v>
      </c>
      <c r="F2652" t="s">
        <v>241</v>
      </c>
      <c r="G2652" s="5">
        <f>IF(Table1[[#This Row],[Amount]]&lt;0,-Table1[[#This Row],[Amount]],"")</f>
        <v>0.7</v>
      </c>
      <c r="H2652" t="str">
        <f>IF(Table1[[#This Row],[Account Type]]="Credit Card",Table1[[#This Row],[Amount]],"")</f>
        <v/>
      </c>
      <c r="I2652" s="2" t="str">
        <f>IF(Table1[[#This Row],[Category]]="Loan Repayment",Table1[[#This Row],[Amount]]*-1,"")</f>
        <v/>
      </c>
      <c r="J2652" s="20" t="s">
        <v>384</v>
      </c>
      <c r="K2652" s="17">
        <v>45352</v>
      </c>
    </row>
    <row r="2653" spans="1:11" x14ac:dyDescent="0.25">
      <c r="A2653" s="16">
        <v>45377.592523148145</v>
      </c>
      <c r="B2653" t="s">
        <v>10</v>
      </c>
      <c r="C2653" t="str">
        <f t="shared" si="41"/>
        <v>Groceries</v>
      </c>
      <c r="D2653" s="3">
        <v>-6</v>
      </c>
      <c r="E2653" t="s">
        <v>244</v>
      </c>
      <c r="F2653" t="s">
        <v>241</v>
      </c>
      <c r="G2653" s="5">
        <f>IF(Table1[[#This Row],[Amount]]&lt;0,-Table1[[#This Row],[Amount]],"")</f>
        <v>6</v>
      </c>
      <c r="H2653" t="str">
        <f>IF(Table1[[#This Row],[Account Type]]="Credit Card",Table1[[#This Row],[Amount]],"")</f>
        <v/>
      </c>
      <c r="I2653" s="2" t="str">
        <f>IF(Table1[[#This Row],[Category]]="Loan Repayment",Table1[[#This Row],[Amount]]*-1,"")</f>
        <v/>
      </c>
      <c r="J2653" s="20" t="s">
        <v>384</v>
      </c>
      <c r="K2653" s="17">
        <v>45352</v>
      </c>
    </row>
    <row r="2654" spans="1:11" x14ac:dyDescent="0.25">
      <c r="A2654" s="16">
        <v>45378.496793981481</v>
      </c>
      <c r="B2654" t="s">
        <v>3</v>
      </c>
      <c r="C2654" t="str">
        <f t="shared" si="41"/>
        <v>Others</v>
      </c>
      <c r="D2654" s="3">
        <v>-5</v>
      </c>
      <c r="E2654" t="s">
        <v>244</v>
      </c>
      <c r="F2654" t="s">
        <v>241</v>
      </c>
      <c r="G2654" s="5">
        <f>IF(Table1[[#This Row],[Amount]]&lt;0,-Table1[[#This Row],[Amount]],"")</f>
        <v>5</v>
      </c>
      <c r="H2654" t="str">
        <f>IF(Table1[[#This Row],[Account Type]]="Credit Card",Table1[[#This Row],[Amount]],"")</f>
        <v/>
      </c>
      <c r="I2654" s="2" t="str">
        <f>IF(Table1[[#This Row],[Category]]="Loan Repayment",Table1[[#This Row],[Amount]]*-1,"")</f>
        <v/>
      </c>
      <c r="J2654" s="20" t="s">
        <v>384</v>
      </c>
      <c r="K2654" s="17">
        <v>45352</v>
      </c>
    </row>
    <row r="2655" spans="1:11" x14ac:dyDescent="0.25">
      <c r="A2655" s="16">
        <v>45378.496793981481</v>
      </c>
      <c r="B2655" t="s">
        <v>3</v>
      </c>
      <c r="C2655" t="str">
        <f t="shared" si="41"/>
        <v>Others</v>
      </c>
      <c r="D2655" s="3">
        <v>5</v>
      </c>
      <c r="E2655" t="s">
        <v>244</v>
      </c>
      <c r="F2655" t="s">
        <v>241</v>
      </c>
      <c r="G2655" s="5" t="str">
        <f>IF(Table1[[#This Row],[Amount]]&lt;0,-Table1[[#This Row],[Amount]],"")</f>
        <v/>
      </c>
      <c r="H2655" t="str">
        <f>IF(Table1[[#This Row],[Account Type]]="Credit Card",Table1[[#This Row],[Amount]],"")</f>
        <v/>
      </c>
      <c r="I2655" s="2" t="str">
        <f>IF(Table1[[#This Row],[Category]]="Loan Repayment",Table1[[#This Row],[Amount]]*-1,"")</f>
        <v/>
      </c>
      <c r="J2655" s="20" t="s">
        <v>384</v>
      </c>
      <c r="K2655" s="17">
        <v>45352</v>
      </c>
    </row>
    <row r="2656" spans="1:11" x14ac:dyDescent="0.25">
      <c r="A2656" s="16">
        <v>45378.503703703704</v>
      </c>
      <c r="B2656" t="s">
        <v>10</v>
      </c>
      <c r="C2656" t="str">
        <f t="shared" si="41"/>
        <v>Groceries</v>
      </c>
      <c r="D2656" s="3">
        <v>-5.3</v>
      </c>
      <c r="E2656" t="s">
        <v>244</v>
      </c>
      <c r="F2656" t="s">
        <v>241</v>
      </c>
      <c r="G2656" s="5">
        <f>IF(Table1[[#This Row],[Amount]]&lt;0,-Table1[[#This Row],[Amount]],"")</f>
        <v>5.3</v>
      </c>
      <c r="H2656" t="str">
        <f>IF(Table1[[#This Row],[Account Type]]="Credit Card",Table1[[#This Row],[Amount]],"")</f>
        <v/>
      </c>
      <c r="I2656" s="2" t="str">
        <f>IF(Table1[[#This Row],[Category]]="Loan Repayment",Table1[[#This Row],[Amount]]*-1,"")</f>
        <v/>
      </c>
      <c r="J2656" s="20" t="s">
        <v>384</v>
      </c>
      <c r="K2656" s="17">
        <v>45352</v>
      </c>
    </row>
    <row r="2657" spans="1:11" x14ac:dyDescent="0.25">
      <c r="A2657" s="16">
        <v>45378.999988425923</v>
      </c>
      <c r="B2657" t="s">
        <v>14</v>
      </c>
      <c r="C2657" t="str">
        <f t="shared" si="41"/>
        <v>Public Transport</v>
      </c>
      <c r="D2657" s="3">
        <v>-1.75</v>
      </c>
      <c r="E2657" t="s">
        <v>244</v>
      </c>
      <c r="F2657" t="s">
        <v>241</v>
      </c>
      <c r="G2657" s="5">
        <f>IF(Table1[[#This Row],[Amount]]&lt;0,-Table1[[#This Row],[Amount]],"")</f>
        <v>1.75</v>
      </c>
      <c r="H2657" t="str">
        <f>IF(Table1[[#This Row],[Account Type]]="Credit Card",Table1[[#This Row],[Amount]],"")</f>
        <v/>
      </c>
      <c r="I2657" s="2" t="str">
        <f>IF(Table1[[#This Row],[Category]]="Loan Repayment",Table1[[#This Row],[Amount]]*-1,"")</f>
        <v/>
      </c>
      <c r="J2657" s="20" t="s">
        <v>384</v>
      </c>
      <c r="K2657" s="17">
        <v>45352</v>
      </c>
    </row>
    <row r="2658" spans="1:11" x14ac:dyDescent="0.25">
      <c r="A2658" s="16">
        <v>45379.999988425923</v>
      </c>
      <c r="B2658" t="s">
        <v>14</v>
      </c>
      <c r="C2658" t="str">
        <f t="shared" si="41"/>
        <v>Public Transport</v>
      </c>
      <c r="D2658" s="3">
        <v>-3.5</v>
      </c>
      <c r="E2658" t="s">
        <v>244</v>
      </c>
      <c r="F2658" t="s">
        <v>241</v>
      </c>
      <c r="G2658" s="5">
        <f>IF(Table1[[#This Row],[Amount]]&lt;0,-Table1[[#This Row],[Amount]],"")</f>
        <v>3.5</v>
      </c>
      <c r="H2658" t="str">
        <f>IF(Table1[[#This Row],[Account Type]]="Credit Card",Table1[[#This Row],[Amount]],"")</f>
        <v/>
      </c>
      <c r="I2658" s="2" t="str">
        <f>IF(Table1[[#This Row],[Category]]="Loan Repayment",Table1[[#This Row],[Amount]]*-1,"")</f>
        <v/>
      </c>
      <c r="J2658" s="20" t="s">
        <v>384</v>
      </c>
      <c r="K2658" s="17">
        <v>45352</v>
      </c>
    </row>
    <row r="2659" spans="1:11" x14ac:dyDescent="0.25">
      <c r="A2659" s="16">
        <v>45380.161006944443</v>
      </c>
      <c r="B2659" t="s">
        <v>46</v>
      </c>
      <c r="C2659" t="str">
        <f t="shared" si="41"/>
        <v>Others</v>
      </c>
      <c r="D2659" s="3">
        <v>49</v>
      </c>
      <c r="E2659" t="s">
        <v>244</v>
      </c>
      <c r="F2659" t="s">
        <v>241</v>
      </c>
      <c r="G2659" s="5" t="str">
        <f>IF(Table1[[#This Row],[Amount]]&lt;0,-Table1[[#This Row],[Amount]],"")</f>
        <v/>
      </c>
      <c r="H2659" t="str">
        <f>IF(Table1[[#This Row],[Account Type]]="Credit Card",Table1[[#This Row],[Amount]],"")</f>
        <v/>
      </c>
      <c r="I2659" s="2" t="str">
        <f>IF(Table1[[#This Row],[Category]]="Loan Repayment",Table1[[#This Row],[Amount]]*-1,"")</f>
        <v/>
      </c>
      <c r="J2659" s="20" t="s">
        <v>384</v>
      </c>
      <c r="K2659" s="17">
        <v>45352</v>
      </c>
    </row>
    <row r="2660" spans="1:11" x14ac:dyDescent="0.25">
      <c r="A2660" s="16">
        <v>45380.1640162037</v>
      </c>
      <c r="B2660" t="s">
        <v>207</v>
      </c>
      <c r="C2660" t="str">
        <f t="shared" si="41"/>
        <v>Others</v>
      </c>
      <c r="D2660" s="3">
        <v>-21.43</v>
      </c>
      <c r="E2660" t="s">
        <v>244</v>
      </c>
      <c r="F2660" t="s">
        <v>241</v>
      </c>
      <c r="G2660" s="5">
        <f>IF(Table1[[#This Row],[Amount]]&lt;0,-Table1[[#This Row],[Amount]],"")</f>
        <v>21.43</v>
      </c>
      <c r="H2660" t="str">
        <f>IF(Table1[[#This Row],[Account Type]]="Credit Card",Table1[[#This Row],[Amount]],"")</f>
        <v/>
      </c>
      <c r="I2660" s="2" t="str">
        <f>IF(Table1[[#This Row],[Category]]="Loan Repayment",Table1[[#This Row],[Amount]]*-1,"")</f>
        <v/>
      </c>
      <c r="J2660" s="20" t="s">
        <v>384</v>
      </c>
      <c r="K2660" s="17">
        <v>45352</v>
      </c>
    </row>
    <row r="2661" spans="1:11" x14ac:dyDescent="0.25">
      <c r="A2661" s="16">
        <v>45380.654745370368</v>
      </c>
      <c r="B2661" t="s">
        <v>46</v>
      </c>
      <c r="C2661" t="str">
        <f t="shared" si="41"/>
        <v>Others</v>
      </c>
      <c r="D2661" s="3">
        <v>100</v>
      </c>
      <c r="E2661" t="s">
        <v>244</v>
      </c>
      <c r="F2661" t="s">
        <v>241</v>
      </c>
      <c r="G2661" s="5" t="str">
        <f>IF(Table1[[#This Row],[Amount]]&lt;0,-Table1[[#This Row],[Amount]],"")</f>
        <v/>
      </c>
      <c r="H2661" t="str">
        <f>IF(Table1[[#This Row],[Account Type]]="Credit Card",Table1[[#This Row],[Amount]],"")</f>
        <v/>
      </c>
      <c r="I2661" s="2" t="str">
        <f>IF(Table1[[#This Row],[Category]]="Loan Repayment",Table1[[#This Row],[Amount]]*-1,"")</f>
        <v/>
      </c>
      <c r="J2661" s="20" t="s">
        <v>384</v>
      </c>
      <c r="K2661" s="17">
        <v>45352</v>
      </c>
    </row>
    <row r="2662" spans="1:11" x14ac:dyDescent="0.25">
      <c r="A2662" s="16">
        <v>45380.668414351851</v>
      </c>
      <c r="B2662" t="s">
        <v>123</v>
      </c>
      <c r="C2662" t="str">
        <f t="shared" si="41"/>
        <v>Others</v>
      </c>
      <c r="D2662" s="3">
        <v>-11</v>
      </c>
      <c r="E2662" t="s">
        <v>244</v>
      </c>
      <c r="F2662" t="s">
        <v>241</v>
      </c>
      <c r="G2662" s="5">
        <f>IF(Table1[[#This Row],[Amount]]&lt;0,-Table1[[#This Row],[Amount]],"")</f>
        <v>11</v>
      </c>
      <c r="H2662" t="str">
        <f>IF(Table1[[#This Row],[Account Type]]="Credit Card",Table1[[#This Row],[Amount]],"")</f>
        <v/>
      </c>
      <c r="I2662" s="2" t="str">
        <f>IF(Table1[[#This Row],[Category]]="Loan Repayment",Table1[[#This Row],[Amount]]*-1,"")</f>
        <v/>
      </c>
      <c r="J2662" s="20" t="s">
        <v>384</v>
      </c>
      <c r="K2662" s="17">
        <v>45352</v>
      </c>
    </row>
    <row r="2663" spans="1:11" x14ac:dyDescent="0.25">
      <c r="A2663" s="16">
        <v>45380.669004629628</v>
      </c>
      <c r="B2663" t="s">
        <v>123</v>
      </c>
      <c r="C2663" t="str">
        <f t="shared" si="41"/>
        <v>Others</v>
      </c>
      <c r="D2663" s="3">
        <v>-99</v>
      </c>
      <c r="E2663" t="s">
        <v>244</v>
      </c>
      <c r="F2663" t="s">
        <v>241</v>
      </c>
      <c r="G2663" s="5">
        <f>IF(Table1[[#This Row],[Amount]]&lt;0,-Table1[[#This Row],[Amount]],"")</f>
        <v>99</v>
      </c>
      <c r="H2663" t="str">
        <f>IF(Table1[[#This Row],[Account Type]]="Credit Card",Table1[[#This Row],[Amount]],"")</f>
        <v/>
      </c>
      <c r="I2663" s="2" t="str">
        <f>IF(Table1[[#This Row],[Category]]="Loan Repayment",Table1[[#This Row],[Amount]]*-1,"")</f>
        <v/>
      </c>
      <c r="J2663" s="20" t="s">
        <v>384</v>
      </c>
      <c r="K2663" s="17">
        <v>45352</v>
      </c>
    </row>
    <row r="2664" spans="1:11" x14ac:dyDescent="0.25">
      <c r="A2664" s="16">
        <v>45380.839097222219</v>
      </c>
      <c r="B2664" t="s">
        <v>3</v>
      </c>
      <c r="C2664" t="str">
        <f t="shared" si="41"/>
        <v>Others</v>
      </c>
      <c r="D2664" s="3">
        <v>-5</v>
      </c>
      <c r="E2664" t="s">
        <v>244</v>
      </c>
      <c r="F2664" t="s">
        <v>241</v>
      </c>
      <c r="G2664" s="5">
        <f>IF(Table1[[#This Row],[Amount]]&lt;0,-Table1[[#This Row],[Amount]],"")</f>
        <v>5</v>
      </c>
      <c r="H2664" t="str">
        <f>IF(Table1[[#This Row],[Account Type]]="Credit Card",Table1[[#This Row],[Amount]],"")</f>
        <v/>
      </c>
      <c r="I2664" s="2" t="str">
        <f>IF(Table1[[#This Row],[Category]]="Loan Repayment",Table1[[#This Row],[Amount]]*-1,"")</f>
        <v/>
      </c>
      <c r="J2664" s="20" t="s">
        <v>384</v>
      </c>
      <c r="K2664" s="17">
        <v>45352</v>
      </c>
    </row>
    <row r="2665" spans="1:11" x14ac:dyDescent="0.25">
      <c r="A2665" s="16">
        <v>45380.839097222219</v>
      </c>
      <c r="B2665" t="s">
        <v>3</v>
      </c>
      <c r="C2665" t="str">
        <f t="shared" si="41"/>
        <v>Others</v>
      </c>
      <c r="D2665" s="3">
        <v>5</v>
      </c>
      <c r="E2665" t="s">
        <v>244</v>
      </c>
      <c r="F2665" t="s">
        <v>241</v>
      </c>
      <c r="G2665" s="5" t="str">
        <f>IF(Table1[[#This Row],[Amount]]&lt;0,-Table1[[#This Row],[Amount]],"")</f>
        <v/>
      </c>
      <c r="H2665" t="str">
        <f>IF(Table1[[#This Row],[Account Type]]="Credit Card",Table1[[#This Row],[Amount]],"")</f>
        <v/>
      </c>
      <c r="I2665" s="2" t="str">
        <f>IF(Table1[[#This Row],[Category]]="Loan Repayment",Table1[[#This Row],[Amount]]*-1,"")</f>
        <v/>
      </c>
      <c r="J2665" s="20" t="s">
        <v>384</v>
      </c>
      <c r="K2665" s="17">
        <v>45352</v>
      </c>
    </row>
    <row r="2666" spans="1:11" x14ac:dyDescent="0.25">
      <c r="A2666" s="16">
        <v>45380.999988425923</v>
      </c>
      <c r="B2666" t="s">
        <v>14</v>
      </c>
      <c r="C2666" t="str">
        <f t="shared" si="41"/>
        <v>Public Transport</v>
      </c>
      <c r="D2666" s="3">
        <v>-3.5</v>
      </c>
      <c r="E2666" t="s">
        <v>244</v>
      </c>
      <c r="F2666" t="s">
        <v>241</v>
      </c>
      <c r="G2666" s="5">
        <f>IF(Table1[[#This Row],[Amount]]&lt;0,-Table1[[#This Row],[Amount]],"")</f>
        <v>3.5</v>
      </c>
      <c r="H2666" t="str">
        <f>IF(Table1[[#This Row],[Account Type]]="Credit Card",Table1[[#This Row],[Amount]],"")</f>
        <v/>
      </c>
      <c r="I2666" s="2" t="str">
        <f>IF(Table1[[#This Row],[Category]]="Loan Repayment",Table1[[#This Row],[Amount]]*-1,"")</f>
        <v/>
      </c>
      <c r="J2666" s="20" t="s">
        <v>384</v>
      </c>
      <c r="K2666" s="17">
        <v>45352</v>
      </c>
    </row>
    <row r="2667" spans="1:11" x14ac:dyDescent="0.25">
      <c r="A2667" s="16">
        <v>45381.999988425923</v>
      </c>
      <c r="B2667" t="s">
        <v>14</v>
      </c>
      <c r="C2667" t="str">
        <f t="shared" si="41"/>
        <v>Public Transport</v>
      </c>
      <c r="D2667" s="3">
        <v>-3.5</v>
      </c>
      <c r="E2667" t="s">
        <v>244</v>
      </c>
      <c r="F2667" t="s">
        <v>241</v>
      </c>
      <c r="G2667" s="5">
        <f>IF(Table1[[#This Row],[Amount]]&lt;0,-Table1[[#This Row],[Amount]],"")</f>
        <v>3.5</v>
      </c>
      <c r="H2667" t="str">
        <f>IF(Table1[[#This Row],[Account Type]]="Credit Card",Table1[[#This Row],[Amount]],"")</f>
        <v/>
      </c>
      <c r="I2667" s="2" t="str">
        <f>IF(Table1[[#This Row],[Category]]="Loan Repayment",Table1[[#This Row],[Amount]]*-1,"")</f>
        <v/>
      </c>
      <c r="J2667" s="20" t="s">
        <v>384</v>
      </c>
      <c r="K2667" s="17">
        <v>45352</v>
      </c>
    </row>
    <row r="2668" spans="1:11" x14ac:dyDescent="0.25">
      <c r="A2668" s="16">
        <v>45382.500613425924</v>
      </c>
      <c r="B2668" t="s">
        <v>39</v>
      </c>
      <c r="C2668" t="str">
        <f t="shared" si="41"/>
        <v>Church</v>
      </c>
      <c r="D2668" s="3">
        <v>-3</v>
      </c>
      <c r="E2668" t="s">
        <v>244</v>
      </c>
      <c r="F2668" t="s">
        <v>241</v>
      </c>
      <c r="G2668" s="5">
        <f>IF(Table1[[#This Row],[Amount]]&lt;0,-Table1[[#This Row],[Amount]],"")</f>
        <v>3</v>
      </c>
      <c r="H2668" t="str">
        <f>IF(Table1[[#This Row],[Account Type]]="Credit Card",Table1[[#This Row],[Amount]],"")</f>
        <v/>
      </c>
      <c r="I2668" s="2" t="str">
        <f>IF(Table1[[#This Row],[Category]]="Loan Repayment",Table1[[#This Row],[Amount]]*-1,"")</f>
        <v/>
      </c>
      <c r="J2668" s="20" t="s">
        <v>384</v>
      </c>
      <c r="K2668" s="17">
        <v>45352</v>
      </c>
    </row>
    <row r="2669" spans="1:11" x14ac:dyDescent="0.25">
      <c r="A2669" s="16">
        <v>45382.874513888892</v>
      </c>
      <c r="B2669" t="s">
        <v>84</v>
      </c>
      <c r="C2669" t="str">
        <f t="shared" si="41"/>
        <v>Others</v>
      </c>
      <c r="D2669" s="3">
        <v>-1.78</v>
      </c>
      <c r="E2669" t="s">
        <v>244</v>
      </c>
      <c r="F2669" t="s">
        <v>241</v>
      </c>
      <c r="G2669" s="5">
        <f>IF(Table1[[#This Row],[Amount]]&lt;0,-Table1[[#This Row],[Amount]],"")</f>
        <v>1.78</v>
      </c>
      <c r="H2669" t="str">
        <f>IF(Table1[[#This Row],[Account Type]]="Credit Card",Table1[[#This Row],[Amount]],"")</f>
        <v/>
      </c>
      <c r="I2669" s="2" t="str">
        <f>IF(Table1[[#This Row],[Category]]="Loan Repayment",Table1[[#This Row],[Amount]]*-1,"")</f>
        <v/>
      </c>
      <c r="J2669" s="20" t="s">
        <v>384</v>
      </c>
      <c r="K2669" s="17">
        <v>45352</v>
      </c>
    </row>
    <row r="2670" spans="1:11" x14ac:dyDescent="0.25">
      <c r="A2670" s="16">
        <v>45383.076678240737</v>
      </c>
      <c r="B2670" t="s">
        <v>14</v>
      </c>
      <c r="C2670" t="str">
        <f t="shared" si="41"/>
        <v>Public Transport</v>
      </c>
      <c r="D2670" s="3">
        <v>-3.5</v>
      </c>
      <c r="E2670" t="s">
        <v>244</v>
      </c>
      <c r="F2670" t="s">
        <v>241</v>
      </c>
      <c r="G2670" s="5">
        <f>IF(Table1[[#This Row],[Amount]]&lt;0,-Table1[[#This Row],[Amount]],"")</f>
        <v>3.5</v>
      </c>
      <c r="H2670" t="str">
        <f>IF(Table1[[#This Row],[Account Type]]="Credit Card",Table1[[#This Row],[Amount]],"")</f>
        <v/>
      </c>
      <c r="I2670" s="2" t="str">
        <f>IF(Table1[[#This Row],[Category]]="Loan Repayment",Table1[[#This Row],[Amount]]*-1,"")</f>
        <v/>
      </c>
      <c r="J2670" s="20" t="s">
        <v>385</v>
      </c>
      <c r="K2670" s="17">
        <v>45383</v>
      </c>
    </row>
    <row r="2671" spans="1:11" x14ac:dyDescent="0.25">
      <c r="A2671" s="16">
        <v>45383.268009259256</v>
      </c>
      <c r="B2671" t="s">
        <v>46</v>
      </c>
      <c r="C2671" t="str">
        <f t="shared" si="41"/>
        <v>Others</v>
      </c>
      <c r="D2671" s="3">
        <v>50</v>
      </c>
      <c r="E2671" t="s">
        <v>244</v>
      </c>
      <c r="F2671" t="s">
        <v>241</v>
      </c>
      <c r="G2671" s="5" t="str">
        <f>IF(Table1[[#This Row],[Amount]]&lt;0,-Table1[[#This Row],[Amount]],"")</f>
        <v/>
      </c>
      <c r="H2671" t="str">
        <f>IF(Table1[[#This Row],[Account Type]]="Credit Card",Table1[[#This Row],[Amount]],"")</f>
        <v/>
      </c>
      <c r="I2671" s="2" t="str">
        <f>IF(Table1[[#This Row],[Category]]="Loan Repayment",Table1[[#This Row],[Amount]]*-1,"")</f>
        <v/>
      </c>
      <c r="J2671" s="20" t="s">
        <v>385</v>
      </c>
      <c r="K2671" s="17">
        <v>45383</v>
      </c>
    </row>
    <row r="2672" spans="1:11" x14ac:dyDescent="0.25">
      <c r="A2672" s="16">
        <v>45383.27076388889</v>
      </c>
      <c r="B2672" t="s">
        <v>197</v>
      </c>
      <c r="C2672" t="str">
        <f t="shared" si="41"/>
        <v>Others</v>
      </c>
      <c r="D2672" s="3">
        <v>-10</v>
      </c>
      <c r="E2672" t="s">
        <v>244</v>
      </c>
      <c r="F2672" t="s">
        <v>241</v>
      </c>
      <c r="G2672" s="5">
        <f>IF(Table1[[#This Row],[Amount]]&lt;0,-Table1[[#This Row],[Amount]],"")</f>
        <v>10</v>
      </c>
      <c r="H2672" t="str">
        <f>IF(Table1[[#This Row],[Account Type]]="Credit Card",Table1[[#This Row],[Amount]],"")</f>
        <v/>
      </c>
      <c r="I2672" s="2" t="str">
        <f>IF(Table1[[#This Row],[Category]]="Loan Repayment",Table1[[#This Row],[Amount]]*-1,"")</f>
        <v/>
      </c>
      <c r="J2672" s="20" t="s">
        <v>385</v>
      </c>
      <c r="K2672" s="17">
        <v>45383</v>
      </c>
    </row>
    <row r="2673" spans="1:11" x14ac:dyDescent="0.25">
      <c r="A2673" s="16">
        <v>45383.356481481482</v>
      </c>
      <c r="B2673" t="s">
        <v>2</v>
      </c>
      <c r="C2673" t="str">
        <f t="shared" si="41"/>
        <v>Savings</v>
      </c>
      <c r="D2673" s="3">
        <v>5</v>
      </c>
      <c r="E2673" t="s">
        <v>244</v>
      </c>
      <c r="F2673" t="s">
        <v>241</v>
      </c>
      <c r="G2673" s="5" t="str">
        <f>IF(Table1[[#This Row],[Amount]]&lt;0,-Table1[[#This Row],[Amount]],"")</f>
        <v/>
      </c>
      <c r="H2673" t="str">
        <f>IF(Table1[[#This Row],[Account Type]]="Credit Card",Table1[[#This Row],[Amount]],"")</f>
        <v/>
      </c>
      <c r="I2673" s="2" t="str">
        <f>IF(Table1[[#This Row],[Category]]="Loan Repayment",Table1[[#This Row],[Amount]]*-1,"")</f>
        <v/>
      </c>
      <c r="J2673" s="20" t="s">
        <v>385</v>
      </c>
      <c r="K2673" s="17">
        <v>45383</v>
      </c>
    </row>
    <row r="2674" spans="1:11" x14ac:dyDescent="0.25">
      <c r="A2674" s="16">
        <v>45383.356481481482</v>
      </c>
      <c r="B2674" t="s">
        <v>2</v>
      </c>
      <c r="C2674" t="str">
        <f t="shared" si="41"/>
        <v>Savings</v>
      </c>
      <c r="D2674" s="3">
        <v>-5</v>
      </c>
      <c r="E2674" t="s">
        <v>244</v>
      </c>
      <c r="F2674" t="s">
        <v>241</v>
      </c>
      <c r="G2674" s="5">
        <f>IF(Table1[[#This Row],[Amount]]&lt;0,-Table1[[#This Row],[Amount]],"")</f>
        <v>5</v>
      </c>
      <c r="H2674" t="str">
        <f>IF(Table1[[#This Row],[Account Type]]="Credit Card",Table1[[#This Row],[Amount]],"")</f>
        <v/>
      </c>
      <c r="I2674" s="2" t="str">
        <f>IF(Table1[[#This Row],[Category]]="Loan Repayment",Table1[[#This Row],[Amount]]*-1,"")</f>
        <v/>
      </c>
      <c r="J2674" s="20" t="s">
        <v>385</v>
      </c>
      <c r="K2674" s="17">
        <v>45383</v>
      </c>
    </row>
    <row r="2675" spans="1:11" x14ac:dyDescent="0.25">
      <c r="A2675" s="16">
        <v>45384.041655092595</v>
      </c>
      <c r="B2675" t="s">
        <v>14</v>
      </c>
      <c r="C2675" t="str">
        <f t="shared" si="41"/>
        <v>Public Transport</v>
      </c>
      <c r="D2675" s="3">
        <v>-1.75</v>
      </c>
      <c r="E2675" t="s">
        <v>244</v>
      </c>
      <c r="F2675" t="s">
        <v>241</v>
      </c>
      <c r="G2675" s="5">
        <f>IF(Table1[[#This Row],[Amount]]&lt;0,-Table1[[#This Row],[Amount]],"")</f>
        <v>1.75</v>
      </c>
      <c r="H2675" t="str">
        <f>IF(Table1[[#This Row],[Account Type]]="Credit Card",Table1[[#This Row],[Amount]],"")</f>
        <v/>
      </c>
      <c r="I2675" s="2" t="str">
        <f>IF(Table1[[#This Row],[Category]]="Loan Repayment",Table1[[#This Row],[Amount]]*-1,"")</f>
        <v/>
      </c>
      <c r="J2675" s="20" t="s">
        <v>385</v>
      </c>
      <c r="K2675" s="17">
        <v>45383</v>
      </c>
    </row>
    <row r="2676" spans="1:11" x14ac:dyDescent="0.25">
      <c r="A2676" s="16">
        <v>45384.55667824074</v>
      </c>
      <c r="B2676" t="s">
        <v>65</v>
      </c>
      <c r="C2676" t="str">
        <f t="shared" si="41"/>
        <v>Others</v>
      </c>
      <c r="D2676" s="3">
        <v>-10</v>
      </c>
      <c r="E2676" t="s">
        <v>244</v>
      </c>
      <c r="F2676" t="s">
        <v>241</v>
      </c>
      <c r="G2676" s="5">
        <f>IF(Table1[[#This Row],[Amount]]&lt;0,-Table1[[#This Row],[Amount]],"")</f>
        <v>10</v>
      </c>
      <c r="H2676" t="str">
        <f>IF(Table1[[#This Row],[Account Type]]="Credit Card",Table1[[#This Row],[Amount]],"")</f>
        <v/>
      </c>
      <c r="I2676" s="2" t="str">
        <f>IF(Table1[[#This Row],[Category]]="Loan Repayment",Table1[[#This Row],[Amount]]*-1,"")</f>
        <v/>
      </c>
      <c r="J2676" s="20" t="s">
        <v>385</v>
      </c>
      <c r="K2676" s="17">
        <v>45383</v>
      </c>
    </row>
    <row r="2677" spans="1:11" x14ac:dyDescent="0.25">
      <c r="A2677" s="16">
        <v>45384.562951388885</v>
      </c>
      <c r="B2677" t="s">
        <v>208</v>
      </c>
      <c r="C2677" t="str">
        <f t="shared" si="41"/>
        <v>Others</v>
      </c>
      <c r="D2677" s="3">
        <v>-10</v>
      </c>
      <c r="E2677" t="s">
        <v>244</v>
      </c>
      <c r="F2677" t="s">
        <v>241</v>
      </c>
      <c r="G2677" s="5">
        <f>IF(Table1[[#This Row],[Amount]]&lt;0,-Table1[[#This Row],[Amount]],"")</f>
        <v>10</v>
      </c>
      <c r="H2677" t="str">
        <f>IF(Table1[[#This Row],[Account Type]]="Credit Card",Table1[[#This Row],[Amount]],"")</f>
        <v/>
      </c>
      <c r="I2677" s="2" t="str">
        <f>IF(Table1[[#This Row],[Category]]="Loan Repayment",Table1[[#This Row],[Amount]]*-1,"")</f>
        <v/>
      </c>
      <c r="J2677" s="20" t="s">
        <v>385</v>
      </c>
      <c r="K2677" s="17">
        <v>45383</v>
      </c>
    </row>
    <row r="2678" spans="1:11" x14ac:dyDescent="0.25">
      <c r="A2678" s="16">
        <v>45384.820706018516</v>
      </c>
      <c r="B2678" t="s">
        <v>10</v>
      </c>
      <c r="C2678" t="str">
        <f t="shared" si="41"/>
        <v>Groceries</v>
      </c>
      <c r="D2678" s="3">
        <v>-9.1</v>
      </c>
      <c r="E2678" t="s">
        <v>244</v>
      </c>
      <c r="F2678" t="s">
        <v>241</v>
      </c>
      <c r="G2678" s="5">
        <f>IF(Table1[[#This Row],[Amount]]&lt;0,-Table1[[#This Row],[Amount]],"")</f>
        <v>9.1</v>
      </c>
      <c r="H2678" t="str">
        <f>IF(Table1[[#This Row],[Account Type]]="Credit Card",Table1[[#This Row],[Amount]],"")</f>
        <v/>
      </c>
      <c r="I2678" s="2" t="str">
        <f>IF(Table1[[#This Row],[Category]]="Loan Repayment",Table1[[#This Row],[Amount]]*-1,"")</f>
        <v/>
      </c>
      <c r="J2678" s="20" t="s">
        <v>385</v>
      </c>
      <c r="K2678" s="17">
        <v>45383</v>
      </c>
    </row>
    <row r="2679" spans="1:11" x14ac:dyDescent="0.25">
      <c r="A2679" s="16">
        <v>45385.041655092595</v>
      </c>
      <c r="B2679" t="s">
        <v>14</v>
      </c>
      <c r="C2679" t="str">
        <f t="shared" si="41"/>
        <v>Public Transport</v>
      </c>
      <c r="D2679" s="3">
        <v>-1.75</v>
      </c>
      <c r="E2679" t="s">
        <v>244</v>
      </c>
      <c r="F2679" t="s">
        <v>241</v>
      </c>
      <c r="G2679" s="5">
        <f>IF(Table1[[#This Row],[Amount]]&lt;0,-Table1[[#This Row],[Amount]],"")</f>
        <v>1.75</v>
      </c>
      <c r="H2679" t="str">
        <f>IF(Table1[[#This Row],[Account Type]]="Credit Card",Table1[[#This Row],[Amount]],"")</f>
        <v/>
      </c>
      <c r="I2679" s="2" t="str">
        <f>IF(Table1[[#This Row],[Category]]="Loan Repayment",Table1[[#This Row],[Amount]]*-1,"")</f>
        <v/>
      </c>
      <c r="J2679" s="20" t="s">
        <v>385</v>
      </c>
      <c r="K2679" s="17">
        <v>45383</v>
      </c>
    </row>
    <row r="2680" spans="1:11" x14ac:dyDescent="0.25">
      <c r="A2680" s="16">
        <v>45386.041655092595</v>
      </c>
      <c r="B2680" t="s">
        <v>14</v>
      </c>
      <c r="C2680" t="str">
        <f t="shared" si="41"/>
        <v>Public Transport</v>
      </c>
      <c r="D2680" s="3">
        <v>-3.5</v>
      </c>
      <c r="E2680" t="s">
        <v>244</v>
      </c>
      <c r="F2680" t="s">
        <v>241</v>
      </c>
      <c r="G2680" s="5">
        <f>IF(Table1[[#This Row],[Amount]]&lt;0,-Table1[[#This Row],[Amount]],"")</f>
        <v>3.5</v>
      </c>
      <c r="H2680" t="str">
        <f>IF(Table1[[#This Row],[Account Type]]="Credit Card",Table1[[#This Row],[Amount]],"")</f>
        <v/>
      </c>
      <c r="I2680" s="2" t="str">
        <f>IF(Table1[[#This Row],[Category]]="Loan Repayment",Table1[[#This Row],[Amount]]*-1,"")</f>
        <v/>
      </c>
      <c r="J2680" s="20" t="s">
        <v>385</v>
      </c>
      <c r="K2680" s="17">
        <v>45383</v>
      </c>
    </row>
    <row r="2681" spans="1:11" x14ac:dyDescent="0.25">
      <c r="A2681" s="16">
        <v>45386.231365740743</v>
      </c>
      <c r="B2681" t="s">
        <v>3</v>
      </c>
      <c r="C2681" t="str">
        <f t="shared" si="41"/>
        <v>Others</v>
      </c>
      <c r="D2681" s="3">
        <v>-5</v>
      </c>
      <c r="E2681" t="s">
        <v>244</v>
      </c>
      <c r="F2681" t="s">
        <v>241</v>
      </c>
      <c r="G2681" s="5">
        <f>IF(Table1[[#This Row],[Amount]]&lt;0,-Table1[[#This Row],[Amount]],"")</f>
        <v>5</v>
      </c>
      <c r="H2681" t="str">
        <f>IF(Table1[[#This Row],[Account Type]]="Credit Card",Table1[[#This Row],[Amount]],"")</f>
        <v/>
      </c>
      <c r="I2681" s="2" t="str">
        <f>IF(Table1[[#This Row],[Category]]="Loan Repayment",Table1[[#This Row],[Amount]]*-1,"")</f>
        <v/>
      </c>
      <c r="J2681" s="20" t="s">
        <v>385</v>
      </c>
      <c r="K2681" s="17">
        <v>45383</v>
      </c>
    </row>
    <row r="2682" spans="1:11" x14ac:dyDescent="0.25">
      <c r="A2682" s="16">
        <v>45386.231365740743</v>
      </c>
      <c r="B2682" t="s">
        <v>3</v>
      </c>
      <c r="C2682" t="str">
        <f t="shared" si="41"/>
        <v>Others</v>
      </c>
      <c r="D2682" s="3">
        <v>5</v>
      </c>
      <c r="E2682" t="s">
        <v>244</v>
      </c>
      <c r="F2682" t="s">
        <v>241</v>
      </c>
      <c r="G2682" s="5" t="str">
        <f>IF(Table1[[#This Row],[Amount]]&lt;0,-Table1[[#This Row],[Amount]],"")</f>
        <v/>
      </c>
      <c r="H2682" t="str">
        <f>IF(Table1[[#This Row],[Account Type]]="Credit Card",Table1[[#This Row],[Amount]],"")</f>
        <v/>
      </c>
      <c r="I2682" s="2" t="str">
        <f>IF(Table1[[#This Row],[Category]]="Loan Repayment",Table1[[#This Row],[Amount]]*-1,"")</f>
        <v/>
      </c>
      <c r="J2682" s="20" t="s">
        <v>385</v>
      </c>
      <c r="K2682" s="17">
        <v>45383</v>
      </c>
    </row>
    <row r="2683" spans="1:11" x14ac:dyDescent="0.25">
      <c r="A2683" s="16">
        <v>45386.232245370367</v>
      </c>
      <c r="B2683" t="s">
        <v>46</v>
      </c>
      <c r="C2683" t="str">
        <f t="shared" si="41"/>
        <v>Others</v>
      </c>
      <c r="D2683" s="3">
        <v>27</v>
      </c>
      <c r="E2683" t="s">
        <v>244</v>
      </c>
      <c r="F2683" t="s">
        <v>241</v>
      </c>
      <c r="G2683" s="5" t="str">
        <f>IF(Table1[[#This Row],[Amount]]&lt;0,-Table1[[#This Row],[Amount]],"")</f>
        <v/>
      </c>
      <c r="H2683" t="str">
        <f>IF(Table1[[#This Row],[Account Type]]="Credit Card",Table1[[#This Row],[Amount]],"")</f>
        <v/>
      </c>
      <c r="I2683" s="2" t="str">
        <f>IF(Table1[[#This Row],[Category]]="Loan Repayment",Table1[[#This Row],[Amount]]*-1,"")</f>
        <v/>
      </c>
      <c r="J2683" s="20" t="s">
        <v>385</v>
      </c>
      <c r="K2683" s="17">
        <v>45383</v>
      </c>
    </row>
    <row r="2684" spans="1:11" x14ac:dyDescent="0.25">
      <c r="A2684" s="16">
        <v>45386.239814814813</v>
      </c>
      <c r="B2684" t="s">
        <v>170</v>
      </c>
      <c r="C2684" t="str">
        <f t="shared" si="41"/>
        <v>Online Shopping</v>
      </c>
      <c r="D2684" s="3">
        <v>-21.91</v>
      </c>
      <c r="E2684" t="s">
        <v>244</v>
      </c>
      <c r="F2684" t="s">
        <v>241</v>
      </c>
      <c r="G2684" s="5">
        <f>IF(Table1[[#This Row],[Amount]]&lt;0,-Table1[[#This Row],[Amount]],"")</f>
        <v>21.91</v>
      </c>
      <c r="H2684" t="str">
        <f>IF(Table1[[#This Row],[Account Type]]="Credit Card",Table1[[#This Row],[Amount]],"")</f>
        <v/>
      </c>
      <c r="I2684" s="2" t="str">
        <f>IF(Table1[[#This Row],[Category]]="Loan Repayment",Table1[[#This Row],[Amount]]*-1,"")</f>
        <v/>
      </c>
      <c r="J2684" s="20" t="s">
        <v>385</v>
      </c>
      <c r="K2684" s="17">
        <v>45383</v>
      </c>
    </row>
    <row r="2685" spans="1:11" x14ac:dyDescent="0.25">
      <c r="A2685" s="16">
        <v>45387.041655092595</v>
      </c>
      <c r="B2685" t="s">
        <v>14</v>
      </c>
      <c r="C2685" t="str">
        <f t="shared" si="41"/>
        <v>Public Transport</v>
      </c>
      <c r="D2685" s="3">
        <v>-3.5</v>
      </c>
      <c r="E2685" t="s">
        <v>244</v>
      </c>
      <c r="F2685" t="s">
        <v>241</v>
      </c>
      <c r="G2685" s="5">
        <f>IF(Table1[[#This Row],[Amount]]&lt;0,-Table1[[#This Row],[Amount]],"")</f>
        <v>3.5</v>
      </c>
      <c r="H2685" t="str">
        <f>IF(Table1[[#This Row],[Account Type]]="Credit Card",Table1[[#This Row],[Amount]],"")</f>
        <v/>
      </c>
      <c r="I2685" s="2" t="str">
        <f>IF(Table1[[#This Row],[Category]]="Loan Repayment",Table1[[#This Row],[Amount]]*-1,"")</f>
        <v/>
      </c>
      <c r="J2685" s="20" t="s">
        <v>385</v>
      </c>
      <c r="K2685" s="17">
        <v>45383</v>
      </c>
    </row>
    <row r="2686" spans="1:11" x14ac:dyDescent="0.25">
      <c r="A2686" s="16">
        <v>45387.565034722225</v>
      </c>
      <c r="B2686" t="s">
        <v>123</v>
      </c>
      <c r="C2686" t="str">
        <f t="shared" si="41"/>
        <v>Others</v>
      </c>
      <c r="D2686" s="3">
        <v>-7</v>
      </c>
      <c r="E2686" t="s">
        <v>244</v>
      </c>
      <c r="F2686" t="s">
        <v>241</v>
      </c>
      <c r="G2686" s="5">
        <f>IF(Table1[[#This Row],[Amount]]&lt;0,-Table1[[#This Row],[Amount]],"")</f>
        <v>7</v>
      </c>
      <c r="H2686" t="str">
        <f>IF(Table1[[#This Row],[Account Type]]="Credit Card",Table1[[#This Row],[Amount]],"")</f>
        <v/>
      </c>
      <c r="I2686" s="2" t="str">
        <f>IF(Table1[[#This Row],[Category]]="Loan Repayment",Table1[[#This Row],[Amount]]*-1,"")</f>
        <v/>
      </c>
      <c r="J2686" s="20" t="s">
        <v>385</v>
      </c>
      <c r="K2686" s="17">
        <v>45383</v>
      </c>
    </row>
    <row r="2687" spans="1:11" x14ac:dyDescent="0.25">
      <c r="A2687" s="16">
        <v>45388.041655092595</v>
      </c>
      <c r="B2687" t="s">
        <v>14</v>
      </c>
      <c r="C2687" t="str">
        <f t="shared" si="41"/>
        <v>Public Transport</v>
      </c>
      <c r="D2687" s="3">
        <v>-1.75</v>
      </c>
      <c r="E2687" t="s">
        <v>244</v>
      </c>
      <c r="F2687" t="s">
        <v>241</v>
      </c>
      <c r="G2687" s="5">
        <f>IF(Table1[[#This Row],[Amount]]&lt;0,-Table1[[#This Row],[Amount]],"")</f>
        <v>1.75</v>
      </c>
      <c r="H2687" t="str">
        <f>IF(Table1[[#This Row],[Account Type]]="Credit Card",Table1[[#This Row],[Amount]],"")</f>
        <v/>
      </c>
      <c r="I2687" s="2" t="str">
        <f>IF(Table1[[#This Row],[Category]]="Loan Repayment",Table1[[#This Row],[Amount]]*-1,"")</f>
        <v/>
      </c>
      <c r="J2687" s="20" t="s">
        <v>385</v>
      </c>
      <c r="K2687" s="17">
        <v>45383</v>
      </c>
    </row>
    <row r="2688" spans="1:11" x14ac:dyDescent="0.25">
      <c r="A2688" s="16">
        <v>45390.526446759257</v>
      </c>
      <c r="B2688" t="s">
        <v>46</v>
      </c>
      <c r="C2688" t="str">
        <f t="shared" si="41"/>
        <v>Others</v>
      </c>
      <c r="D2688" s="3">
        <v>50</v>
      </c>
      <c r="E2688" t="s">
        <v>244</v>
      </c>
      <c r="F2688" t="s">
        <v>241</v>
      </c>
      <c r="G2688" s="5" t="str">
        <f>IF(Table1[[#This Row],[Amount]]&lt;0,-Table1[[#This Row],[Amount]],"")</f>
        <v/>
      </c>
      <c r="H2688" t="str">
        <f>IF(Table1[[#This Row],[Account Type]]="Credit Card",Table1[[#This Row],[Amount]],"")</f>
        <v/>
      </c>
      <c r="I2688" s="2" t="str">
        <f>IF(Table1[[#This Row],[Category]]="Loan Repayment",Table1[[#This Row],[Amount]]*-1,"")</f>
        <v/>
      </c>
      <c r="J2688" s="20" t="s">
        <v>385</v>
      </c>
      <c r="K2688" s="17">
        <v>45383</v>
      </c>
    </row>
    <row r="2689" spans="1:11" x14ac:dyDescent="0.25">
      <c r="A2689" s="16">
        <v>45390.531458333331</v>
      </c>
      <c r="B2689" t="s">
        <v>13</v>
      </c>
      <c r="C2689" t="str">
        <f t="shared" si="41"/>
        <v>Others</v>
      </c>
      <c r="D2689" s="3">
        <v>-20</v>
      </c>
      <c r="E2689" t="s">
        <v>244</v>
      </c>
      <c r="F2689" t="s">
        <v>241</v>
      </c>
      <c r="G2689" s="5">
        <f>IF(Table1[[#This Row],[Amount]]&lt;0,-Table1[[#This Row],[Amount]],"")</f>
        <v>20</v>
      </c>
      <c r="H2689" t="str">
        <f>IF(Table1[[#This Row],[Account Type]]="Credit Card",Table1[[#This Row],[Amount]],"")</f>
        <v/>
      </c>
      <c r="I2689" s="2" t="str">
        <f>IF(Table1[[#This Row],[Category]]="Loan Repayment",Table1[[#This Row],[Amount]]*-1,"")</f>
        <v/>
      </c>
      <c r="J2689" s="20" t="s">
        <v>385</v>
      </c>
      <c r="K2689" s="17">
        <v>45383</v>
      </c>
    </row>
    <row r="2690" spans="1:11" x14ac:dyDescent="0.25">
      <c r="A2690" s="16">
        <v>45390.818078703705</v>
      </c>
      <c r="B2690" t="s">
        <v>2</v>
      </c>
      <c r="C2690" t="str">
        <f t="shared" ref="C2690:C2753" si="42">IF(OR(B2690="Lidl",B2690="Asda",B2690="Best Asia Supermarket",B2690="Wallington Food Centre",B2690="Sainsbury's",B2690="Tesco"),"Groceries",IF(OR(B2690="Boots",B2690="Manor Pharmacy",B2690="Specsavers",B2690="Noahs Health Food Stor"),"Health",IF(OR(B2690="Amazon",B2690="Ebay"),"Online Shopping",IF(OR(B2690="Transport For London",B2690="South Western Railway"),"Public Transport",IF(OR(B2690="Primark",B2690="TK Maxx",B2690="Marks &amp; Spencer"),"Clothing",IF(OR(B2690="Udemy",B2690="Wise",B2690="Telusko",B2690="Oasis Christian Centre"),"Self Development",IF(OR(B2690="Price Busters",B2690="Argos",B2690="Poundland",B2690="Kings Corner"),"Household Items",IF(OR(B2690="To RCCG GLORIOUS HIGH THRONE",B2690="To Eagle City Church"),"Church",IF(OR(B2690="Skillz UK",B2690="Tynker",B2690="To Gocardless",B2690="We Make Footballers Cc",B2690="GLL BETTER",B2690="VIS WWW.BETTER.ORG.UK/",B2690="IXL Learning"),"Kids Extracurricular",IF(OR(B2690="To GBP Savings",B2690="Trading 212"),"Savings",IF(B2690="To Aqua","Loan Repayment",IF(B2690="To Kaneh Amin","Haircut",IF(B2690="Wall/Rent/63canon","Rent",IF(OR(B2690="Bolt","Uber"),"Cab",IF(B2690="Dulwich College","Salary","Others")))))))))))))))</f>
        <v>Savings</v>
      </c>
      <c r="D2690" s="3">
        <v>5</v>
      </c>
      <c r="E2690" t="s">
        <v>244</v>
      </c>
      <c r="F2690" t="s">
        <v>241</v>
      </c>
      <c r="G2690" s="5" t="str">
        <f>IF(Table1[[#This Row],[Amount]]&lt;0,-Table1[[#This Row],[Amount]],"")</f>
        <v/>
      </c>
      <c r="H2690" t="str">
        <f>IF(Table1[[#This Row],[Account Type]]="Credit Card",Table1[[#This Row],[Amount]],"")</f>
        <v/>
      </c>
      <c r="I2690" s="2" t="str">
        <f>IF(Table1[[#This Row],[Category]]="Loan Repayment",Table1[[#This Row],[Amount]]*-1,"")</f>
        <v/>
      </c>
      <c r="J2690" s="20" t="s">
        <v>385</v>
      </c>
      <c r="K2690" s="17">
        <v>45383</v>
      </c>
    </row>
    <row r="2691" spans="1:11" x14ac:dyDescent="0.25">
      <c r="A2691" s="16">
        <v>45390.818078703705</v>
      </c>
      <c r="B2691" t="s">
        <v>2</v>
      </c>
      <c r="C2691" t="str">
        <f t="shared" si="42"/>
        <v>Savings</v>
      </c>
      <c r="D2691" s="3">
        <v>-5</v>
      </c>
      <c r="E2691" t="s">
        <v>244</v>
      </c>
      <c r="F2691" t="s">
        <v>241</v>
      </c>
      <c r="G2691" s="5">
        <f>IF(Table1[[#This Row],[Amount]]&lt;0,-Table1[[#This Row],[Amount]],"")</f>
        <v>5</v>
      </c>
      <c r="H2691" t="str">
        <f>IF(Table1[[#This Row],[Account Type]]="Credit Card",Table1[[#This Row],[Amount]],"")</f>
        <v/>
      </c>
      <c r="I2691" s="2" t="str">
        <f>IF(Table1[[#This Row],[Category]]="Loan Repayment",Table1[[#This Row],[Amount]]*-1,"")</f>
        <v/>
      </c>
      <c r="J2691" s="20" t="s">
        <v>385</v>
      </c>
      <c r="K2691" s="17">
        <v>45383</v>
      </c>
    </row>
    <row r="2692" spans="1:11" x14ac:dyDescent="0.25">
      <c r="A2692" s="16">
        <v>45393.041655092595</v>
      </c>
      <c r="B2692" t="s">
        <v>14</v>
      </c>
      <c r="C2692" t="str">
        <f t="shared" si="42"/>
        <v>Public Transport</v>
      </c>
      <c r="D2692" s="3">
        <v>-1.75</v>
      </c>
      <c r="E2692" t="s">
        <v>244</v>
      </c>
      <c r="F2692" t="s">
        <v>241</v>
      </c>
      <c r="G2692" s="5">
        <f>IF(Table1[[#This Row],[Amount]]&lt;0,-Table1[[#This Row],[Amount]],"")</f>
        <v>1.75</v>
      </c>
      <c r="H2692" t="str">
        <f>IF(Table1[[#This Row],[Account Type]]="Credit Card",Table1[[#This Row],[Amount]],"")</f>
        <v/>
      </c>
      <c r="I2692" s="2" t="str">
        <f>IF(Table1[[#This Row],[Category]]="Loan Repayment",Table1[[#This Row],[Amount]]*-1,"")</f>
        <v/>
      </c>
      <c r="J2692" s="20" t="s">
        <v>385</v>
      </c>
      <c r="K2692" s="17">
        <v>45383</v>
      </c>
    </row>
    <row r="2693" spans="1:11" x14ac:dyDescent="0.25">
      <c r="A2693" s="16">
        <v>45393.679942129631</v>
      </c>
      <c r="B2693" t="s">
        <v>170</v>
      </c>
      <c r="C2693" t="str">
        <f t="shared" si="42"/>
        <v>Online Shopping</v>
      </c>
      <c r="D2693" s="3">
        <v>-3.07</v>
      </c>
      <c r="E2693" t="s">
        <v>244</v>
      </c>
      <c r="F2693" t="s">
        <v>241</v>
      </c>
      <c r="G2693" s="5">
        <f>IF(Table1[[#This Row],[Amount]]&lt;0,-Table1[[#This Row],[Amount]],"")</f>
        <v>3.07</v>
      </c>
      <c r="H2693" t="str">
        <f>IF(Table1[[#This Row],[Account Type]]="Credit Card",Table1[[#This Row],[Amount]],"")</f>
        <v/>
      </c>
      <c r="I2693" s="2" t="str">
        <f>IF(Table1[[#This Row],[Category]]="Loan Repayment",Table1[[#This Row],[Amount]]*-1,"")</f>
        <v/>
      </c>
      <c r="J2693" s="20" t="s">
        <v>385</v>
      </c>
      <c r="K2693" s="17">
        <v>45383</v>
      </c>
    </row>
    <row r="2694" spans="1:11" x14ac:dyDescent="0.25">
      <c r="A2694" s="16">
        <v>45393.742800925924</v>
      </c>
      <c r="B2694" t="s">
        <v>132</v>
      </c>
      <c r="C2694" t="str">
        <f t="shared" si="42"/>
        <v>Others</v>
      </c>
      <c r="D2694" s="3">
        <v>-0.86</v>
      </c>
      <c r="E2694" t="s">
        <v>244</v>
      </c>
      <c r="F2694" t="s">
        <v>241</v>
      </c>
      <c r="G2694" s="5">
        <f>IF(Table1[[#This Row],[Amount]]&lt;0,-Table1[[#This Row],[Amount]],"")</f>
        <v>0.86</v>
      </c>
      <c r="H2694" t="str">
        <f>IF(Table1[[#This Row],[Account Type]]="Credit Card",Table1[[#This Row],[Amount]],"")</f>
        <v/>
      </c>
      <c r="I2694" s="2" t="str">
        <f>IF(Table1[[#This Row],[Category]]="Loan Repayment",Table1[[#This Row],[Amount]]*-1,"")</f>
        <v/>
      </c>
      <c r="J2694" s="20" t="s">
        <v>385</v>
      </c>
      <c r="K2694" s="17">
        <v>45383</v>
      </c>
    </row>
    <row r="2695" spans="1:11" x14ac:dyDescent="0.25">
      <c r="A2695" s="16">
        <v>45394.041666666664</v>
      </c>
      <c r="B2695" t="s">
        <v>170</v>
      </c>
      <c r="C2695" t="str">
        <f t="shared" si="42"/>
        <v>Online Shopping</v>
      </c>
      <c r="D2695" s="3">
        <v>-5.6</v>
      </c>
      <c r="E2695" t="s">
        <v>244</v>
      </c>
      <c r="F2695" t="s">
        <v>241</v>
      </c>
      <c r="G2695" s="5">
        <f>IF(Table1[[#This Row],[Amount]]&lt;0,-Table1[[#This Row],[Amount]],"")</f>
        <v>5.6</v>
      </c>
      <c r="H2695" t="str">
        <f>IF(Table1[[#This Row],[Account Type]]="Credit Card",Table1[[#This Row],[Amount]],"")</f>
        <v/>
      </c>
      <c r="I2695" s="2" t="str">
        <f>IF(Table1[[#This Row],[Category]]="Loan Repayment",Table1[[#This Row],[Amount]]*-1,"")</f>
        <v/>
      </c>
      <c r="J2695" s="20" t="s">
        <v>385</v>
      </c>
      <c r="K2695" s="17">
        <v>45383</v>
      </c>
    </row>
    <row r="2696" spans="1:11" x14ac:dyDescent="0.25">
      <c r="A2696" s="16">
        <v>45394.114398148151</v>
      </c>
      <c r="B2696" t="s">
        <v>14</v>
      </c>
      <c r="C2696" t="str">
        <f t="shared" si="42"/>
        <v>Public Transport</v>
      </c>
      <c r="D2696" s="3">
        <v>-3.5</v>
      </c>
      <c r="E2696" t="s">
        <v>244</v>
      </c>
      <c r="F2696" t="s">
        <v>241</v>
      </c>
      <c r="G2696" s="5">
        <f>IF(Table1[[#This Row],[Amount]]&lt;0,-Table1[[#This Row],[Amount]],"")</f>
        <v>3.5</v>
      </c>
      <c r="H2696" t="str">
        <f>IF(Table1[[#This Row],[Account Type]]="Credit Card",Table1[[#This Row],[Amount]],"")</f>
        <v/>
      </c>
      <c r="I2696" s="2" t="str">
        <f>IF(Table1[[#This Row],[Category]]="Loan Repayment",Table1[[#This Row],[Amount]]*-1,"")</f>
        <v/>
      </c>
      <c r="J2696" s="20" t="s">
        <v>385</v>
      </c>
      <c r="K2696" s="17">
        <v>45383</v>
      </c>
    </row>
    <row r="2697" spans="1:11" x14ac:dyDescent="0.25">
      <c r="A2697" s="16">
        <v>45394.696516203701</v>
      </c>
      <c r="B2697" t="s">
        <v>3</v>
      </c>
      <c r="C2697" t="str">
        <f t="shared" si="42"/>
        <v>Others</v>
      </c>
      <c r="D2697" s="3">
        <v>-5</v>
      </c>
      <c r="E2697" t="s">
        <v>244</v>
      </c>
      <c r="F2697" t="s">
        <v>241</v>
      </c>
      <c r="G2697" s="5">
        <f>IF(Table1[[#This Row],[Amount]]&lt;0,-Table1[[#This Row],[Amount]],"")</f>
        <v>5</v>
      </c>
      <c r="H2697" t="str">
        <f>IF(Table1[[#This Row],[Account Type]]="Credit Card",Table1[[#This Row],[Amount]],"")</f>
        <v/>
      </c>
      <c r="I2697" s="2" t="str">
        <f>IF(Table1[[#This Row],[Category]]="Loan Repayment",Table1[[#This Row],[Amount]]*-1,"")</f>
        <v/>
      </c>
      <c r="J2697" s="20" t="s">
        <v>385</v>
      </c>
      <c r="K2697" s="17">
        <v>45383</v>
      </c>
    </row>
    <row r="2698" spans="1:11" x14ac:dyDescent="0.25">
      <c r="A2698" s="16">
        <v>45394.696516203701</v>
      </c>
      <c r="B2698" t="s">
        <v>3</v>
      </c>
      <c r="C2698" t="str">
        <f t="shared" si="42"/>
        <v>Others</v>
      </c>
      <c r="D2698" s="3">
        <v>5</v>
      </c>
      <c r="E2698" t="s">
        <v>244</v>
      </c>
      <c r="F2698" t="s">
        <v>241</v>
      </c>
      <c r="G2698" s="5" t="str">
        <f>IF(Table1[[#This Row],[Amount]]&lt;0,-Table1[[#This Row],[Amount]],"")</f>
        <v/>
      </c>
      <c r="H2698" t="str">
        <f>IF(Table1[[#This Row],[Account Type]]="Credit Card",Table1[[#This Row],[Amount]],"")</f>
        <v/>
      </c>
      <c r="I2698" s="2" t="str">
        <f>IF(Table1[[#This Row],[Category]]="Loan Repayment",Table1[[#This Row],[Amount]]*-1,"")</f>
        <v/>
      </c>
      <c r="J2698" s="20" t="s">
        <v>385</v>
      </c>
      <c r="K2698" s="17">
        <v>45383</v>
      </c>
    </row>
    <row r="2699" spans="1:11" x14ac:dyDescent="0.25">
      <c r="A2699" s="16">
        <v>45394.700995370367</v>
      </c>
      <c r="B2699" t="s">
        <v>170</v>
      </c>
      <c r="C2699" t="str">
        <f t="shared" si="42"/>
        <v>Online Shopping</v>
      </c>
      <c r="D2699" s="3">
        <v>-12.58</v>
      </c>
      <c r="E2699" t="s">
        <v>244</v>
      </c>
      <c r="F2699" t="s">
        <v>241</v>
      </c>
      <c r="G2699" s="5">
        <f>IF(Table1[[#This Row],[Amount]]&lt;0,-Table1[[#This Row],[Amount]],"")</f>
        <v>12.58</v>
      </c>
      <c r="H2699" t="str">
        <f>IF(Table1[[#This Row],[Account Type]]="Credit Card",Table1[[#This Row],[Amount]],"")</f>
        <v/>
      </c>
      <c r="I2699" s="2" t="str">
        <f>IF(Table1[[#This Row],[Category]]="Loan Repayment",Table1[[#This Row],[Amount]]*-1,"")</f>
        <v/>
      </c>
      <c r="J2699" s="20" t="s">
        <v>385</v>
      </c>
      <c r="K2699" s="17">
        <v>45383</v>
      </c>
    </row>
    <row r="2700" spans="1:11" x14ac:dyDescent="0.25">
      <c r="A2700" s="16">
        <v>45394.940868055557</v>
      </c>
      <c r="B2700" t="s">
        <v>46</v>
      </c>
      <c r="C2700" t="str">
        <f t="shared" si="42"/>
        <v>Others</v>
      </c>
      <c r="D2700" s="3">
        <v>50</v>
      </c>
      <c r="E2700" t="s">
        <v>244</v>
      </c>
      <c r="F2700" t="s">
        <v>241</v>
      </c>
      <c r="G2700" s="5" t="str">
        <f>IF(Table1[[#This Row],[Amount]]&lt;0,-Table1[[#This Row],[Amount]],"")</f>
        <v/>
      </c>
      <c r="H2700" t="str">
        <f>IF(Table1[[#This Row],[Account Type]]="Credit Card",Table1[[#This Row],[Amount]],"")</f>
        <v/>
      </c>
      <c r="I2700" s="2" t="str">
        <f>IF(Table1[[#This Row],[Category]]="Loan Repayment",Table1[[#This Row],[Amount]]*-1,"")</f>
        <v/>
      </c>
      <c r="J2700" s="20" t="s">
        <v>385</v>
      </c>
      <c r="K2700" s="17">
        <v>45383</v>
      </c>
    </row>
    <row r="2701" spans="1:11" x14ac:dyDescent="0.25">
      <c r="A2701" s="16">
        <v>45395.041655092595</v>
      </c>
      <c r="B2701" t="s">
        <v>14</v>
      </c>
      <c r="C2701" t="str">
        <f t="shared" si="42"/>
        <v>Public Transport</v>
      </c>
      <c r="D2701" s="3">
        <v>-3.5</v>
      </c>
      <c r="E2701" t="s">
        <v>244</v>
      </c>
      <c r="F2701" t="s">
        <v>241</v>
      </c>
      <c r="G2701" s="5">
        <f>IF(Table1[[#This Row],[Amount]]&lt;0,-Table1[[#This Row],[Amount]],"")</f>
        <v>3.5</v>
      </c>
      <c r="H2701" t="str">
        <f>IF(Table1[[#This Row],[Account Type]]="Credit Card",Table1[[#This Row],[Amount]],"")</f>
        <v/>
      </c>
      <c r="I2701" s="2" t="str">
        <f>IF(Table1[[#This Row],[Category]]="Loan Repayment",Table1[[#This Row],[Amount]]*-1,"")</f>
        <v/>
      </c>
      <c r="J2701" s="20" t="s">
        <v>385</v>
      </c>
      <c r="K2701" s="17">
        <v>45383</v>
      </c>
    </row>
    <row r="2702" spans="1:11" x14ac:dyDescent="0.25">
      <c r="A2702" s="16">
        <v>45396.041655092595</v>
      </c>
      <c r="B2702" t="s">
        <v>14</v>
      </c>
      <c r="C2702" t="str">
        <f t="shared" si="42"/>
        <v>Public Transport</v>
      </c>
      <c r="D2702" s="3">
        <v>-5.25</v>
      </c>
      <c r="E2702" t="s">
        <v>244</v>
      </c>
      <c r="F2702" t="s">
        <v>241</v>
      </c>
      <c r="G2702" s="5">
        <f>IF(Table1[[#This Row],[Amount]]&lt;0,-Table1[[#This Row],[Amount]],"")</f>
        <v>5.25</v>
      </c>
      <c r="H2702" t="str">
        <f>IF(Table1[[#This Row],[Account Type]]="Credit Card",Table1[[#This Row],[Amount]],"")</f>
        <v/>
      </c>
      <c r="I2702" s="2" t="str">
        <f>IF(Table1[[#This Row],[Category]]="Loan Repayment",Table1[[#This Row],[Amount]]*-1,"")</f>
        <v/>
      </c>
      <c r="J2702" s="20" t="s">
        <v>385</v>
      </c>
      <c r="K2702" s="17">
        <v>45383</v>
      </c>
    </row>
    <row r="2703" spans="1:11" x14ac:dyDescent="0.25">
      <c r="A2703" s="16">
        <v>45397.041655092595</v>
      </c>
      <c r="B2703" t="s">
        <v>14</v>
      </c>
      <c r="C2703" t="str">
        <f t="shared" si="42"/>
        <v>Public Transport</v>
      </c>
      <c r="D2703" s="3">
        <v>-3.5</v>
      </c>
      <c r="E2703" t="s">
        <v>244</v>
      </c>
      <c r="F2703" t="s">
        <v>241</v>
      </c>
      <c r="G2703" s="5">
        <f>IF(Table1[[#This Row],[Amount]]&lt;0,-Table1[[#This Row],[Amount]],"")</f>
        <v>3.5</v>
      </c>
      <c r="H2703" t="str">
        <f>IF(Table1[[#This Row],[Account Type]]="Credit Card",Table1[[#This Row],[Amount]],"")</f>
        <v/>
      </c>
      <c r="I2703" s="2" t="str">
        <f>IF(Table1[[#This Row],[Category]]="Loan Repayment",Table1[[#This Row],[Amount]]*-1,"")</f>
        <v/>
      </c>
      <c r="J2703" s="20" t="s">
        <v>385</v>
      </c>
      <c r="K2703" s="17">
        <v>45383</v>
      </c>
    </row>
    <row r="2704" spans="1:11" x14ac:dyDescent="0.25">
      <c r="A2704" s="16">
        <v>45397.345752314817</v>
      </c>
      <c r="B2704" t="s">
        <v>2</v>
      </c>
      <c r="C2704" t="str">
        <f t="shared" si="42"/>
        <v>Savings</v>
      </c>
      <c r="D2704" s="3">
        <v>5</v>
      </c>
      <c r="E2704" t="s">
        <v>244</v>
      </c>
      <c r="F2704" t="s">
        <v>241</v>
      </c>
      <c r="G2704" s="5" t="str">
        <f>IF(Table1[[#This Row],[Amount]]&lt;0,-Table1[[#This Row],[Amount]],"")</f>
        <v/>
      </c>
      <c r="H2704" t="str">
        <f>IF(Table1[[#This Row],[Account Type]]="Credit Card",Table1[[#This Row],[Amount]],"")</f>
        <v/>
      </c>
      <c r="I2704" s="2" t="str">
        <f>IF(Table1[[#This Row],[Category]]="Loan Repayment",Table1[[#This Row],[Amount]]*-1,"")</f>
        <v/>
      </c>
      <c r="J2704" s="20" t="s">
        <v>385</v>
      </c>
      <c r="K2704" s="17">
        <v>45383</v>
      </c>
    </row>
    <row r="2705" spans="1:11" x14ac:dyDescent="0.25">
      <c r="A2705" s="16">
        <v>45397.345752314817</v>
      </c>
      <c r="B2705" t="s">
        <v>2</v>
      </c>
      <c r="C2705" t="str">
        <f t="shared" si="42"/>
        <v>Savings</v>
      </c>
      <c r="D2705" s="3">
        <v>-5</v>
      </c>
      <c r="E2705" t="s">
        <v>244</v>
      </c>
      <c r="F2705" t="s">
        <v>241</v>
      </c>
      <c r="G2705" s="5">
        <f>IF(Table1[[#This Row],[Amount]]&lt;0,-Table1[[#This Row],[Amount]],"")</f>
        <v>5</v>
      </c>
      <c r="H2705" t="str">
        <f>IF(Table1[[#This Row],[Account Type]]="Credit Card",Table1[[#This Row],[Amount]],"")</f>
        <v/>
      </c>
      <c r="I2705" s="2" t="str">
        <f>IF(Table1[[#This Row],[Category]]="Loan Repayment",Table1[[#This Row],[Amount]]*-1,"")</f>
        <v/>
      </c>
      <c r="J2705" s="20" t="s">
        <v>385</v>
      </c>
      <c r="K2705" s="17">
        <v>45383</v>
      </c>
    </row>
    <row r="2706" spans="1:11" x14ac:dyDescent="0.25">
      <c r="A2706" s="16">
        <v>45397.672384259262</v>
      </c>
      <c r="B2706" t="s">
        <v>12</v>
      </c>
      <c r="C2706" t="str">
        <f t="shared" si="42"/>
        <v>Groceries</v>
      </c>
      <c r="D2706" s="3">
        <v>-4.29</v>
      </c>
      <c r="E2706" t="s">
        <v>244</v>
      </c>
      <c r="F2706" t="s">
        <v>241</v>
      </c>
      <c r="G2706" s="5">
        <f>IF(Table1[[#This Row],[Amount]]&lt;0,-Table1[[#This Row],[Amount]],"")</f>
        <v>4.29</v>
      </c>
      <c r="H2706" t="str">
        <f>IF(Table1[[#This Row],[Account Type]]="Credit Card",Table1[[#This Row],[Amount]],"")</f>
        <v/>
      </c>
      <c r="I2706" s="2" t="str">
        <f>IF(Table1[[#This Row],[Category]]="Loan Repayment",Table1[[#This Row],[Amount]]*-1,"")</f>
        <v/>
      </c>
      <c r="J2706" s="20" t="s">
        <v>385</v>
      </c>
      <c r="K2706" s="17">
        <v>45383</v>
      </c>
    </row>
    <row r="2707" spans="1:11" x14ac:dyDescent="0.25">
      <c r="A2707" s="16">
        <v>45398.100162037037</v>
      </c>
      <c r="B2707" t="s">
        <v>14</v>
      </c>
      <c r="C2707" t="str">
        <f t="shared" si="42"/>
        <v>Public Transport</v>
      </c>
      <c r="D2707" s="3">
        <v>-3.5</v>
      </c>
      <c r="E2707" t="s">
        <v>244</v>
      </c>
      <c r="F2707" t="s">
        <v>241</v>
      </c>
      <c r="G2707" s="5">
        <f>IF(Table1[[#This Row],[Amount]]&lt;0,-Table1[[#This Row],[Amount]],"")</f>
        <v>3.5</v>
      </c>
      <c r="H2707" t="str">
        <f>IF(Table1[[#This Row],[Account Type]]="Credit Card",Table1[[#This Row],[Amount]],"")</f>
        <v/>
      </c>
      <c r="I2707" s="2" t="str">
        <f>IF(Table1[[#This Row],[Category]]="Loan Repayment",Table1[[#This Row],[Amount]]*-1,"")</f>
        <v/>
      </c>
      <c r="J2707" s="20" t="s">
        <v>385</v>
      </c>
      <c r="K2707" s="17">
        <v>45383</v>
      </c>
    </row>
    <row r="2708" spans="1:11" x14ac:dyDescent="0.25">
      <c r="A2708" s="16">
        <v>45399.041655092595</v>
      </c>
      <c r="B2708" t="s">
        <v>14</v>
      </c>
      <c r="C2708" t="str">
        <f t="shared" si="42"/>
        <v>Public Transport</v>
      </c>
      <c r="D2708" s="3">
        <v>-1.75</v>
      </c>
      <c r="E2708" t="s">
        <v>244</v>
      </c>
      <c r="F2708" t="s">
        <v>241</v>
      </c>
      <c r="G2708" s="5">
        <f>IF(Table1[[#This Row],[Amount]]&lt;0,-Table1[[#This Row],[Amount]],"")</f>
        <v>1.75</v>
      </c>
      <c r="H2708" t="str">
        <f>IF(Table1[[#This Row],[Account Type]]="Credit Card",Table1[[#This Row],[Amount]],"")</f>
        <v/>
      </c>
      <c r="I2708" s="2" t="str">
        <f>IF(Table1[[#This Row],[Category]]="Loan Repayment",Table1[[#This Row],[Amount]]*-1,"")</f>
        <v/>
      </c>
      <c r="J2708" s="20" t="s">
        <v>385</v>
      </c>
      <c r="K2708" s="17">
        <v>45383</v>
      </c>
    </row>
    <row r="2709" spans="1:11" x14ac:dyDescent="0.25">
      <c r="A2709" s="16">
        <v>45400.041655092595</v>
      </c>
      <c r="B2709" t="s">
        <v>14</v>
      </c>
      <c r="C2709" t="str">
        <f t="shared" si="42"/>
        <v>Public Transport</v>
      </c>
      <c r="D2709" s="3">
        <v>-3.5</v>
      </c>
      <c r="E2709" t="s">
        <v>244</v>
      </c>
      <c r="F2709" t="s">
        <v>241</v>
      </c>
      <c r="G2709" s="5">
        <f>IF(Table1[[#This Row],[Amount]]&lt;0,-Table1[[#This Row],[Amount]],"")</f>
        <v>3.5</v>
      </c>
      <c r="H2709" t="str">
        <f>IF(Table1[[#This Row],[Account Type]]="Credit Card",Table1[[#This Row],[Amount]],"")</f>
        <v/>
      </c>
      <c r="I2709" s="2" t="str">
        <f>IF(Table1[[#This Row],[Category]]="Loan Repayment",Table1[[#This Row],[Amount]]*-1,"")</f>
        <v/>
      </c>
      <c r="J2709" s="20" t="s">
        <v>385</v>
      </c>
      <c r="K2709" s="17">
        <v>45383</v>
      </c>
    </row>
    <row r="2710" spans="1:11" x14ac:dyDescent="0.25">
      <c r="A2710" s="16">
        <v>45400.20380787037</v>
      </c>
      <c r="B2710" t="s">
        <v>3</v>
      </c>
      <c r="C2710" t="str">
        <f t="shared" si="42"/>
        <v>Others</v>
      </c>
      <c r="D2710" s="3">
        <v>-5</v>
      </c>
      <c r="E2710" t="s">
        <v>244</v>
      </c>
      <c r="F2710" t="s">
        <v>241</v>
      </c>
      <c r="G2710" s="5">
        <f>IF(Table1[[#This Row],[Amount]]&lt;0,-Table1[[#This Row],[Amount]],"")</f>
        <v>5</v>
      </c>
      <c r="H2710" t="str">
        <f>IF(Table1[[#This Row],[Account Type]]="Credit Card",Table1[[#This Row],[Amount]],"")</f>
        <v/>
      </c>
      <c r="I2710" s="2" t="str">
        <f>IF(Table1[[#This Row],[Category]]="Loan Repayment",Table1[[#This Row],[Amount]]*-1,"")</f>
        <v/>
      </c>
      <c r="J2710" s="20" t="s">
        <v>385</v>
      </c>
      <c r="K2710" s="17">
        <v>45383</v>
      </c>
    </row>
    <row r="2711" spans="1:11" x14ac:dyDescent="0.25">
      <c r="A2711" s="16">
        <v>45400.20380787037</v>
      </c>
      <c r="B2711" t="s">
        <v>3</v>
      </c>
      <c r="C2711" t="str">
        <f t="shared" si="42"/>
        <v>Others</v>
      </c>
      <c r="D2711" s="3">
        <v>5</v>
      </c>
      <c r="E2711" t="s">
        <v>244</v>
      </c>
      <c r="F2711" t="s">
        <v>241</v>
      </c>
      <c r="G2711" s="5" t="str">
        <f>IF(Table1[[#This Row],[Amount]]&lt;0,-Table1[[#This Row],[Amount]],"")</f>
        <v/>
      </c>
      <c r="H2711" t="str">
        <f>IF(Table1[[#This Row],[Account Type]]="Credit Card",Table1[[#This Row],[Amount]],"")</f>
        <v/>
      </c>
      <c r="I2711" s="2" t="str">
        <f>IF(Table1[[#This Row],[Category]]="Loan Repayment",Table1[[#This Row],[Amount]]*-1,"")</f>
        <v/>
      </c>
      <c r="J2711" s="20" t="s">
        <v>385</v>
      </c>
      <c r="K2711" s="17">
        <v>45383</v>
      </c>
    </row>
    <row r="2712" spans="1:11" x14ac:dyDescent="0.25">
      <c r="A2712" s="16">
        <v>45401.041655092595</v>
      </c>
      <c r="B2712" t="s">
        <v>14</v>
      </c>
      <c r="C2712" t="str">
        <f t="shared" si="42"/>
        <v>Public Transport</v>
      </c>
      <c r="D2712" s="3">
        <v>-3.5</v>
      </c>
      <c r="E2712" t="s">
        <v>244</v>
      </c>
      <c r="F2712" t="s">
        <v>241</v>
      </c>
      <c r="G2712" s="5">
        <f>IF(Table1[[#This Row],[Amount]]&lt;0,-Table1[[#This Row],[Amount]],"")</f>
        <v>3.5</v>
      </c>
      <c r="H2712" t="str">
        <f>IF(Table1[[#This Row],[Account Type]]="Credit Card",Table1[[#This Row],[Amount]],"")</f>
        <v/>
      </c>
      <c r="I2712" s="2" t="str">
        <f>IF(Table1[[#This Row],[Category]]="Loan Repayment",Table1[[#This Row],[Amount]]*-1,"")</f>
        <v/>
      </c>
      <c r="J2712" s="20" t="s">
        <v>385</v>
      </c>
      <c r="K2712" s="17">
        <v>45383</v>
      </c>
    </row>
    <row r="2713" spans="1:11" x14ac:dyDescent="0.25">
      <c r="A2713" s="16">
        <v>45401.730879629627</v>
      </c>
      <c r="B2713" t="s">
        <v>41</v>
      </c>
      <c r="C2713" t="str">
        <f t="shared" si="42"/>
        <v>Others</v>
      </c>
      <c r="D2713" s="3">
        <v>1300</v>
      </c>
      <c r="E2713" t="s">
        <v>244</v>
      </c>
      <c r="F2713" t="s">
        <v>241</v>
      </c>
      <c r="G2713" s="5" t="str">
        <f>IF(Table1[[#This Row],[Amount]]&lt;0,-Table1[[#This Row],[Amount]],"")</f>
        <v/>
      </c>
      <c r="H2713" t="str">
        <f>IF(Table1[[#This Row],[Account Type]]="Credit Card",Table1[[#This Row],[Amount]],"")</f>
        <v/>
      </c>
      <c r="I2713" s="2" t="str">
        <f>IF(Table1[[#This Row],[Category]]="Loan Repayment",Table1[[#This Row],[Amount]]*-1,"")</f>
        <v/>
      </c>
      <c r="J2713" s="20" t="s">
        <v>385</v>
      </c>
      <c r="K2713" s="17">
        <v>45383</v>
      </c>
    </row>
    <row r="2714" spans="1:11" x14ac:dyDescent="0.25">
      <c r="A2714" s="16">
        <v>45402.041655092595</v>
      </c>
      <c r="B2714" t="s">
        <v>14</v>
      </c>
      <c r="C2714" t="str">
        <f t="shared" si="42"/>
        <v>Public Transport</v>
      </c>
      <c r="D2714" s="3">
        <v>-3.5</v>
      </c>
      <c r="E2714" t="s">
        <v>244</v>
      </c>
      <c r="F2714" t="s">
        <v>241</v>
      </c>
      <c r="G2714" s="5">
        <f>IF(Table1[[#This Row],[Amount]]&lt;0,-Table1[[#This Row],[Amount]],"")</f>
        <v>3.5</v>
      </c>
      <c r="H2714" t="str">
        <f>IF(Table1[[#This Row],[Account Type]]="Credit Card",Table1[[#This Row],[Amount]],"")</f>
        <v/>
      </c>
      <c r="I2714" s="2" t="str">
        <f>IF(Table1[[#This Row],[Category]]="Loan Repayment",Table1[[#This Row],[Amount]]*-1,"")</f>
        <v/>
      </c>
      <c r="J2714" s="20" t="s">
        <v>385</v>
      </c>
      <c r="K2714" s="17">
        <v>45383</v>
      </c>
    </row>
    <row r="2715" spans="1:11" x14ac:dyDescent="0.25">
      <c r="A2715" s="16">
        <v>45402.202407407407</v>
      </c>
      <c r="B2715" t="s">
        <v>65</v>
      </c>
      <c r="C2715" t="str">
        <f t="shared" si="42"/>
        <v>Others</v>
      </c>
      <c r="D2715" s="3">
        <v>-1300</v>
      </c>
      <c r="E2715" t="s">
        <v>244</v>
      </c>
      <c r="F2715" t="s">
        <v>241</v>
      </c>
      <c r="G2715" s="5">
        <f>IF(Table1[[#This Row],[Amount]]&lt;0,-Table1[[#This Row],[Amount]],"")</f>
        <v>1300</v>
      </c>
      <c r="H2715" t="str">
        <f>IF(Table1[[#This Row],[Account Type]]="Credit Card",Table1[[#This Row],[Amount]],"")</f>
        <v/>
      </c>
      <c r="I2715" s="2" t="str">
        <f>IF(Table1[[#This Row],[Category]]="Loan Repayment",Table1[[#This Row],[Amount]]*-1,"")</f>
        <v/>
      </c>
      <c r="J2715" s="20" t="s">
        <v>385</v>
      </c>
      <c r="K2715" s="17">
        <v>45383</v>
      </c>
    </row>
    <row r="2716" spans="1:11" x14ac:dyDescent="0.25">
      <c r="A2716" s="16">
        <v>45402.427928240744</v>
      </c>
      <c r="B2716" t="s">
        <v>10</v>
      </c>
      <c r="C2716" t="str">
        <f t="shared" si="42"/>
        <v>Groceries</v>
      </c>
      <c r="D2716" s="3">
        <v>-3.9</v>
      </c>
      <c r="E2716" t="s">
        <v>244</v>
      </c>
      <c r="F2716" t="s">
        <v>241</v>
      </c>
      <c r="G2716" s="5">
        <f>IF(Table1[[#This Row],[Amount]]&lt;0,-Table1[[#This Row],[Amount]],"")</f>
        <v>3.9</v>
      </c>
      <c r="H2716" t="str">
        <f>IF(Table1[[#This Row],[Account Type]]="Credit Card",Table1[[#This Row],[Amount]],"")</f>
        <v/>
      </c>
      <c r="I2716" s="2" t="str">
        <f>IF(Table1[[#This Row],[Category]]="Loan Repayment",Table1[[#This Row],[Amount]]*-1,"")</f>
        <v/>
      </c>
      <c r="J2716" s="20" t="s">
        <v>385</v>
      </c>
      <c r="K2716" s="17">
        <v>45383</v>
      </c>
    </row>
    <row r="2717" spans="1:11" x14ac:dyDescent="0.25">
      <c r="A2717" s="16">
        <v>45403.116967592592</v>
      </c>
      <c r="B2717" t="s">
        <v>14</v>
      </c>
      <c r="C2717" t="str">
        <f t="shared" si="42"/>
        <v>Public Transport</v>
      </c>
      <c r="D2717" s="3">
        <v>-3.5</v>
      </c>
      <c r="E2717" t="s">
        <v>244</v>
      </c>
      <c r="F2717" t="s">
        <v>241</v>
      </c>
      <c r="G2717" s="5">
        <f>IF(Table1[[#This Row],[Amount]]&lt;0,-Table1[[#This Row],[Amount]],"")</f>
        <v>3.5</v>
      </c>
      <c r="H2717" t="str">
        <f>IF(Table1[[#This Row],[Account Type]]="Credit Card",Table1[[#This Row],[Amount]],"")</f>
        <v/>
      </c>
      <c r="I2717" s="2" t="str">
        <f>IF(Table1[[#This Row],[Category]]="Loan Repayment",Table1[[#This Row],[Amount]]*-1,"")</f>
        <v/>
      </c>
      <c r="J2717" s="20" t="s">
        <v>385</v>
      </c>
      <c r="K2717" s="17">
        <v>45383</v>
      </c>
    </row>
    <row r="2718" spans="1:11" x14ac:dyDescent="0.25">
      <c r="A2718" s="16">
        <v>45403.548692129632</v>
      </c>
      <c r="B2718" t="s">
        <v>39</v>
      </c>
      <c r="C2718" t="str">
        <f t="shared" si="42"/>
        <v>Church</v>
      </c>
      <c r="D2718" s="3">
        <v>-3</v>
      </c>
      <c r="E2718" t="s">
        <v>244</v>
      </c>
      <c r="F2718" t="s">
        <v>241</v>
      </c>
      <c r="G2718" s="5">
        <f>IF(Table1[[#This Row],[Amount]]&lt;0,-Table1[[#This Row],[Amount]],"")</f>
        <v>3</v>
      </c>
      <c r="H2718" t="str">
        <f>IF(Table1[[#This Row],[Account Type]]="Credit Card",Table1[[#This Row],[Amount]],"")</f>
        <v/>
      </c>
      <c r="I2718" s="2" t="str">
        <f>IF(Table1[[#This Row],[Category]]="Loan Repayment",Table1[[#This Row],[Amount]]*-1,"")</f>
        <v/>
      </c>
      <c r="J2718" s="20" t="s">
        <v>385</v>
      </c>
      <c r="K2718" s="17">
        <v>45383</v>
      </c>
    </row>
    <row r="2719" spans="1:11" x14ac:dyDescent="0.25">
      <c r="A2719" s="16">
        <v>45404.041655092595</v>
      </c>
      <c r="B2719" t="s">
        <v>14</v>
      </c>
      <c r="C2719" t="str">
        <f t="shared" si="42"/>
        <v>Public Transport</v>
      </c>
      <c r="D2719" s="3">
        <v>-3.5</v>
      </c>
      <c r="E2719" t="s">
        <v>244</v>
      </c>
      <c r="F2719" t="s">
        <v>241</v>
      </c>
      <c r="G2719" s="5">
        <f>IF(Table1[[#This Row],[Amount]]&lt;0,-Table1[[#This Row],[Amount]],"")</f>
        <v>3.5</v>
      </c>
      <c r="H2719" t="str">
        <f>IF(Table1[[#This Row],[Account Type]]="Credit Card",Table1[[#This Row],[Amount]],"")</f>
        <v/>
      </c>
      <c r="I2719" s="2" t="str">
        <f>IF(Table1[[#This Row],[Category]]="Loan Repayment",Table1[[#This Row],[Amount]]*-1,"")</f>
        <v/>
      </c>
      <c r="J2719" s="20" t="s">
        <v>385</v>
      </c>
      <c r="K2719" s="17">
        <v>45383</v>
      </c>
    </row>
    <row r="2720" spans="1:11" x14ac:dyDescent="0.25">
      <c r="A2720" s="16">
        <v>45404.343564814815</v>
      </c>
      <c r="B2720" t="s">
        <v>2</v>
      </c>
      <c r="C2720" t="str">
        <f t="shared" si="42"/>
        <v>Savings</v>
      </c>
      <c r="D2720" s="3">
        <v>5</v>
      </c>
      <c r="E2720" t="s">
        <v>244</v>
      </c>
      <c r="F2720" t="s">
        <v>241</v>
      </c>
      <c r="G2720" s="5" t="str">
        <f>IF(Table1[[#This Row],[Amount]]&lt;0,-Table1[[#This Row],[Amount]],"")</f>
        <v/>
      </c>
      <c r="H2720" t="str">
        <f>IF(Table1[[#This Row],[Account Type]]="Credit Card",Table1[[#This Row],[Amount]],"")</f>
        <v/>
      </c>
      <c r="I2720" s="2" t="str">
        <f>IF(Table1[[#This Row],[Category]]="Loan Repayment",Table1[[#This Row],[Amount]]*-1,"")</f>
        <v/>
      </c>
      <c r="J2720" s="20" t="s">
        <v>385</v>
      </c>
      <c r="K2720" s="17">
        <v>45383</v>
      </c>
    </row>
    <row r="2721" spans="1:11" x14ac:dyDescent="0.25">
      <c r="A2721" s="16">
        <v>45404.343564814815</v>
      </c>
      <c r="B2721" t="s">
        <v>2</v>
      </c>
      <c r="C2721" t="str">
        <f t="shared" si="42"/>
        <v>Savings</v>
      </c>
      <c r="D2721" s="3">
        <v>-5</v>
      </c>
      <c r="E2721" t="s">
        <v>244</v>
      </c>
      <c r="F2721" t="s">
        <v>241</v>
      </c>
      <c r="G2721" s="5">
        <f>IF(Table1[[#This Row],[Amount]]&lt;0,-Table1[[#This Row],[Amount]],"")</f>
        <v>5</v>
      </c>
      <c r="H2721" t="str">
        <f>IF(Table1[[#This Row],[Account Type]]="Credit Card",Table1[[#This Row],[Amount]],"")</f>
        <v/>
      </c>
      <c r="I2721" s="2" t="str">
        <f>IF(Table1[[#This Row],[Category]]="Loan Repayment",Table1[[#This Row],[Amount]]*-1,"")</f>
        <v/>
      </c>
      <c r="J2721" s="20" t="s">
        <v>385</v>
      </c>
      <c r="K2721" s="17">
        <v>45383</v>
      </c>
    </row>
    <row r="2722" spans="1:11" x14ac:dyDescent="0.25">
      <c r="A2722" s="16">
        <v>45404.809652777774</v>
      </c>
      <c r="B2722" t="s">
        <v>10</v>
      </c>
      <c r="C2722" t="str">
        <f t="shared" si="42"/>
        <v>Groceries</v>
      </c>
      <c r="D2722" s="3">
        <v>-1.85</v>
      </c>
      <c r="E2722" t="s">
        <v>244</v>
      </c>
      <c r="F2722" t="s">
        <v>241</v>
      </c>
      <c r="G2722" s="5">
        <f>IF(Table1[[#This Row],[Amount]]&lt;0,-Table1[[#This Row],[Amount]],"")</f>
        <v>1.85</v>
      </c>
      <c r="H2722" t="str">
        <f>IF(Table1[[#This Row],[Account Type]]="Credit Card",Table1[[#This Row],[Amount]],"")</f>
        <v/>
      </c>
      <c r="I2722" s="2" t="str">
        <f>IF(Table1[[#This Row],[Category]]="Loan Repayment",Table1[[#This Row],[Amount]]*-1,"")</f>
        <v/>
      </c>
      <c r="J2722" s="20" t="s">
        <v>385</v>
      </c>
      <c r="K2722" s="17">
        <v>45383</v>
      </c>
    </row>
    <row r="2723" spans="1:11" x14ac:dyDescent="0.25">
      <c r="A2723" s="16">
        <v>45404.811099537037</v>
      </c>
      <c r="B2723" t="s">
        <v>3</v>
      </c>
      <c r="C2723" t="str">
        <f t="shared" si="42"/>
        <v>Others</v>
      </c>
      <c r="D2723" s="3">
        <v>-5</v>
      </c>
      <c r="E2723" t="s">
        <v>244</v>
      </c>
      <c r="F2723" t="s">
        <v>241</v>
      </c>
      <c r="G2723" s="5">
        <f>IF(Table1[[#This Row],[Amount]]&lt;0,-Table1[[#This Row],[Amount]],"")</f>
        <v>5</v>
      </c>
      <c r="H2723" t="str">
        <f>IF(Table1[[#This Row],[Account Type]]="Credit Card",Table1[[#This Row],[Amount]],"")</f>
        <v/>
      </c>
      <c r="I2723" s="2" t="str">
        <f>IF(Table1[[#This Row],[Category]]="Loan Repayment",Table1[[#This Row],[Amount]]*-1,"")</f>
        <v/>
      </c>
      <c r="J2723" s="20" t="s">
        <v>385</v>
      </c>
      <c r="K2723" s="17">
        <v>45383</v>
      </c>
    </row>
    <row r="2724" spans="1:11" x14ac:dyDescent="0.25">
      <c r="A2724" s="16">
        <v>45404.811099537037</v>
      </c>
      <c r="B2724" t="s">
        <v>3</v>
      </c>
      <c r="C2724" t="str">
        <f t="shared" si="42"/>
        <v>Others</v>
      </c>
      <c r="D2724" s="3">
        <v>5</v>
      </c>
      <c r="E2724" t="s">
        <v>244</v>
      </c>
      <c r="F2724" t="s">
        <v>241</v>
      </c>
      <c r="G2724" s="5" t="str">
        <f>IF(Table1[[#This Row],[Amount]]&lt;0,-Table1[[#This Row],[Amount]],"")</f>
        <v/>
      </c>
      <c r="H2724" t="str">
        <f>IF(Table1[[#This Row],[Account Type]]="Credit Card",Table1[[#This Row],[Amount]],"")</f>
        <v/>
      </c>
      <c r="I2724" s="2" t="str">
        <f>IF(Table1[[#This Row],[Category]]="Loan Repayment",Table1[[#This Row],[Amount]]*-1,"")</f>
        <v/>
      </c>
      <c r="J2724" s="20" t="s">
        <v>385</v>
      </c>
      <c r="K2724" s="17">
        <v>45383</v>
      </c>
    </row>
    <row r="2725" spans="1:11" x14ac:dyDescent="0.25">
      <c r="A2725" s="16">
        <v>45404.812685185185</v>
      </c>
      <c r="B2725" t="s">
        <v>10</v>
      </c>
      <c r="C2725" t="str">
        <f t="shared" si="42"/>
        <v>Groceries</v>
      </c>
      <c r="D2725" s="3">
        <v>-1.55</v>
      </c>
      <c r="E2725" t="s">
        <v>244</v>
      </c>
      <c r="F2725" t="s">
        <v>241</v>
      </c>
      <c r="G2725" s="5">
        <f>IF(Table1[[#This Row],[Amount]]&lt;0,-Table1[[#This Row],[Amount]],"")</f>
        <v>1.55</v>
      </c>
      <c r="H2725" t="str">
        <f>IF(Table1[[#This Row],[Account Type]]="Credit Card",Table1[[#This Row],[Amount]],"")</f>
        <v/>
      </c>
      <c r="I2725" s="2" t="str">
        <f>IF(Table1[[#This Row],[Category]]="Loan Repayment",Table1[[#This Row],[Amount]]*-1,"")</f>
        <v/>
      </c>
      <c r="J2725" s="20" t="s">
        <v>385</v>
      </c>
      <c r="K2725" s="17">
        <v>45383</v>
      </c>
    </row>
    <row r="2726" spans="1:11" x14ac:dyDescent="0.25">
      <c r="A2726" s="16">
        <v>45404.818611111114</v>
      </c>
      <c r="B2726" t="s">
        <v>10</v>
      </c>
      <c r="C2726" t="str">
        <f t="shared" si="42"/>
        <v>Groceries</v>
      </c>
      <c r="D2726" s="3">
        <v>-4.8499999999999996</v>
      </c>
      <c r="E2726" t="s">
        <v>244</v>
      </c>
      <c r="F2726" t="s">
        <v>241</v>
      </c>
      <c r="G2726" s="5">
        <f>IF(Table1[[#This Row],[Amount]]&lt;0,-Table1[[#This Row],[Amount]],"")</f>
        <v>4.8499999999999996</v>
      </c>
      <c r="H2726" t="str">
        <f>IF(Table1[[#This Row],[Account Type]]="Credit Card",Table1[[#This Row],[Amount]],"")</f>
        <v/>
      </c>
      <c r="I2726" s="2" t="str">
        <f>IF(Table1[[#This Row],[Category]]="Loan Repayment",Table1[[#This Row],[Amount]]*-1,"")</f>
        <v/>
      </c>
      <c r="J2726" s="20" t="s">
        <v>385</v>
      </c>
      <c r="K2726" s="17">
        <v>45383</v>
      </c>
    </row>
    <row r="2727" spans="1:11" x14ac:dyDescent="0.25">
      <c r="A2727" s="16">
        <v>45405.041655092595</v>
      </c>
      <c r="B2727" t="s">
        <v>14</v>
      </c>
      <c r="C2727" t="str">
        <f t="shared" si="42"/>
        <v>Public Transport</v>
      </c>
      <c r="D2727" s="3">
        <v>-1.75</v>
      </c>
      <c r="E2727" t="s">
        <v>244</v>
      </c>
      <c r="F2727" t="s">
        <v>241</v>
      </c>
      <c r="G2727" s="5">
        <f>IF(Table1[[#This Row],[Amount]]&lt;0,-Table1[[#This Row],[Amount]],"")</f>
        <v>1.75</v>
      </c>
      <c r="H2727" t="str">
        <f>IF(Table1[[#This Row],[Account Type]]="Credit Card",Table1[[#This Row],[Amount]],"")</f>
        <v/>
      </c>
      <c r="I2727" s="2" t="str">
        <f>IF(Table1[[#This Row],[Category]]="Loan Repayment",Table1[[#This Row],[Amount]]*-1,"")</f>
        <v/>
      </c>
      <c r="J2727" s="20" t="s">
        <v>385</v>
      </c>
      <c r="K2727" s="17">
        <v>45383</v>
      </c>
    </row>
    <row r="2728" spans="1:11" x14ac:dyDescent="0.25">
      <c r="A2728" s="16">
        <v>45405.370254629626</v>
      </c>
      <c r="B2728" t="s">
        <v>46</v>
      </c>
      <c r="C2728" t="str">
        <f t="shared" si="42"/>
        <v>Others</v>
      </c>
      <c r="D2728" s="3">
        <v>15</v>
      </c>
      <c r="E2728" t="s">
        <v>244</v>
      </c>
      <c r="F2728" t="s">
        <v>241</v>
      </c>
      <c r="G2728" s="5" t="str">
        <f>IF(Table1[[#This Row],[Amount]]&lt;0,-Table1[[#This Row],[Amount]],"")</f>
        <v/>
      </c>
      <c r="H2728" t="str">
        <f>IF(Table1[[#This Row],[Account Type]]="Credit Card",Table1[[#This Row],[Amount]],"")</f>
        <v/>
      </c>
      <c r="I2728" s="2" t="str">
        <f>IF(Table1[[#This Row],[Category]]="Loan Repayment",Table1[[#This Row],[Amount]]*-1,"")</f>
        <v/>
      </c>
      <c r="J2728" s="20" t="s">
        <v>385</v>
      </c>
      <c r="K2728" s="17">
        <v>45383</v>
      </c>
    </row>
    <row r="2729" spans="1:11" x14ac:dyDescent="0.25">
      <c r="A2729" s="16">
        <v>45405.370891203704</v>
      </c>
      <c r="B2729" t="s">
        <v>205</v>
      </c>
      <c r="C2729" t="str">
        <f t="shared" si="42"/>
        <v>Groceries</v>
      </c>
      <c r="D2729" s="3">
        <v>-1.5</v>
      </c>
      <c r="E2729" t="s">
        <v>244</v>
      </c>
      <c r="F2729" t="s">
        <v>241</v>
      </c>
      <c r="G2729" s="5">
        <f>IF(Table1[[#This Row],[Amount]]&lt;0,-Table1[[#This Row],[Amount]],"")</f>
        <v>1.5</v>
      </c>
      <c r="H2729" t="str">
        <f>IF(Table1[[#This Row],[Account Type]]="Credit Card",Table1[[#This Row],[Amount]],"")</f>
        <v/>
      </c>
      <c r="I2729" s="2" t="str">
        <f>IF(Table1[[#This Row],[Category]]="Loan Repayment",Table1[[#This Row],[Amount]]*-1,"")</f>
        <v/>
      </c>
      <c r="J2729" s="20" t="s">
        <v>385</v>
      </c>
      <c r="K2729" s="17">
        <v>45383</v>
      </c>
    </row>
    <row r="2730" spans="1:11" x14ac:dyDescent="0.25">
      <c r="A2730" s="16">
        <v>45405.651932870373</v>
      </c>
      <c r="B2730" t="s">
        <v>209</v>
      </c>
      <c r="C2730" t="str">
        <f t="shared" si="42"/>
        <v>Others</v>
      </c>
      <c r="D2730" s="3">
        <v>61.82</v>
      </c>
      <c r="E2730" t="s">
        <v>244</v>
      </c>
      <c r="F2730" t="s">
        <v>241</v>
      </c>
      <c r="G2730" s="5" t="str">
        <f>IF(Table1[[#This Row],[Amount]]&lt;0,-Table1[[#This Row],[Amount]],"")</f>
        <v/>
      </c>
      <c r="H2730" t="str">
        <f>IF(Table1[[#This Row],[Account Type]]="Credit Card",Table1[[#This Row],[Amount]],"")</f>
        <v/>
      </c>
      <c r="I2730" s="2" t="str">
        <f>IF(Table1[[#This Row],[Category]]="Loan Repayment",Table1[[#This Row],[Amount]]*-1,"")</f>
        <v/>
      </c>
      <c r="J2730" s="20" t="s">
        <v>385</v>
      </c>
      <c r="K2730" s="17">
        <v>45383</v>
      </c>
    </row>
    <row r="2731" spans="1:11" x14ac:dyDescent="0.25">
      <c r="A2731" s="16">
        <v>45405.683900462966</v>
      </c>
      <c r="B2731" t="s">
        <v>208</v>
      </c>
      <c r="C2731" t="str">
        <f t="shared" si="42"/>
        <v>Others</v>
      </c>
      <c r="D2731" s="3">
        <v>-60</v>
      </c>
      <c r="E2731" t="s">
        <v>244</v>
      </c>
      <c r="F2731" t="s">
        <v>241</v>
      </c>
      <c r="G2731" s="5">
        <f>IF(Table1[[#This Row],[Amount]]&lt;0,-Table1[[#This Row],[Amount]],"")</f>
        <v>60</v>
      </c>
      <c r="H2731" t="str">
        <f>IF(Table1[[#This Row],[Account Type]]="Credit Card",Table1[[#This Row],[Amount]],"")</f>
        <v/>
      </c>
      <c r="I2731" s="2" t="str">
        <f>IF(Table1[[#This Row],[Category]]="Loan Repayment",Table1[[#This Row],[Amount]]*-1,"")</f>
        <v/>
      </c>
      <c r="J2731" s="20" t="s">
        <v>385</v>
      </c>
      <c r="K2731" s="17">
        <v>45383</v>
      </c>
    </row>
    <row r="2732" spans="1:11" x14ac:dyDescent="0.25">
      <c r="A2732" s="16">
        <v>45406.041655092595</v>
      </c>
      <c r="B2732" t="s">
        <v>14</v>
      </c>
      <c r="C2732" t="str">
        <f t="shared" si="42"/>
        <v>Public Transport</v>
      </c>
      <c r="D2732" s="3">
        <v>-1.75</v>
      </c>
      <c r="E2732" t="s">
        <v>244</v>
      </c>
      <c r="F2732" t="s">
        <v>241</v>
      </c>
      <c r="G2732" s="5">
        <f>IF(Table1[[#This Row],[Amount]]&lt;0,-Table1[[#This Row],[Amount]],"")</f>
        <v>1.75</v>
      </c>
      <c r="H2732" t="str">
        <f>IF(Table1[[#This Row],[Account Type]]="Credit Card",Table1[[#This Row],[Amount]],"")</f>
        <v/>
      </c>
      <c r="I2732" s="2" t="str">
        <f>IF(Table1[[#This Row],[Category]]="Loan Repayment",Table1[[#This Row],[Amount]]*-1,"")</f>
        <v/>
      </c>
      <c r="J2732" s="20" t="s">
        <v>385</v>
      </c>
      <c r="K2732" s="17">
        <v>45383</v>
      </c>
    </row>
    <row r="2733" spans="1:11" x14ac:dyDescent="0.25">
      <c r="A2733" s="16">
        <v>45406.378506944442</v>
      </c>
      <c r="B2733" t="s">
        <v>12</v>
      </c>
      <c r="C2733" t="str">
        <f t="shared" si="42"/>
        <v>Groceries</v>
      </c>
      <c r="D2733" s="3">
        <v>-6.28</v>
      </c>
      <c r="E2733" t="s">
        <v>244</v>
      </c>
      <c r="F2733" t="s">
        <v>241</v>
      </c>
      <c r="G2733" s="5">
        <f>IF(Table1[[#This Row],[Amount]]&lt;0,-Table1[[#This Row],[Amount]],"")</f>
        <v>6.28</v>
      </c>
      <c r="H2733" t="str">
        <f>IF(Table1[[#This Row],[Account Type]]="Credit Card",Table1[[#This Row],[Amount]],"")</f>
        <v/>
      </c>
      <c r="I2733" s="2" t="str">
        <f>IF(Table1[[#This Row],[Category]]="Loan Repayment",Table1[[#This Row],[Amount]]*-1,"")</f>
        <v/>
      </c>
      <c r="J2733" s="20" t="s">
        <v>385</v>
      </c>
      <c r="K2733" s="17">
        <v>45383</v>
      </c>
    </row>
    <row r="2734" spans="1:11" x14ac:dyDescent="0.25">
      <c r="A2734" s="16">
        <v>45406.924409722225</v>
      </c>
      <c r="B2734" t="s">
        <v>10</v>
      </c>
      <c r="C2734" t="str">
        <f t="shared" si="42"/>
        <v>Groceries</v>
      </c>
      <c r="D2734" s="3">
        <v>-2.2000000000000002</v>
      </c>
      <c r="E2734" t="s">
        <v>244</v>
      </c>
      <c r="F2734" t="s">
        <v>241</v>
      </c>
      <c r="G2734" s="5">
        <f>IF(Table1[[#This Row],[Amount]]&lt;0,-Table1[[#This Row],[Amount]],"")</f>
        <v>2.2000000000000002</v>
      </c>
      <c r="H2734" t="str">
        <f>IF(Table1[[#This Row],[Account Type]]="Credit Card",Table1[[#This Row],[Amount]],"")</f>
        <v/>
      </c>
      <c r="I2734" s="2" t="str">
        <f>IF(Table1[[#This Row],[Category]]="Loan Repayment",Table1[[#This Row],[Amount]]*-1,"")</f>
        <v/>
      </c>
      <c r="J2734" s="20" t="s">
        <v>385</v>
      </c>
      <c r="K2734" s="17">
        <v>45383</v>
      </c>
    </row>
    <row r="2735" spans="1:11" x14ac:dyDescent="0.25">
      <c r="A2735" s="16">
        <v>45407.041655092595</v>
      </c>
      <c r="B2735" t="s">
        <v>14</v>
      </c>
      <c r="C2735" t="str">
        <f t="shared" si="42"/>
        <v>Public Transport</v>
      </c>
      <c r="D2735" s="3">
        <v>-3.5</v>
      </c>
      <c r="E2735" t="s">
        <v>244</v>
      </c>
      <c r="F2735" t="s">
        <v>241</v>
      </c>
      <c r="G2735" s="5">
        <f>IF(Table1[[#This Row],[Amount]]&lt;0,-Table1[[#This Row],[Amount]],"")</f>
        <v>3.5</v>
      </c>
      <c r="H2735" t="str">
        <f>IF(Table1[[#This Row],[Account Type]]="Credit Card",Table1[[#This Row],[Amount]],"")</f>
        <v/>
      </c>
      <c r="I2735" s="2" t="str">
        <f>IF(Table1[[#This Row],[Category]]="Loan Repayment",Table1[[#This Row],[Amount]]*-1,"")</f>
        <v/>
      </c>
      <c r="J2735" s="20" t="s">
        <v>385</v>
      </c>
      <c r="K2735" s="17">
        <v>45383</v>
      </c>
    </row>
    <row r="2736" spans="1:11" x14ac:dyDescent="0.25">
      <c r="A2736" s="16">
        <v>45408.041655092595</v>
      </c>
      <c r="B2736" t="s">
        <v>14</v>
      </c>
      <c r="C2736" t="str">
        <f t="shared" si="42"/>
        <v>Public Transport</v>
      </c>
      <c r="D2736" s="3">
        <v>-3.5</v>
      </c>
      <c r="E2736" t="s">
        <v>244</v>
      </c>
      <c r="F2736" t="s">
        <v>241</v>
      </c>
      <c r="G2736" s="5">
        <f>IF(Table1[[#This Row],[Amount]]&lt;0,-Table1[[#This Row],[Amount]],"")</f>
        <v>3.5</v>
      </c>
      <c r="H2736" t="str">
        <f>IF(Table1[[#This Row],[Account Type]]="Credit Card",Table1[[#This Row],[Amount]],"")</f>
        <v/>
      </c>
      <c r="I2736" s="2" t="str">
        <f>IF(Table1[[#This Row],[Category]]="Loan Repayment",Table1[[#This Row],[Amount]]*-1,"")</f>
        <v/>
      </c>
      <c r="J2736" s="20" t="s">
        <v>385</v>
      </c>
      <c r="K2736" s="17">
        <v>45383</v>
      </c>
    </row>
    <row r="2737" spans="1:11" x14ac:dyDescent="0.25">
      <c r="A2737" s="16">
        <v>45408.378784722219</v>
      </c>
      <c r="B2737" t="s">
        <v>46</v>
      </c>
      <c r="C2737" t="str">
        <f t="shared" si="42"/>
        <v>Others</v>
      </c>
      <c r="D2737" s="3">
        <v>50</v>
      </c>
      <c r="E2737" t="s">
        <v>244</v>
      </c>
      <c r="F2737" t="s">
        <v>241</v>
      </c>
      <c r="G2737" s="5" t="str">
        <f>IF(Table1[[#This Row],[Amount]]&lt;0,-Table1[[#This Row],[Amount]],"")</f>
        <v/>
      </c>
      <c r="H2737" t="str">
        <f>IF(Table1[[#This Row],[Account Type]]="Credit Card",Table1[[#This Row],[Amount]],"")</f>
        <v/>
      </c>
      <c r="I2737" s="2" t="str">
        <f>IF(Table1[[#This Row],[Category]]="Loan Repayment",Table1[[#This Row],[Amount]]*-1,"")</f>
        <v/>
      </c>
      <c r="J2737" s="20" t="s">
        <v>385</v>
      </c>
      <c r="K2737" s="17">
        <v>45383</v>
      </c>
    </row>
    <row r="2738" spans="1:11" x14ac:dyDescent="0.25">
      <c r="A2738" s="16">
        <v>45408.379074074073</v>
      </c>
      <c r="B2738" t="s">
        <v>15</v>
      </c>
      <c r="C2738" t="str">
        <f t="shared" si="42"/>
        <v>Groceries</v>
      </c>
      <c r="D2738" s="3">
        <v>-2.46</v>
      </c>
      <c r="E2738" t="s">
        <v>244</v>
      </c>
      <c r="F2738" t="s">
        <v>241</v>
      </c>
      <c r="G2738" s="5">
        <f>IF(Table1[[#This Row],[Amount]]&lt;0,-Table1[[#This Row],[Amount]],"")</f>
        <v>2.46</v>
      </c>
      <c r="H2738" t="str">
        <f>IF(Table1[[#This Row],[Account Type]]="Credit Card",Table1[[#This Row],[Amount]],"")</f>
        <v/>
      </c>
      <c r="I2738" s="2" t="str">
        <f>IF(Table1[[#This Row],[Category]]="Loan Repayment",Table1[[#This Row],[Amount]]*-1,"")</f>
        <v/>
      </c>
      <c r="J2738" s="20" t="s">
        <v>385</v>
      </c>
      <c r="K2738" s="17">
        <v>45383</v>
      </c>
    </row>
    <row r="2739" spans="1:11" x14ac:dyDescent="0.25">
      <c r="A2739" s="16">
        <v>45408.382754629631</v>
      </c>
      <c r="B2739" t="s">
        <v>10</v>
      </c>
      <c r="C2739" t="str">
        <f t="shared" si="42"/>
        <v>Groceries</v>
      </c>
      <c r="D2739" s="3">
        <v>-2.9</v>
      </c>
      <c r="E2739" t="s">
        <v>244</v>
      </c>
      <c r="F2739" t="s">
        <v>241</v>
      </c>
      <c r="G2739" s="5">
        <f>IF(Table1[[#This Row],[Amount]]&lt;0,-Table1[[#This Row],[Amount]],"")</f>
        <v>2.9</v>
      </c>
      <c r="H2739" t="str">
        <f>IF(Table1[[#This Row],[Account Type]]="Credit Card",Table1[[#This Row],[Amount]],"")</f>
        <v/>
      </c>
      <c r="I2739" s="2" t="str">
        <f>IF(Table1[[#This Row],[Category]]="Loan Repayment",Table1[[#This Row],[Amount]]*-1,"")</f>
        <v/>
      </c>
      <c r="J2739" s="20" t="s">
        <v>385</v>
      </c>
      <c r="K2739" s="17">
        <v>45383</v>
      </c>
    </row>
    <row r="2740" spans="1:11" x14ac:dyDescent="0.25">
      <c r="A2740" s="16">
        <v>45409.098865740743</v>
      </c>
      <c r="B2740" t="s">
        <v>14</v>
      </c>
      <c r="C2740" t="str">
        <f t="shared" si="42"/>
        <v>Public Transport</v>
      </c>
      <c r="D2740" s="3">
        <v>-3.5</v>
      </c>
      <c r="E2740" t="s">
        <v>244</v>
      </c>
      <c r="F2740" t="s">
        <v>241</v>
      </c>
      <c r="G2740" s="5">
        <f>IF(Table1[[#This Row],[Amount]]&lt;0,-Table1[[#This Row],[Amount]],"")</f>
        <v>3.5</v>
      </c>
      <c r="H2740" t="str">
        <f>IF(Table1[[#This Row],[Account Type]]="Credit Card",Table1[[#This Row],[Amount]],"")</f>
        <v/>
      </c>
      <c r="I2740" s="2" t="str">
        <f>IF(Table1[[#This Row],[Category]]="Loan Repayment",Table1[[#This Row],[Amount]]*-1,"")</f>
        <v/>
      </c>
      <c r="J2740" s="20" t="s">
        <v>385</v>
      </c>
      <c r="K2740" s="17">
        <v>45383</v>
      </c>
    </row>
    <row r="2741" spans="1:11" x14ac:dyDescent="0.25">
      <c r="A2741" s="16">
        <v>45409.389733796299</v>
      </c>
      <c r="B2741" t="s">
        <v>10</v>
      </c>
      <c r="C2741" t="str">
        <f t="shared" si="42"/>
        <v>Groceries</v>
      </c>
      <c r="D2741" s="3">
        <v>-1.55</v>
      </c>
      <c r="E2741" t="s">
        <v>244</v>
      </c>
      <c r="F2741" t="s">
        <v>241</v>
      </c>
      <c r="G2741" s="5">
        <f>IF(Table1[[#This Row],[Amount]]&lt;0,-Table1[[#This Row],[Amount]],"")</f>
        <v>1.55</v>
      </c>
      <c r="H2741" t="str">
        <f>IF(Table1[[#This Row],[Account Type]]="Credit Card",Table1[[#This Row],[Amount]],"")</f>
        <v/>
      </c>
      <c r="I2741" s="2" t="str">
        <f>IF(Table1[[#This Row],[Category]]="Loan Repayment",Table1[[#This Row],[Amount]]*-1,"")</f>
        <v/>
      </c>
      <c r="J2741" s="20" t="s">
        <v>385</v>
      </c>
      <c r="K2741" s="17">
        <v>45383</v>
      </c>
    </row>
    <row r="2742" spans="1:11" x14ac:dyDescent="0.25">
      <c r="A2742" s="16">
        <v>45409.567037037035</v>
      </c>
      <c r="B2742" t="s">
        <v>10</v>
      </c>
      <c r="C2742" t="str">
        <f t="shared" si="42"/>
        <v>Groceries</v>
      </c>
      <c r="D2742" s="3">
        <v>-5</v>
      </c>
      <c r="E2742" t="s">
        <v>244</v>
      </c>
      <c r="F2742" t="s">
        <v>241</v>
      </c>
      <c r="G2742" s="5">
        <f>IF(Table1[[#This Row],[Amount]]&lt;0,-Table1[[#This Row],[Amount]],"")</f>
        <v>5</v>
      </c>
      <c r="H2742" t="str">
        <f>IF(Table1[[#This Row],[Account Type]]="Credit Card",Table1[[#This Row],[Amount]],"")</f>
        <v/>
      </c>
      <c r="I2742" s="2" t="str">
        <f>IF(Table1[[#This Row],[Category]]="Loan Repayment",Table1[[#This Row],[Amount]]*-1,"")</f>
        <v/>
      </c>
      <c r="J2742" s="20" t="s">
        <v>385</v>
      </c>
      <c r="K2742" s="17">
        <v>45383</v>
      </c>
    </row>
    <row r="2743" spans="1:11" x14ac:dyDescent="0.25">
      <c r="A2743" s="16">
        <v>45410.041655092595</v>
      </c>
      <c r="B2743" t="s">
        <v>14</v>
      </c>
      <c r="C2743" t="str">
        <f t="shared" si="42"/>
        <v>Public Transport</v>
      </c>
      <c r="D2743" s="3">
        <v>-5.25</v>
      </c>
      <c r="E2743" t="s">
        <v>244</v>
      </c>
      <c r="F2743" t="s">
        <v>241</v>
      </c>
      <c r="G2743" s="5">
        <f>IF(Table1[[#This Row],[Amount]]&lt;0,-Table1[[#This Row],[Amount]],"")</f>
        <v>5.25</v>
      </c>
      <c r="H2743" t="str">
        <f>IF(Table1[[#This Row],[Account Type]]="Credit Card",Table1[[#This Row],[Amount]],"")</f>
        <v/>
      </c>
      <c r="I2743" s="2" t="str">
        <f>IF(Table1[[#This Row],[Category]]="Loan Repayment",Table1[[#This Row],[Amount]]*-1,"")</f>
        <v/>
      </c>
      <c r="J2743" s="20" t="s">
        <v>385</v>
      </c>
      <c r="K2743" s="17">
        <v>45383</v>
      </c>
    </row>
    <row r="2744" spans="1:11" x14ac:dyDescent="0.25">
      <c r="A2744" s="16">
        <v>45410.243437500001</v>
      </c>
      <c r="B2744" t="s">
        <v>46</v>
      </c>
      <c r="C2744" t="str">
        <f t="shared" si="42"/>
        <v>Others</v>
      </c>
      <c r="D2744" s="3">
        <v>80</v>
      </c>
      <c r="E2744" t="s">
        <v>244</v>
      </c>
      <c r="F2744" t="s">
        <v>241</v>
      </c>
      <c r="G2744" s="5" t="str">
        <f>IF(Table1[[#This Row],[Amount]]&lt;0,-Table1[[#This Row],[Amount]],"")</f>
        <v/>
      </c>
      <c r="H2744" t="str">
        <f>IF(Table1[[#This Row],[Account Type]]="Credit Card",Table1[[#This Row],[Amount]],"")</f>
        <v/>
      </c>
      <c r="I2744" s="2" t="str">
        <f>IF(Table1[[#This Row],[Category]]="Loan Repayment",Table1[[#This Row],[Amount]]*-1,"")</f>
        <v/>
      </c>
      <c r="J2744" s="20" t="s">
        <v>385</v>
      </c>
      <c r="K2744" s="17">
        <v>45383</v>
      </c>
    </row>
    <row r="2745" spans="1:11" x14ac:dyDescent="0.25">
      <c r="A2745" s="16">
        <v>45410.25267361111</v>
      </c>
      <c r="B2745" t="s">
        <v>123</v>
      </c>
      <c r="C2745" t="str">
        <f t="shared" si="42"/>
        <v>Others</v>
      </c>
      <c r="D2745" s="3">
        <v>-80</v>
      </c>
      <c r="E2745" t="s">
        <v>244</v>
      </c>
      <c r="F2745" t="s">
        <v>241</v>
      </c>
      <c r="G2745" s="5">
        <f>IF(Table1[[#This Row],[Amount]]&lt;0,-Table1[[#This Row],[Amount]],"")</f>
        <v>80</v>
      </c>
      <c r="H2745" t="str">
        <f>IF(Table1[[#This Row],[Account Type]]="Credit Card",Table1[[#This Row],[Amount]],"")</f>
        <v/>
      </c>
      <c r="I2745" s="2" t="str">
        <f>IF(Table1[[#This Row],[Category]]="Loan Repayment",Table1[[#This Row],[Amount]]*-1,"")</f>
        <v/>
      </c>
      <c r="J2745" s="20" t="s">
        <v>385</v>
      </c>
      <c r="K2745" s="17">
        <v>45383</v>
      </c>
    </row>
    <row r="2746" spans="1:11" x14ac:dyDescent="0.25">
      <c r="A2746" s="16">
        <v>45410.496111111112</v>
      </c>
      <c r="B2746" t="s">
        <v>207</v>
      </c>
      <c r="C2746" t="str">
        <f t="shared" si="42"/>
        <v>Others</v>
      </c>
      <c r="D2746" s="3">
        <v>-21.68</v>
      </c>
      <c r="E2746" t="s">
        <v>244</v>
      </c>
      <c r="F2746" t="s">
        <v>241</v>
      </c>
      <c r="G2746" s="5">
        <f>IF(Table1[[#This Row],[Amount]]&lt;0,-Table1[[#This Row],[Amount]],"")</f>
        <v>21.68</v>
      </c>
      <c r="H2746" t="str">
        <f>IF(Table1[[#This Row],[Account Type]]="Credit Card",Table1[[#This Row],[Amount]],"")</f>
        <v/>
      </c>
      <c r="I2746" s="2" t="str">
        <f>IF(Table1[[#This Row],[Category]]="Loan Repayment",Table1[[#This Row],[Amount]]*-1,"")</f>
        <v/>
      </c>
      <c r="J2746" s="20" t="s">
        <v>385</v>
      </c>
      <c r="K2746" s="17">
        <v>45383</v>
      </c>
    </row>
    <row r="2747" spans="1:11" x14ac:dyDescent="0.25">
      <c r="A2747" s="16">
        <v>45410.504074074073</v>
      </c>
      <c r="B2747" t="s">
        <v>46</v>
      </c>
      <c r="C2747" t="str">
        <f t="shared" si="42"/>
        <v>Others</v>
      </c>
      <c r="D2747" s="3">
        <v>193</v>
      </c>
      <c r="E2747" t="s">
        <v>244</v>
      </c>
      <c r="F2747" t="s">
        <v>241</v>
      </c>
      <c r="G2747" s="5" t="str">
        <f>IF(Table1[[#This Row],[Amount]]&lt;0,-Table1[[#This Row],[Amount]],"")</f>
        <v/>
      </c>
      <c r="H2747" t="str">
        <f>IF(Table1[[#This Row],[Account Type]]="Credit Card",Table1[[#This Row],[Amount]],"")</f>
        <v/>
      </c>
      <c r="I2747" s="2" t="str">
        <f>IF(Table1[[#This Row],[Category]]="Loan Repayment",Table1[[#This Row],[Amount]]*-1,"")</f>
        <v/>
      </c>
      <c r="J2747" s="20" t="s">
        <v>385</v>
      </c>
      <c r="K2747" s="17">
        <v>45383</v>
      </c>
    </row>
    <row r="2748" spans="1:11" x14ac:dyDescent="0.25">
      <c r="A2748" s="16">
        <v>45410.504548611112</v>
      </c>
      <c r="B2748" t="s">
        <v>39</v>
      </c>
      <c r="C2748" t="str">
        <f t="shared" si="42"/>
        <v>Church</v>
      </c>
      <c r="D2748" s="3">
        <v>-193</v>
      </c>
      <c r="E2748" t="s">
        <v>244</v>
      </c>
      <c r="F2748" t="s">
        <v>241</v>
      </c>
      <c r="G2748" s="5">
        <f>IF(Table1[[#This Row],[Amount]]&lt;0,-Table1[[#This Row],[Amount]],"")</f>
        <v>193</v>
      </c>
      <c r="H2748" t="str">
        <f>IF(Table1[[#This Row],[Account Type]]="Credit Card",Table1[[#This Row],[Amount]],"")</f>
        <v/>
      </c>
      <c r="I2748" s="2" t="str">
        <f>IF(Table1[[#This Row],[Category]]="Loan Repayment",Table1[[#This Row],[Amount]]*-1,"")</f>
        <v/>
      </c>
      <c r="J2748" s="20" t="s">
        <v>385</v>
      </c>
      <c r="K2748" s="17">
        <v>45383</v>
      </c>
    </row>
    <row r="2749" spans="1:11" x14ac:dyDescent="0.25">
      <c r="A2749" s="16">
        <v>45411.041655092595</v>
      </c>
      <c r="B2749" t="s">
        <v>14</v>
      </c>
      <c r="C2749" t="str">
        <f t="shared" si="42"/>
        <v>Public Transport</v>
      </c>
      <c r="D2749" s="3">
        <v>-3.5</v>
      </c>
      <c r="E2749" t="s">
        <v>244</v>
      </c>
      <c r="F2749" t="s">
        <v>241</v>
      </c>
      <c r="G2749" s="5">
        <f>IF(Table1[[#This Row],[Amount]]&lt;0,-Table1[[#This Row],[Amount]],"")</f>
        <v>3.5</v>
      </c>
      <c r="H2749" t="str">
        <f>IF(Table1[[#This Row],[Account Type]]="Credit Card",Table1[[#This Row],[Amount]],"")</f>
        <v/>
      </c>
      <c r="I2749" s="2" t="str">
        <f>IF(Table1[[#This Row],[Category]]="Loan Repayment",Table1[[#This Row],[Amount]]*-1,"")</f>
        <v/>
      </c>
      <c r="J2749" s="20" t="s">
        <v>385</v>
      </c>
      <c r="K2749" s="17">
        <v>45383</v>
      </c>
    </row>
    <row r="2750" spans="1:11" x14ac:dyDescent="0.25">
      <c r="A2750" s="16">
        <v>45411.668888888889</v>
      </c>
      <c r="B2750" t="s">
        <v>46</v>
      </c>
      <c r="C2750" t="str">
        <f t="shared" si="42"/>
        <v>Others</v>
      </c>
      <c r="D2750" s="3">
        <v>50</v>
      </c>
      <c r="E2750" t="s">
        <v>244</v>
      </c>
      <c r="F2750" t="s">
        <v>241</v>
      </c>
      <c r="G2750" s="5" t="str">
        <f>IF(Table1[[#This Row],[Amount]]&lt;0,-Table1[[#This Row],[Amount]],"")</f>
        <v/>
      </c>
      <c r="H2750" t="str">
        <f>IF(Table1[[#This Row],[Account Type]]="Credit Card",Table1[[#This Row],[Amount]],"")</f>
        <v/>
      </c>
      <c r="I2750" s="2" t="str">
        <f>IF(Table1[[#This Row],[Category]]="Loan Repayment",Table1[[#This Row],[Amount]]*-1,"")</f>
        <v/>
      </c>
      <c r="J2750" s="20" t="s">
        <v>385</v>
      </c>
      <c r="K2750" s="17">
        <v>45383</v>
      </c>
    </row>
    <row r="2751" spans="1:11" x14ac:dyDescent="0.25">
      <c r="A2751" s="16">
        <v>45411.816527777781</v>
      </c>
      <c r="B2751" t="s">
        <v>2</v>
      </c>
      <c r="C2751" t="str">
        <f t="shared" si="42"/>
        <v>Savings</v>
      </c>
      <c r="D2751" s="3">
        <v>5</v>
      </c>
      <c r="E2751" t="s">
        <v>244</v>
      </c>
      <c r="F2751" t="s">
        <v>241</v>
      </c>
      <c r="G2751" s="5" t="str">
        <f>IF(Table1[[#This Row],[Amount]]&lt;0,-Table1[[#This Row],[Amount]],"")</f>
        <v/>
      </c>
      <c r="H2751" t="str">
        <f>IF(Table1[[#This Row],[Account Type]]="Credit Card",Table1[[#This Row],[Amount]],"")</f>
        <v/>
      </c>
      <c r="I2751" s="2" t="str">
        <f>IF(Table1[[#This Row],[Category]]="Loan Repayment",Table1[[#This Row],[Amount]]*-1,"")</f>
        <v/>
      </c>
      <c r="J2751" s="20" t="s">
        <v>385</v>
      </c>
      <c r="K2751" s="17">
        <v>45383</v>
      </c>
    </row>
    <row r="2752" spans="1:11" x14ac:dyDescent="0.25">
      <c r="A2752" s="16">
        <v>45411.816527777781</v>
      </c>
      <c r="B2752" t="s">
        <v>2</v>
      </c>
      <c r="C2752" t="str">
        <f t="shared" si="42"/>
        <v>Savings</v>
      </c>
      <c r="D2752" s="3">
        <v>-5</v>
      </c>
      <c r="E2752" t="s">
        <v>244</v>
      </c>
      <c r="F2752" t="s">
        <v>241</v>
      </c>
      <c r="G2752" s="5">
        <f>IF(Table1[[#This Row],[Amount]]&lt;0,-Table1[[#This Row],[Amount]],"")</f>
        <v>5</v>
      </c>
      <c r="H2752" t="str">
        <f>IF(Table1[[#This Row],[Account Type]]="Credit Card",Table1[[#This Row],[Amount]],"")</f>
        <v/>
      </c>
      <c r="I2752" s="2" t="str">
        <f>IF(Table1[[#This Row],[Category]]="Loan Repayment",Table1[[#This Row],[Amount]]*-1,"")</f>
        <v/>
      </c>
      <c r="J2752" s="20" t="s">
        <v>385</v>
      </c>
      <c r="K2752" s="17">
        <v>45383</v>
      </c>
    </row>
    <row r="2753" spans="1:11" x14ac:dyDescent="0.25">
      <c r="A2753" s="16">
        <v>45412.041655092595</v>
      </c>
      <c r="B2753" t="s">
        <v>14</v>
      </c>
      <c r="C2753" t="str">
        <f t="shared" si="42"/>
        <v>Public Transport</v>
      </c>
      <c r="D2753" s="3">
        <v>-1.75</v>
      </c>
      <c r="E2753" t="s">
        <v>244</v>
      </c>
      <c r="F2753" t="s">
        <v>241</v>
      </c>
      <c r="G2753" s="5">
        <f>IF(Table1[[#This Row],[Amount]]&lt;0,-Table1[[#This Row],[Amount]],"")</f>
        <v>1.75</v>
      </c>
      <c r="H2753" t="str">
        <f>IF(Table1[[#This Row],[Account Type]]="Credit Card",Table1[[#This Row],[Amount]],"")</f>
        <v/>
      </c>
      <c r="I2753" s="2" t="str">
        <f>IF(Table1[[#This Row],[Category]]="Loan Repayment",Table1[[#This Row],[Amount]]*-1,"")</f>
        <v/>
      </c>
      <c r="J2753" s="20" t="s">
        <v>385</v>
      </c>
      <c r="K2753" s="17">
        <v>45383</v>
      </c>
    </row>
    <row r="2754" spans="1:11" x14ac:dyDescent="0.25">
      <c r="A2754" s="16">
        <v>45412.657939814817</v>
      </c>
      <c r="B2754" t="s">
        <v>162</v>
      </c>
      <c r="C2754" t="str">
        <f t="shared" ref="C2754:C2817" si="43">IF(OR(B2754="Lidl",B2754="Asda",B2754="Best Asia Supermarket",B2754="Wallington Food Centre",B2754="Sainsbury's",B2754="Tesco"),"Groceries",IF(OR(B2754="Boots",B2754="Manor Pharmacy",B2754="Specsavers",B2754="Noahs Health Food Stor"),"Health",IF(OR(B2754="Amazon",B2754="Ebay"),"Online Shopping",IF(OR(B2754="Transport For London",B2754="South Western Railway"),"Public Transport",IF(OR(B2754="Primark",B2754="TK Maxx",B2754="Marks &amp; Spencer"),"Clothing",IF(OR(B2754="Udemy",B2754="Wise",B2754="Telusko",B2754="Oasis Christian Centre"),"Self Development",IF(OR(B2754="Price Busters",B2754="Argos",B2754="Poundland",B2754="Kings Corner"),"Household Items",IF(OR(B2754="To RCCG GLORIOUS HIGH THRONE",B2754="To Eagle City Church"),"Church",IF(OR(B2754="Skillz UK",B2754="Tynker",B2754="To Gocardless",B2754="We Make Footballers Cc",B2754="GLL BETTER",B2754="VIS WWW.BETTER.ORG.UK/",B2754="IXL Learning"),"Kids Extracurricular",IF(OR(B2754="To GBP Savings",B2754="Trading 212"),"Savings",IF(B2754="To Aqua","Loan Repayment",IF(B2754="To Kaneh Amin","Haircut",IF(B2754="Wall/Rent/63canon","Rent",IF(OR(B2754="Bolt","Uber"),"Cab",IF(B2754="Dulwich College","Salary","Others")))))))))))))))</f>
        <v>Others</v>
      </c>
      <c r="D2754" s="3">
        <v>-4.5</v>
      </c>
      <c r="E2754" t="s">
        <v>244</v>
      </c>
      <c r="F2754" t="s">
        <v>241</v>
      </c>
      <c r="G2754" s="5">
        <f>IF(Table1[[#This Row],[Amount]]&lt;0,-Table1[[#This Row],[Amount]],"")</f>
        <v>4.5</v>
      </c>
      <c r="H2754" t="str">
        <f>IF(Table1[[#This Row],[Account Type]]="Credit Card",Table1[[#This Row],[Amount]],"")</f>
        <v/>
      </c>
      <c r="I2754" s="2" t="str">
        <f>IF(Table1[[#This Row],[Category]]="Loan Repayment",Table1[[#This Row],[Amount]]*-1,"")</f>
        <v/>
      </c>
      <c r="J2754" s="20" t="s">
        <v>385</v>
      </c>
      <c r="K2754" s="17">
        <v>45383</v>
      </c>
    </row>
    <row r="2755" spans="1:11" x14ac:dyDescent="0.25">
      <c r="A2755" s="16">
        <v>45412.784317129626</v>
      </c>
      <c r="B2755" t="s">
        <v>10</v>
      </c>
      <c r="C2755" t="str">
        <f t="shared" si="43"/>
        <v>Groceries</v>
      </c>
      <c r="D2755" s="3">
        <v>-6.7</v>
      </c>
      <c r="E2755" t="s">
        <v>244</v>
      </c>
      <c r="F2755" t="s">
        <v>241</v>
      </c>
      <c r="G2755" s="5">
        <f>IF(Table1[[#This Row],[Amount]]&lt;0,-Table1[[#This Row],[Amount]],"")</f>
        <v>6.7</v>
      </c>
      <c r="H2755" t="str">
        <f>IF(Table1[[#This Row],[Account Type]]="Credit Card",Table1[[#This Row],[Amount]],"")</f>
        <v/>
      </c>
      <c r="I2755" s="2" t="str">
        <f>IF(Table1[[#This Row],[Category]]="Loan Repayment",Table1[[#This Row],[Amount]]*-1,"")</f>
        <v/>
      </c>
      <c r="J2755" s="20" t="s">
        <v>385</v>
      </c>
      <c r="K2755" s="17">
        <v>45383</v>
      </c>
    </row>
    <row r="2756" spans="1:11" x14ac:dyDescent="0.25">
      <c r="A2756" s="16">
        <v>45413.041655092595</v>
      </c>
      <c r="B2756" t="s">
        <v>14</v>
      </c>
      <c r="C2756" t="str">
        <f t="shared" si="43"/>
        <v>Public Transport</v>
      </c>
      <c r="D2756" s="3">
        <v>-1.75</v>
      </c>
      <c r="E2756" t="s">
        <v>244</v>
      </c>
      <c r="F2756" t="s">
        <v>241</v>
      </c>
      <c r="G2756" s="5">
        <f>IF(Table1[[#This Row],[Amount]]&lt;0,-Table1[[#This Row],[Amount]],"")</f>
        <v>1.75</v>
      </c>
      <c r="H2756" t="str">
        <f>IF(Table1[[#This Row],[Account Type]]="Credit Card",Table1[[#This Row],[Amount]],"")</f>
        <v/>
      </c>
      <c r="I2756" s="2" t="str">
        <f>IF(Table1[[#This Row],[Category]]="Loan Repayment",Table1[[#This Row],[Amount]]*-1,"")</f>
        <v/>
      </c>
      <c r="J2756" s="20" t="s">
        <v>386</v>
      </c>
      <c r="K2756" s="17">
        <v>45413</v>
      </c>
    </row>
    <row r="2757" spans="1:11" x14ac:dyDescent="0.25">
      <c r="A2757" s="16">
        <v>45413.264432870368</v>
      </c>
      <c r="B2757" t="s">
        <v>197</v>
      </c>
      <c r="C2757" t="str">
        <f t="shared" si="43"/>
        <v>Others</v>
      </c>
      <c r="D2757" s="3">
        <v>-10</v>
      </c>
      <c r="E2757" t="s">
        <v>244</v>
      </c>
      <c r="F2757" t="s">
        <v>241</v>
      </c>
      <c r="G2757" s="5">
        <f>IF(Table1[[#This Row],[Amount]]&lt;0,-Table1[[#This Row],[Amount]],"")</f>
        <v>10</v>
      </c>
      <c r="H2757" t="str">
        <f>IF(Table1[[#This Row],[Account Type]]="Credit Card",Table1[[#This Row],[Amount]],"")</f>
        <v/>
      </c>
      <c r="I2757" s="2" t="str">
        <f>IF(Table1[[#This Row],[Category]]="Loan Repayment",Table1[[#This Row],[Amount]]*-1,"")</f>
        <v/>
      </c>
      <c r="J2757" s="20" t="s">
        <v>386</v>
      </c>
      <c r="K2757" s="17">
        <v>45413</v>
      </c>
    </row>
    <row r="2758" spans="1:11" x14ac:dyDescent="0.25">
      <c r="A2758" s="16">
        <v>45413.416562500002</v>
      </c>
      <c r="B2758" t="s">
        <v>46</v>
      </c>
      <c r="C2758" t="str">
        <f t="shared" si="43"/>
        <v>Others</v>
      </c>
      <c r="D2758" s="3">
        <v>110</v>
      </c>
      <c r="E2758" t="s">
        <v>244</v>
      </c>
      <c r="F2758" t="s">
        <v>241</v>
      </c>
      <c r="G2758" s="5" t="str">
        <f>IF(Table1[[#This Row],[Amount]]&lt;0,-Table1[[#This Row],[Amount]],"")</f>
        <v/>
      </c>
      <c r="H2758" t="str">
        <f>IF(Table1[[#This Row],[Account Type]]="Credit Card",Table1[[#This Row],[Amount]],"")</f>
        <v/>
      </c>
      <c r="I2758" s="2" t="str">
        <f>IF(Table1[[#This Row],[Category]]="Loan Repayment",Table1[[#This Row],[Amount]]*-1,"")</f>
        <v/>
      </c>
      <c r="J2758" s="20" t="s">
        <v>386</v>
      </c>
      <c r="K2758" s="17">
        <v>45413</v>
      </c>
    </row>
    <row r="2759" spans="1:11" x14ac:dyDescent="0.25">
      <c r="A2759" s="16">
        <v>45413.419363425928</v>
      </c>
      <c r="B2759" t="s">
        <v>210</v>
      </c>
      <c r="C2759" t="str">
        <f t="shared" si="43"/>
        <v>Others</v>
      </c>
      <c r="D2759" s="3">
        <v>-110.78</v>
      </c>
      <c r="E2759" t="s">
        <v>244</v>
      </c>
      <c r="F2759" t="s">
        <v>241</v>
      </c>
      <c r="G2759" s="5">
        <f>IF(Table1[[#This Row],[Amount]]&lt;0,-Table1[[#This Row],[Amount]],"")</f>
        <v>110.78</v>
      </c>
      <c r="H2759" t="str">
        <f>IF(Table1[[#This Row],[Account Type]]="Credit Card",Table1[[#This Row],[Amount]],"")</f>
        <v/>
      </c>
      <c r="I2759" s="2" t="str">
        <f>IF(Table1[[#This Row],[Category]]="Loan Repayment",Table1[[#This Row],[Amount]]*-1,"")</f>
        <v/>
      </c>
      <c r="J2759" s="20" t="s">
        <v>386</v>
      </c>
      <c r="K2759" s="17">
        <v>45413</v>
      </c>
    </row>
    <row r="2760" spans="1:11" x14ac:dyDescent="0.25">
      <c r="A2760" s="16">
        <v>45414.101909722223</v>
      </c>
      <c r="B2760" t="s">
        <v>14</v>
      </c>
      <c r="C2760" t="str">
        <f t="shared" si="43"/>
        <v>Public Transport</v>
      </c>
      <c r="D2760" s="3">
        <v>-5.25</v>
      </c>
      <c r="E2760" t="s">
        <v>244</v>
      </c>
      <c r="F2760" t="s">
        <v>241</v>
      </c>
      <c r="G2760" s="5">
        <f>IF(Table1[[#This Row],[Amount]]&lt;0,-Table1[[#This Row],[Amount]],"")</f>
        <v>5.25</v>
      </c>
      <c r="H2760" t="str">
        <f>IF(Table1[[#This Row],[Account Type]]="Credit Card",Table1[[#This Row],[Amount]],"")</f>
        <v/>
      </c>
      <c r="I2760" s="2" t="str">
        <f>IF(Table1[[#This Row],[Category]]="Loan Repayment",Table1[[#This Row],[Amount]]*-1,"")</f>
        <v/>
      </c>
      <c r="J2760" s="20" t="s">
        <v>386</v>
      </c>
      <c r="K2760" s="17">
        <v>45413</v>
      </c>
    </row>
    <row r="2761" spans="1:11" x14ac:dyDescent="0.25">
      <c r="A2761" s="16">
        <v>45414.941643518519</v>
      </c>
      <c r="B2761" t="s">
        <v>3</v>
      </c>
      <c r="C2761" t="str">
        <f t="shared" si="43"/>
        <v>Others</v>
      </c>
      <c r="D2761" s="3">
        <v>-5</v>
      </c>
      <c r="E2761" t="s">
        <v>244</v>
      </c>
      <c r="F2761" t="s">
        <v>241</v>
      </c>
      <c r="G2761" s="5">
        <f>IF(Table1[[#This Row],[Amount]]&lt;0,-Table1[[#This Row],[Amount]],"")</f>
        <v>5</v>
      </c>
      <c r="H2761" t="str">
        <f>IF(Table1[[#This Row],[Account Type]]="Credit Card",Table1[[#This Row],[Amount]],"")</f>
        <v/>
      </c>
      <c r="I2761" s="2" t="str">
        <f>IF(Table1[[#This Row],[Category]]="Loan Repayment",Table1[[#This Row],[Amount]]*-1,"")</f>
        <v/>
      </c>
      <c r="J2761" s="20" t="s">
        <v>386</v>
      </c>
      <c r="K2761" s="17">
        <v>45413</v>
      </c>
    </row>
    <row r="2762" spans="1:11" x14ac:dyDescent="0.25">
      <c r="A2762" s="16">
        <v>45414.941643518519</v>
      </c>
      <c r="B2762" t="s">
        <v>3</v>
      </c>
      <c r="C2762" t="str">
        <f t="shared" si="43"/>
        <v>Others</v>
      </c>
      <c r="D2762" s="3">
        <v>5</v>
      </c>
      <c r="E2762" t="s">
        <v>244</v>
      </c>
      <c r="F2762" t="s">
        <v>241</v>
      </c>
      <c r="G2762" s="5" t="str">
        <f>IF(Table1[[#This Row],[Amount]]&lt;0,-Table1[[#This Row],[Amount]],"")</f>
        <v/>
      </c>
      <c r="H2762" t="str">
        <f>IF(Table1[[#This Row],[Account Type]]="Credit Card",Table1[[#This Row],[Amount]],"")</f>
        <v/>
      </c>
      <c r="I2762" s="2" t="str">
        <f>IF(Table1[[#This Row],[Category]]="Loan Repayment",Table1[[#This Row],[Amount]]*-1,"")</f>
        <v/>
      </c>
      <c r="J2762" s="20" t="s">
        <v>386</v>
      </c>
      <c r="K2762" s="17">
        <v>45413</v>
      </c>
    </row>
    <row r="2763" spans="1:11" x14ac:dyDescent="0.25">
      <c r="A2763" s="16">
        <v>45414.942199074074</v>
      </c>
      <c r="B2763" t="s">
        <v>46</v>
      </c>
      <c r="C2763" t="str">
        <f t="shared" si="43"/>
        <v>Others</v>
      </c>
      <c r="D2763" s="3">
        <v>51</v>
      </c>
      <c r="E2763" t="s">
        <v>244</v>
      </c>
      <c r="F2763" t="s">
        <v>241</v>
      </c>
      <c r="G2763" s="5" t="str">
        <f>IF(Table1[[#This Row],[Amount]]&lt;0,-Table1[[#This Row],[Amount]],"")</f>
        <v/>
      </c>
      <c r="H2763" t="str">
        <f>IF(Table1[[#This Row],[Account Type]]="Credit Card",Table1[[#This Row],[Amount]],"")</f>
        <v/>
      </c>
      <c r="I2763" s="2" t="str">
        <f>IF(Table1[[#This Row],[Category]]="Loan Repayment",Table1[[#This Row],[Amount]]*-1,"")</f>
        <v/>
      </c>
      <c r="J2763" s="20" t="s">
        <v>386</v>
      </c>
      <c r="K2763" s="17">
        <v>45413</v>
      </c>
    </row>
    <row r="2764" spans="1:11" x14ac:dyDescent="0.25">
      <c r="A2764" s="16">
        <v>45414.94253472222</v>
      </c>
      <c r="B2764" t="s">
        <v>211</v>
      </c>
      <c r="C2764" t="str">
        <f t="shared" si="43"/>
        <v>Others</v>
      </c>
      <c r="D2764" s="3">
        <v>-40</v>
      </c>
      <c r="E2764" t="s">
        <v>244</v>
      </c>
      <c r="F2764" t="s">
        <v>241</v>
      </c>
      <c r="G2764" s="5">
        <f>IF(Table1[[#This Row],[Amount]]&lt;0,-Table1[[#This Row],[Amount]],"")</f>
        <v>40</v>
      </c>
      <c r="H2764" t="str">
        <f>IF(Table1[[#This Row],[Account Type]]="Credit Card",Table1[[#This Row],[Amount]],"")</f>
        <v/>
      </c>
      <c r="I2764" s="2" t="str">
        <f>IF(Table1[[#This Row],[Category]]="Loan Repayment",Table1[[#This Row],[Amount]]*-1,"")</f>
        <v/>
      </c>
      <c r="J2764" s="20" t="s">
        <v>386</v>
      </c>
      <c r="K2764" s="17">
        <v>45413</v>
      </c>
    </row>
    <row r="2765" spans="1:11" x14ac:dyDescent="0.25">
      <c r="A2765" s="16">
        <v>45415.041655092595</v>
      </c>
      <c r="B2765" t="s">
        <v>14</v>
      </c>
      <c r="C2765" t="str">
        <f t="shared" si="43"/>
        <v>Public Transport</v>
      </c>
      <c r="D2765" s="3">
        <v>-5.25</v>
      </c>
      <c r="E2765" t="s">
        <v>244</v>
      </c>
      <c r="F2765" t="s">
        <v>241</v>
      </c>
      <c r="G2765" s="5">
        <f>IF(Table1[[#This Row],[Amount]]&lt;0,-Table1[[#This Row],[Amount]],"")</f>
        <v>5.25</v>
      </c>
      <c r="H2765" t="str">
        <f>IF(Table1[[#This Row],[Account Type]]="Credit Card",Table1[[#This Row],[Amount]],"")</f>
        <v/>
      </c>
      <c r="I2765" s="2" t="str">
        <f>IF(Table1[[#This Row],[Category]]="Loan Repayment",Table1[[#This Row],[Amount]]*-1,"")</f>
        <v/>
      </c>
      <c r="J2765" s="20" t="s">
        <v>386</v>
      </c>
      <c r="K2765" s="17">
        <v>45413</v>
      </c>
    </row>
    <row r="2766" spans="1:11" x14ac:dyDescent="0.25">
      <c r="A2766" s="16">
        <v>45415.503368055557</v>
      </c>
      <c r="B2766" t="s">
        <v>123</v>
      </c>
      <c r="C2766" t="str">
        <f t="shared" si="43"/>
        <v>Others</v>
      </c>
      <c r="D2766" s="3">
        <v>-6</v>
      </c>
      <c r="E2766" t="s">
        <v>244</v>
      </c>
      <c r="F2766" t="s">
        <v>241</v>
      </c>
      <c r="G2766" s="5">
        <f>IF(Table1[[#This Row],[Amount]]&lt;0,-Table1[[#This Row],[Amount]],"")</f>
        <v>6</v>
      </c>
      <c r="H2766" t="str">
        <f>IF(Table1[[#This Row],[Account Type]]="Credit Card",Table1[[#This Row],[Amount]],"")</f>
        <v/>
      </c>
      <c r="I2766" s="2" t="str">
        <f>IF(Table1[[#This Row],[Category]]="Loan Repayment",Table1[[#This Row],[Amount]]*-1,"")</f>
        <v/>
      </c>
      <c r="J2766" s="20" t="s">
        <v>386</v>
      </c>
      <c r="K2766" s="17">
        <v>45413</v>
      </c>
    </row>
    <row r="2767" spans="1:11" x14ac:dyDescent="0.25">
      <c r="A2767" s="16">
        <v>45416.041655092595</v>
      </c>
      <c r="B2767" t="s">
        <v>14</v>
      </c>
      <c r="C2767" t="str">
        <f t="shared" si="43"/>
        <v>Public Transport</v>
      </c>
      <c r="D2767" s="3">
        <v>-5.25</v>
      </c>
      <c r="E2767" t="s">
        <v>244</v>
      </c>
      <c r="F2767" t="s">
        <v>241</v>
      </c>
      <c r="G2767" s="5">
        <f>IF(Table1[[#This Row],[Amount]]&lt;0,-Table1[[#This Row],[Amount]],"")</f>
        <v>5.25</v>
      </c>
      <c r="H2767" t="str">
        <f>IF(Table1[[#This Row],[Account Type]]="Credit Card",Table1[[#This Row],[Amount]],"")</f>
        <v/>
      </c>
      <c r="I2767" s="2" t="str">
        <f>IF(Table1[[#This Row],[Category]]="Loan Repayment",Table1[[#This Row],[Amount]]*-1,"")</f>
        <v/>
      </c>
      <c r="J2767" s="20" t="s">
        <v>386</v>
      </c>
      <c r="K2767" s="17">
        <v>45413</v>
      </c>
    </row>
    <row r="2768" spans="1:11" x14ac:dyDescent="0.25">
      <c r="A2768" s="16">
        <v>45416.787453703706</v>
      </c>
      <c r="B2768" t="s">
        <v>10</v>
      </c>
      <c r="C2768" t="str">
        <f t="shared" si="43"/>
        <v>Groceries</v>
      </c>
      <c r="D2768" s="3">
        <v>-3.15</v>
      </c>
      <c r="E2768" t="s">
        <v>244</v>
      </c>
      <c r="F2768" t="s">
        <v>241</v>
      </c>
      <c r="G2768" s="5">
        <f>IF(Table1[[#This Row],[Amount]]&lt;0,-Table1[[#This Row],[Amount]],"")</f>
        <v>3.15</v>
      </c>
      <c r="H2768" t="str">
        <f>IF(Table1[[#This Row],[Account Type]]="Credit Card",Table1[[#This Row],[Amount]],"")</f>
        <v/>
      </c>
      <c r="I2768" s="2" t="str">
        <f>IF(Table1[[#This Row],[Category]]="Loan Repayment",Table1[[#This Row],[Amount]]*-1,"")</f>
        <v/>
      </c>
      <c r="J2768" s="20" t="s">
        <v>386</v>
      </c>
      <c r="K2768" s="17">
        <v>45413</v>
      </c>
    </row>
    <row r="2769" spans="1:11" x14ac:dyDescent="0.25">
      <c r="A2769" s="16">
        <v>45417.041655092595</v>
      </c>
      <c r="B2769" t="s">
        <v>14</v>
      </c>
      <c r="C2769" t="str">
        <f t="shared" si="43"/>
        <v>Public Transport</v>
      </c>
      <c r="D2769" s="3">
        <v>-3.5</v>
      </c>
      <c r="E2769" t="s">
        <v>244</v>
      </c>
      <c r="F2769" t="s">
        <v>241</v>
      </c>
      <c r="G2769" s="5">
        <f>IF(Table1[[#This Row],[Amount]]&lt;0,-Table1[[#This Row],[Amount]],"")</f>
        <v>3.5</v>
      </c>
      <c r="H2769" t="str">
        <f>IF(Table1[[#This Row],[Account Type]]="Credit Card",Table1[[#This Row],[Amount]],"")</f>
        <v/>
      </c>
      <c r="I2769" s="2" t="str">
        <f>IF(Table1[[#This Row],[Category]]="Loan Repayment",Table1[[#This Row],[Amount]]*-1,"")</f>
        <v/>
      </c>
      <c r="J2769" s="20" t="s">
        <v>386</v>
      </c>
      <c r="K2769" s="17">
        <v>45413</v>
      </c>
    </row>
    <row r="2770" spans="1:11" x14ac:dyDescent="0.25">
      <c r="A2770" s="16">
        <v>45417.399687500001</v>
      </c>
      <c r="B2770" t="s">
        <v>79</v>
      </c>
      <c r="C2770" t="str">
        <f t="shared" si="43"/>
        <v>Others</v>
      </c>
      <c r="D2770" s="3">
        <v>-2.25</v>
      </c>
      <c r="E2770" t="s">
        <v>244</v>
      </c>
      <c r="F2770" t="s">
        <v>241</v>
      </c>
      <c r="G2770" s="5">
        <f>IF(Table1[[#This Row],[Amount]]&lt;0,-Table1[[#This Row],[Amount]],"")</f>
        <v>2.25</v>
      </c>
      <c r="H2770" t="str">
        <f>IF(Table1[[#This Row],[Account Type]]="Credit Card",Table1[[#This Row],[Amount]],"")</f>
        <v/>
      </c>
      <c r="I2770" s="2" t="str">
        <f>IF(Table1[[#This Row],[Category]]="Loan Repayment",Table1[[#This Row],[Amount]]*-1,"")</f>
        <v/>
      </c>
      <c r="J2770" s="20" t="s">
        <v>386</v>
      </c>
      <c r="K2770" s="17">
        <v>45413</v>
      </c>
    </row>
    <row r="2771" spans="1:11" x14ac:dyDescent="0.25">
      <c r="A2771" s="16">
        <v>45417.473379629628</v>
      </c>
      <c r="B2771" t="s">
        <v>39</v>
      </c>
      <c r="C2771" t="str">
        <f t="shared" si="43"/>
        <v>Church</v>
      </c>
      <c r="D2771" s="3">
        <v>-3</v>
      </c>
      <c r="E2771" t="s">
        <v>244</v>
      </c>
      <c r="F2771" t="s">
        <v>241</v>
      </c>
      <c r="G2771" s="5">
        <f>IF(Table1[[#This Row],[Amount]]&lt;0,-Table1[[#This Row],[Amount]],"")</f>
        <v>3</v>
      </c>
      <c r="H2771" t="str">
        <f>IF(Table1[[#This Row],[Account Type]]="Credit Card",Table1[[#This Row],[Amount]],"")</f>
        <v/>
      </c>
      <c r="I2771" s="2" t="str">
        <f>IF(Table1[[#This Row],[Category]]="Loan Repayment",Table1[[#This Row],[Amount]]*-1,"")</f>
        <v/>
      </c>
      <c r="J2771" s="20" t="s">
        <v>386</v>
      </c>
      <c r="K2771" s="17">
        <v>45413</v>
      </c>
    </row>
    <row r="2772" spans="1:11" x14ac:dyDescent="0.25">
      <c r="A2772" s="16">
        <v>45417.530682870369</v>
      </c>
      <c r="B2772" t="s">
        <v>39</v>
      </c>
      <c r="C2772" t="str">
        <f t="shared" si="43"/>
        <v>Church</v>
      </c>
      <c r="D2772" s="3">
        <v>-3</v>
      </c>
      <c r="E2772" t="s">
        <v>244</v>
      </c>
      <c r="F2772" t="s">
        <v>241</v>
      </c>
      <c r="G2772" s="5">
        <f>IF(Table1[[#This Row],[Amount]]&lt;0,-Table1[[#This Row],[Amount]],"")</f>
        <v>3</v>
      </c>
      <c r="H2772" t="str">
        <f>IF(Table1[[#This Row],[Account Type]]="Credit Card",Table1[[#This Row],[Amount]],"")</f>
        <v/>
      </c>
      <c r="I2772" s="2" t="str">
        <f>IF(Table1[[#This Row],[Category]]="Loan Repayment",Table1[[#This Row],[Amount]]*-1,"")</f>
        <v/>
      </c>
      <c r="J2772" s="20" t="s">
        <v>386</v>
      </c>
      <c r="K2772" s="17">
        <v>45413</v>
      </c>
    </row>
    <row r="2773" spans="1:11" x14ac:dyDescent="0.25">
      <c r="A2773" s="16">
        <v>45418.041655092595</v>
      </c>
      <c r="B2773" t="s">
        <v>14</v>
      </c>
      <c r="C2773" t="str">
        <f t="shared" si="43"/>
        <v>Public Transport</v>
      </c>
      <c r="D2773" s="3">
        <v>-1.95</v>
      </c>
      <c r="E2773" t="s">
        <v>244</v>
      </c>
      <c r="F2773" t="s">
        <v>241</v>
      </c>
      <c r="G2773" s="5">
        <f>IF(Table1[[#This Row],[Amount]]&lt;0,-Table1[[#This Row],[Amount]],"")</f>
        <v>1.95</v>
      </c>
      <c r="H2773" t="str">
        <f>IF(Table1[[#This Row],[Account Type]]="Credit Card",Table1[[#This Row],[Amount]],"")</f>
        <v/>
      </c>
      <c r="I2773" s="2" t="str">
        <f>IF(Table1[[#This Row],[Category]]="Loan Repayment",Table1[[#This Row],[Amount]]*-1,"")</f>
        <v/>
      </c>
      <c r="J2773" s="20" t="s">
        <v>386</v>
      </c>
      <c r="K2773" s="17">
        <v>45413</v>
      </c>
    </row>
    <row r="2774" spans="1:11" x14ac:dyDescent="0.25">
      <c r="A2774" s="16">
        <v>45418.272800925923</v>
      </c>
      <c r="B2774" t="s">
        <v>46</v>
      </c>
      <c r="C2774" t="str">
        <f t="shared" si="43"/>
        <v>Others</v>
      </c>
      <c r="D2774" s="3">
        <v>50</v>
      </c>
      <c r="E2774" t="s">
        <v>244</v>
      </c>
      <c r="F2774" t="s">
        <v>241</v>
      </c>
      <c r="G2774" s="5" t="str">
        <f>IF(Table1[[#This Row],[Amount]]&lt;0,-Table1[[#This Row],[Amount]],"")</f>
        <v/>
      </c>
      <c r="H2774" t="str">
        <f>IF(Table1[[#This Row],[Account Type]]="Credit Card",Table1[[#This Row],[Amount]],"")</f>
        <v/>
      </c>
      <c r="I2774" s="2" t="str">
        <f>IF(Table1[[#This Row],[Category]]="Loan Repayment",Table1[[#This Row],[Amount]]*-1,"")</f>
        <v/>
      </c>
      <c r="J2774" s="20" t="s">
        <v>386</v>
      </c>
      <c r="K2774" s="17">
        <v>45413</v>
      </c>
    </row>
    <row r="2775" spans="1:11" x14ac:dyDescent="0.25">
      <c r="A2775" s="16">
        <v>45418.282395833332</v>
      </c>
      <c r="B2775" t="s">
        <v>14</v>
      </c>
      <c r="C2775" t="str">
        <f t="shared" si="43"/>
        <v>Public Transport</v>
      </c>
      <c r="D2775" s="3">
        <v>-1.5</v>
      </c>
      <c r="E2775" t="s">
        <v>244</v>
      </c>
      <c r="F2775" t="s">
        <v>241</v>
      </c>
      <c r="G2775" s="5">
        <f>IF(Table1[[#This Row],[Amount]]&lt;0,-Table1[[#This Row],[Amount]],"")</f>
        <v>1.5</v>
      </c>
      <c r="H2775" t="str">
        <f>IF(Table1[[#This Row],[Account Type]]="Credit Card",Table1[[#This Row],[Amount]],"")</f>
        <v/>
      </c>
      <c r="I2775" s="2" t="str">
        <f>IF(Table1[[#This Row],[Category]]="Loan Repayment",Table1[[#This Row],[Amount]]*-1,"")</f>
        <v/>
      </c>
      <c r="J2775" s="20" t="s">
        <v>386</v>
      </c>
      <c r="K2775" s="17">
        <v>45413</v>
      </c>
    </row>
    <row r="2776" spans="1:11" x14ac:dyDescent="0.25">
      <c r="A2776" s="16">
        <v>45418.296539351853</v>
      </c>
      <c r="B2776" t="s">
        <v>10</v>
      </c>
      <c r="C2776" t="str">
        <f t="shared" si="43"/>
        <v>Groceries</v>
      </c>
      <c r="D2776" s="3">
        <v>-7.7</v>
      </c>
      <c r="E2776" t="s">
        <v>244</v>
      </c>
      <c r="F2776" t="s">
        <v>241</v>
      </c>
      <c r="G2776" s="5">
        <f>IF(Table1[[#This Row],[Amount]]&lt;0,-Table1[[#This Row],[Amount]],"")</f>
        <v>7.7</v>
      </c>
      <c r="H2776" t="str">
        <f>IF(Table1[[#This Row],[Account Type]]="Credit Card",Table1[[#This Row],[Amount]],"")</f>
        <v/>
      </c>
      <c r="I2776" s="2" t="str">
        <f>IF(Table1[[#This Row],[Category]]="Loan Repayment",Table1[[#This Row],[Amount]]*-1,"")</f>
        <v/>
      </c>
      <c r="J2776" s="20" t="s">
        <v>386</v>
      </c>
      <c r="K2776" s="17">
        <v>45413</v>
      </c>
    </row>
    <row r="2777" spans="1:11" x14ac:dyDescent="0.25">
      <c r="A2777" s="16">
        <v>45418.34375</v>
      </c>
      <c r="B2777" t="s">
        <v>2</v>
      </c>
      <c r="C2777" t="str">
        <f t="shared" si="43"/>
        <v>Savings</v>
      </c>
      <c r="D2777" s="3">
        <v>5</v>
      </c>
      <c r="E2777" t="s">
        <v>244</v>
      </c>
      <c r="F2777" t="s">
        <v>241</v>
      </c>
      <c r="G2777" s="5" t="str">
        <f>IF(Table1[[#This Row],[Amount]]&lt;0,-Table1[[#This Row],[Amount]],"")</f>
        <v/>
      </c>
      <c r="H2777" t="str">
        <f>IF(Table1[[#This Row],[Account Type]]="Credit Card",Table1[[#This Row],[Amount]],"")</f>
        <v/>
      </c>
      <c r="I2777" s="2" t="str">
        <f>IF(Table1[[#This Row],[Category]]="Loan Repayment",Table1[[#This Row],[Amount]]*-1,"")</f>
        <v/>
      </c>
      <c r="J2777" s="20" t="s">
        <v>386</v>
      </c>
      <c r="K2777" s="17">
        <v>45413</v>
      </c>
    </row>
    <row r="2778" spans="1:11" x14ac:dyDescent="0.25">
      <c r="A2778" s="16">
        <v>45418.34375</v>
      </c>
      <c r="B2778" t="s">
        <v>2</v>
      </c>
      <c r="C2778" t="str">
        <f t="shared" si="43"/>
        <v>Savings</v>
      </c>
      <c r="D2778" s="3">
        <v>-5</v>
      </c>
      <c r="E2778" t="s">
        <v>244</v>
      </c>
      <c r="F2778" t="s">
        <v>241</v>
      </c>
      <c r="G2778" s="5">
        <f>IF(Table1[[#This Row],[Amount]]&lt;0,-Table1[[#This Row],[Amount]],"")</f>
        <v>5</v>
      </c>
      <c r="H2778" t="str">
        <f>IF(Table1[[#This Row],[Account Type]]="Credit Card",Table1[[#This Row],[Amount]],"")</f>
        <v/>
      </c>
      <c r="I2778" s="2" t="str">
        <f>IF(Table1[[#This Row],[Category]]="Loan Repayment",Table1[[#This Row],[Amount]]*-1,"")</f>
        <v/>
      </c>
      <c r="J2778" s="20" t="s">
        <v>386</v>
      </c>
      <c r="K2778" s="17">
        <v>45413</v>
      </c>
    </row>
    <row r="2779" spans="1:11" x14ac:dyDescent="0.25">
      <c r="A2779" s="16">
        <v>45418.8283912037</v>
      </c>
      <c r="B2779" t="s">
        <v>119</v>
      </c>
      <c r="C2779" t="str">
        <f t="shared" si="43"/>
        <v>Others</v>
      </c>
      <c r="D2779" s="3">
        <v>-5</v>
      </c>
      <c r="E2779" t="s">
        <v>244</v>
      </c>
      <c r="F2779" t="s">
        <v>241</v>
      </c>
      <c r="G2779" s="5">
        <f>IF(Table1[[#This Row],[Amount]]&lt;0,-Table1[[#This Row],[Amount]],"")</f>
        <v>5</v>
      </c>
      <c r="H2779" t="str">
        <f>IF(Table1[[#This Row],[Account Type]]="Credit Card",Table1[[#This Row],[Amount]],"")</f>
        <v/>
      </c>
      <c r="I2779" s="2" t="str">
        <f>IF(Table1[[#This Row],[Category]]="Loan Repayment",Table1[[#This Row],[Amount]]*-1,"")</f>
        <v/>
      </c>
      <c r="J2779" s="20" t="s">
        <v>386</v>
      </c>
      <c r="K2779" s="17">
        <v>45413</v>
      </c>
    </row>
    <row r="2780" spans="1:11" x14ac:dyDescent="0.25">
      <c r="A2780" s="16">
        <v>45418.829351851855</v>
      </c>
      <c r="B2780" t="s">
        <v>10</v>
      </c>
      <c r="C2780" t="str">
        <f t="shared" si="43"/>
        <v>Groceries</v>
      </c>
      <c r="D2780" s="3">
        <v>-2.1</v>
      </c>
      <c r="E2780" t="s">
        <v>244</v>
      </c>
      <c r="F2780" t="s">
        <v>241</v>
      </c>
      <c r="G2780" s="5">
        <f>IF(Table1[[#This Row],[Amount]]&lt;0,-Table1[[#This Row],[Amount]],"")</f>
        <v>2.1</v>
      </c>
      <c r="H2780" t="str">
        <f>IF(Table1[[#This Row],[Account Type]]="Credit Card",Table1[[#This Row],[Amount]],"")</f>
        <v/>
      </c>
      <c r="I2780" s="2" t="str">
        <f>IF(Table1[[#This Row],[Category]]="Loan Repayment",Table1[[#This Row],[Amount]]*-1,"")</f>
        <v/>
      </c>
      <c r="J2780" s="20" t="s">
        <v>386</v>
      </c>
      <c r="K2780" s="17">
        <v>45413</v>
      </c>
    </row>
    <row r="2781" spans="1:11" x14ac:dyDescent="0.25">
      <c r="A2781" s="16">
        <v>45419.374884259261</v>
      </c>
      <c r="B2781" t="s">
        <v>14</v>
      </c>
      <c r="C2781" t="str">
        <f t="shared" si="43"/>
        <v>Public Transport</v>
      </c>
      <c r="D2781" s="3">
        <v>-5.25</v>
      </c>
      <c r="E2781" t="s">
        <v>244</v>
      </c>
      <c r="F2781" t="s">
        <v>241</v>
      </c>
      <c r="G2781" s="5">
        <f>IF(Table1[[#This Row],[Amount]]&lt;0,-Table1[[#This Row],[Amount]],"")</f>
        <v>5.25</v>
      </c>
      <c r="H2781" t="str">
        <f>IF(Table1[[#This Row],[Account Type]]="Credit Card",Table1[[#This Row],[Amount]],"")</f>
        <v/>
      </c>
      <c r="I2781" s="2" t="str">
        <f>IF(Table1[[#This Row],[Category]]="Loan Repayment",Table1[[#This Row],[Amount]]*-1,"")</f>
        <v/>
      </c>
      <c r="J2781" s="20" t="s">
        <v>386</v>
      </c>
      <c r="K2781" s="17">
        <v>45413</v>
      </c>
    </row>
    <row r="2782" spans="1:11" x14ac:dyDescent="0.25">
      <c r="A2782" s="16">
        <v>45419.681307870371</v>
      </c>
      <c r="B2782" t="s">
        <v>46</v>
      </c>
      <c r="C2782" t="str">
        <f t="shared" si="43"/>
        <v>Others</v>
      </c>
      <c r="D2782" s="3">
        <v>50</v>
      </c>
      <c r="E2782" t="s">
        <v>244</v>
      </c>
      <c r="F2782" t="s">
        <v>241</v>
      </c>
      <c r="G2782" s="5" t="str">
        <f>IF(Table1[[#This Row],[Amount]]&lt;0,-Table1[[#This Row],[Amount]],"")</f>
        <v/>
      </c>
      <c r="H2782" t="str">
        <f>IF(Table1[[#This Row],[Account Type]]="Credit Card",Table1[[#This Row],[Amount]],"")</f>
        <v/>
      </c>
      <c r="I2782" s="2" t="str">
        <f>IF(Table1[[#This Row],[Category]]="Loan Repayment",Table1[[#This Row],[Amount]]*-1,"")</f>
        <v/>
      </c>
      <c r="J2782" s="20" t="s">
        <v>386</v>
      </c>
      <c r="K2782" s="17">
        <v>45413</v>
      </c>
    </row>
    <row r="2783" spans="1:11" x14ac:dyDescent="0.25">
      <c r="A2783" s="16">
        <v>45419.688321759262</v>
      </c>
      <c r="B2783" t="s">
        <v>198</v>
      </c>
      <c r="C2783" t="str">
        <f t="shared" si="43"/>
        <v>Haircut</v>
      </c>
      <c r="D2783" s="3">
        <v>-24</v>
      </c>
      <c r="E2783" t="s">
        <v>244</v>
      </c>
      <c r="F2783" t="s">
        <v>241</v>
      </c>
      <c r="G2783" s="5">
        <f>IF(Table1[[#This Row],[Amount]]&lt;0,-Table1[[#This Row],[Amount]],"")</f>
        <v>24</v>
      </c>
      <c r="H2783" t="str">
        <f>IF(Table1[[#This Row],[Account Type]]="Credit Card",Table1[[#This Row],[Amount]],"")</f>
        <v/>
      </c>
      <c r="I2783" s="2" t="str">
        <f>IF(Table1[[#This Row],[Category]]="Loan Repayment",Table1[[#This Row],[Amount]]*-1,"")</f>
        <v/>
      </c>
      <c r="J2783" s="20" t="s">
        <v>386</v>
      </c>
      <c r="K2783" s="17">
        <v>45413</v>
      </c>
    </row>
    <row r="2784" spans="1:11" x14ac:dyDescent="0.25">
      <c r="A2784" s="16">
        <v>45419.723101851851</v>
      </c>
      <c r="B2784" t="s">
        <v>3</v>
      </c>
      <c r="C2784" t="str">
        <f t="shared" si="43"/>
        <v>Others</v>
      </c>
      <c r="D2784" s="3">
        <v>-5</v>
      </c>
      <c r="E2784" t="s">
        <v>244</v>
      </c>
      <c r="F2784" t="s">
        <v>241</v>
      </c>
      <c r="G2784" s="5">
        <f>IF(Table1[[#This Row],[Amount]]&lt;0,-Table1[[#This Row],[Amount]],"")</f>
        <v>5</v>
      </c>
      <c r="H2784" t="str">
        <f>IF(Table1[[#This Row],[Account Type]]="Credit Card",Table1[[#This Row],[Amount]],"")</f>
        <v/>
      </c>
      <c r="I2784" s="2" t="str">
        <f>IF(Table1[[#This Row],[Category]]="Loan Repayment",Table1[[#This Row],[Amount]]*-1,"")</f>
        <v/>
      </c>
      <c r="J2784" s="20" t="s">
        <v>386</v>
      </c>
      <c r="K2784" s="17">
        <v>45413</v>
      </c>
    </row>
    <row r="2785" spans="1:11" x14ac:dyDescent="0.25">
      <c r="A2785" s="16">
        <v>45419.723101851851</v>
      </c>
      <c r="B2785" t="s">
        <v>3</v>
      </c>
      <c r="C2785" t="str">
        <f t="shared" si="43"/>
        <v>Others</v>
      </c>
      <c r="D2785" s="3">
        <v>5</v>
      </c>
      <c r="E2785" t="s">
        <v>244</v>
      </c>
      <c r="F2785" t="s">
        <v>241</v>
      </c>
      <c r="G2785" s="5" t="str">
        <f>IF(Table1[[#This Row],[Amount]]&lt;0,-Table1[[#This Row],[Amount]],"")</f>
        <v/>
      </c>
      <c r="H2785" t="str">
        <f>IF(Table1[[#This Row],[Account Type]]="Credit Card",Table1[[#This Row],[Amount]],"")</f>
        <v/>
      </c>
      <c r="I2785" s="2" t="str">
        <f>IF(Table1[[#This Row],[Category]]="Loan Repayment",Table1[[#This Row],[Amount]]*-1,"")</f>
        <v/>
      </c>
      <c r="J2785" s="20" t="s">
        <v>386</v>
      </c>
      <c r="K2785" s="17">
        <v>45413</v>
      </c>
    </row>
    <row r="2786" spans="1:11" x14ac:dyDescent="0.25">
      <c r="A2786" s="16">
        <v>45420.714872685188</v>
      </c>
      <c r="B2786" t="s">
        <v>10</v>
      </c>
      <c r="C2786" t="str">
        <f t="shared" si="43"/>
        <v>Groceries</v>
      </c>
      <c r="D2786" s="3">
        <v>-5.0999999999999996</v>
      </c>
      <c r="E2786" t="s">
        <v>244</v>
      </c>
      <c r="F2786" t="s">
        <v>241</v>
      </c>
      <c r="G2786" s="5">
        <f>IF(Table1[[#This Row],[Amount]]&lt;0,-Table1[[#This Row],[Amount]],"")</f>
        <v>5.0999999999999996</v>
      </c>
      <c r="H2786" t="str">
        <f>IF(Table1[[#This Row],[Account Type]]="Credit Card",Table1[[#This Row],[Amount]],"")</f>
        <v/>
      </c>
      <c r="I2786" s="2" t="str">
        <f>IF(Table1[[#This Row],[Category]]="Loan Repayment",Table1[[#This Row],[Amount]]*-1,"")</f>
        <v/>
      </c>
      <c r="J2786" s="20" t="s">
        <v>386</v>
      </c>
      <c r="K2786" s="17">
        <v>45413</v>
      </c>
    </row>
    <row r="2787" spans="1:11" x14ac:dyDescent="0.25">
      <c r="A2787" s="16">
        <v>45420.953761574077</v>
      </c>
      <c r="B2787" t="s">
        <v>84</v>
      </c>
      <c r="C2787" t="str">
        <f t="shared" si="43"/>
        <v>Others</v>
      </c>
      <c r="D2787" s="3">
        <v>-1.59</v>
      </c>
      <c r="E2787" t="s">
        <v>244</v>
      </c>
      <c r="F2787" t="s">
        <v>241</v>
      </c>
      <c r="G2787" s="5">
        <f>IF(Table1[[#This Row],[Amount]]&lt;0,-Table1[[#This Row],[Amount]],"")</f>
        <v>1.59</v>
      </c>
      <c r="H2787" t="str">
        <f>IF(Table1[[#This Row],[Account Type]]="Credit Card",Table1[[#This Row],[Amount]],"")</f>
        <v/>
      </c>
      <c r="I2787" s="2" t="str">
        <f>IF(Table1[[#This Row],[Category]]="Loan Repayment",Table1[[#This Row],[Amount]]*-1,"")</f>
        <v/>
      </c>
      <c r="J2787" s="20" t="s">
        <v>386</v>
      </c>
      <c r="K2787" s="17">
        <v>45413</v>
      </c>
    </row>
    <row r="2788" spans="1:11" x14ac:dyDescent="0.25">
      <c r="A2788" s="16">
        <v>45421.041655092595</v>
      </c>
      <c r="B2788" t="s">
        <v>14</v>
      </c>
      <c r="C2788" t="str">
        <f t="shared" si="43"/>
        <v>Public Transport</v>
      </c>
      <c r="D2788" s="3">
        <v>-5.25</v>
      </c>
      <c r="E2788" t="s">
        <v>244</v>
      </c>
      <c r="F2788" t="s">
        <v>241</v>
      </c>
      <c r="G2788" s="5">
        <f>IF(Table1[[#This Row],[Amount]]&lt;0,-Table1[[#This Row],[Amount]],"")</f>
        <v>5.25</v>
      </c>
      <c r="H2788" t="str">
        <f>IF(Table1[[#This Row],[Account Type]]="Credit Card",Table1[[#This Row],[Amount]],"")</f>
        <v/>
      </c>
      <c r="I2788" s="2" t="str">
        <f>IF(Table1[[#This Row],[Category]]="Loan Repayment",Table1[[#This Row],[Amount]]*-1,"")</f>
        <v/>
      </c>
      <c r="J2788" s="20" t="s">
        <v>386</v>
      </c>
      <c r="K2788" s="17">
        <v>45413</v>
      </c>
    </row>
    <row r="2789" spans="1:11" x14ac:dyDescent="0.25">
      <c r="A2789" s="16">
        <v>45421.531597222223</v>
      </c>
      <c r="B2789" t="s">
        <v>166</v>
      </c>
      <c r="C2789" t="str">
        <f t="shared" si="43"/>
        <v>Others</v>
      </c>
      <c r="D2789" s="3">
        <v>859.32</v>
      </c>
      <c r="E2789" t="s">
        <v>244</v>
      </c>
      <c r="F2789" t="s">
        <v>241</v>
      </c>
      <c r="G2789" s="5" t="str">
        <f>IF(Table1[[#This Row],[Amount]]&lt;0,-Table1[[#This Row],[Amount]],"")</f>
        <v/>
      </c>
      <c r="H2789" t="str">
        <f>IF(Table1[[#This Row],[Account Type]]="Credit Card",Table1[[#This Row],[Amount]],"")</f>
        <v/>
      </c>
      <c r="I2789" s="2" t="str">
        <f>IF(Table1[[#This Row],[Category]]="Loan Repayment",Table1[[#This Row],[Amount]]*-1,"")</f>
        <v/>
      </c>
      <c r="J2789" s="20" t="s">
        <v>386</v>
      </c>
      <c r="K2789" s="17">
        <v>45413</v>
      </c>
    </row>
    <row r="2790" spans="1:11" x14ac:dyDescent="0.25">
      <c r="A2790" s="16">
        <v>45421.532627314817</v>
      </c>
      <c r="B2790" t="s">
        <v>123</v>
      </c>
      <c r="C2790" t="str">
        <f t="shared" si="43"/>
        <v>Others</v>
      </c>
      <c r="D2790" s="3">
        <v>-859.32</v>
      </c>
      <c r="E2790" t="s">
        <v>244</v>
      </c>
      <c r="F2790" t="s">
        <v>241</v>
      </c>
      <c r="G2790" s="5">
        <f>IF(Table1[[#This Row],[Amount]]&lt;0,-Table1[[#This Row],[Amount]],"")</f>
        <v>859.32</v>
      </c>
      <c r="H2790" t="str">
        <f>IF(Table1[[#This Row],[Account Type]]="Credit Card",Table1[[#This Row],[Amount]],"")</f>
        <v/>
      </c>
      <c r="I2790" s="2" t="str">
        <f>IF(Table1[[#This Row],[Category]]="Loan Repayment",Table1[[#This Row],[Amount]]*-1,"")</f>
        <v/>
      </c>
      <c r="J2790" s="20" t="s">
        <v>386</v>
      </c>
      <c r="K2790" s="17">
        <v>45413</v>
      </c>
    </row>
    <row r="2791" spans="1:11" x14ac:dyDescent="0.25">
      <c r="A2791" s="16">
        <v>45421.954699074071</v>
      </c>
      <c r="B2791" t="s">
        <v>84</v>
      </c>
      <c r="C2791" t="str">
        <f t="shared" si="43"/>
        <v>Others</v>
      </c>
      <c r="D2791" s="3">
        <v>-1.59</v>
      </c>
      <c r="E2791" t="s">
        <v>244</v>
      </c>
      <c r="F2791" t="s">
        <v>241</v>
      </c>
      <c r="G2791" s="5">
        <f>IF(Table1[[#This Row],[Amount]]&lt;0,-Table1[[#This Row],[Amount]],"")</f>
        <v>1.59</v>
      </c>
      <c r="H2791" t="str">
        <f>IF(Table1[[#This Row],[Account Type]]="Credit Card",Table1[[#This Row],[Amount]],"")</f>
        <v/>
      </c>
      <c r="I2791" s="2" t="str">
        <f>IF(Table1[[#This Row],[Category]]="Loan Repayment",Table1[[#This Row],[Amount]]*-1,"")</f>
        <v/>
      </c>
      <c r="J2791" s="20" t="s">
        <v>386</v>
      </c>
      <c r="K2791" s="17">
        <v>45413</v>
      </c>
    </row>
    <row r="2792" spans="1:11" x14ac:dyDescent="0.25">
      <c r="A2792" s="16">
        <v>45422.103321759256</v>
      </c>
      <c r="B2792" t="s">
        <v>14</v>
      </c>
      <c r="C2792" t="str">
        <f t="shared" si="43"/>
        <v>Public Transport</v>
      </c>
      <c r="D2792" s="3">
        <v>-5.25</v>
      </c>
      <c r="E2792" t="s">
        <v>244</v>
      </c>
      <c r="F2792" t="s">
        <v>241</v>
      </c>
      <c r="G2792" s="5">
        <f>IF(Table1[[#This Row],[Amount]]&lt;0,-Table1[[#This Row],[Amount]],"")</f>
        <v>5.25</v>
      </c>
      <c r="H2792" t="str">
        <f>IF(Table1[[#This Row],[Account Type]]="Credit Card",Table1[[#This Row],[Amount]],"")</f>
        <v/>
      </c>
      <c r="I2792" s="2" t="str">
        <f>IF(Table1[[#This Row],[Category]]="Loan Repayment",Table1[[#This Row],[Amount]]*-1,"")</f>
        <v/>
      </c>
      <c r="J2792" s="20" t="s">
        <v>386</v>
      </c>
      <c r="K2792" s="17">
        <v>45413</v>
      </c>
    </row>
    <row r="2793" spans="1:11" x14ac:dyDescent="0.25">
      <c r="A2793" s="16">
        <v>45422.655995370369</v>
      </c>
      <c r="B2793" t="s">
        <v>89</v>
      </c>
      <c r="C2793" t="str">
        <f t="shared" si="43"/>
        <v>Others</v>
      </c>
      <c r="D2793" s="3">
        <v>-6.6</v>
      </c>
      <c r="E2793" t="s">
        <v>244</v>
      </c>
      <c r="F2793" t="s">
        <v>241</v>
      </c>
      <c r="G2793" s="5">
        <f>IF(Table1[[#This Row],[Amount]]&lt;0,-Table1[[#This Row],[Amount]],"")</f>
        <v>6.6</v>
      </c>
      <c r="H2793" t="str">
        <f>IF(Table1[[#This Row],[Account Type]]="Credit Card",Table1[[#This Row],[Amount]],"")</f>
        <v/>
      </c>
      <c r="I2793" s="2" t="str">
        <f>IF(Table1[[#This Row],[Category]]="Loan Repayment",Table1[[#This Row],[Amount]]*-1,"")</f>
        <v/>
      </c>
      <c r="J2793" s="20" t="s">
        <v>386</v>
      </c>
      <c r="K2793" s="17">
        <v>45413</v>
      </c>
    </row>
    <row r="2794" spans="1:11" x14ac:dyDescent="0.25">
      <c r="A2794" s="16">
        <v>45423.041655092595</v>
      </c>
      <c r="B2794" t="s">
        <v>14</v>
      </c>
      <c r="C2794" t="str">
        <f t="shared" si="43"/>
        <v>Public Transport</v>
      </c>
      <c r="D2794" s="3">
        <v>-5.25</v>
      </c>
      <c r="E2794" t="s">
        <v>244</v>
      </c>
      <c r="F2794" t="s">
        <v>241</v>
      </c>
      <c r="G2794" s="5">
        <f>IF(Table1[[#This Row],[Amount]]&lt;0,-Table1[[#This Row],[Amount]],"")</f>
        <v>5.25</v>
      </c>
      <c r="H2794" t="str">
        <f>IF(Table1[[#This Row],[Account Type]]="Credit Card",Table1[[#This Row],[Amount]],"")</f>
        <v/>
      </c>
      <c r="I2794" s="2" t="str">
        <f>IF(Table1[[#This Row],[Category]]="Loan Repayment",Table1[[#This Row],[Amount]]*-1,"")</f>
        <v/>
      </c>
      <c r="J2794" s="20" t="s">
        <v>386</v>
      </c>
      <c r="K2794" s="17">
        <v>45413</v>
      </c>
    </row>
    <row r="2795" spans="1:11" x14ac:dyDescent="0.25">
      <c r="A2795" s="16">
        <v>45423.232881944445</v>
      </c>
      <c r="B2795" t="s">
        <v>170</v>
      </c>
      <c r="C2795" t="str">
        <f t="shared" si="43"/>
        <v>Online Shopping</v>
      </c>
      <c r="D2795" s="3">
        <v>-5.0999999999999996</v>
      </c>
      <c r="E2795" t="s">
        <v>244</v>
      </c>
      <c r="F2795" t="s">
        <v>241</v>
      </c>
      <c r="G2795" s="5">
        <f>IF(Table1[[#This Row],[Amount]]&lt;0,-Table1[[#This Row],[Amount]],"")</f>
        <v>5.0999999999999996</v>
      </c>
      <c r="H2795" t="str">
        <f>IF(Table1[[#This Row],[Account Type]]="Credit Card",Table1[[#This Row],[Amount]],"")</f>
        <v/>
      </c>
      <c r="I2795" s="2" t="str">
        <f>IF(Table1[[#This Row],[Category]]="Loan Repayment",Table1[[#This Row],[Amount]]*-1,"")</f>
        <v/>
      </c>
      <c r="J2795" s="20" t="s">
        <v>386</v>
      </c>
      <c r="K2795" s="17">
        <v>45413</v>
      </c>
    </row>
    <row r="2796" spans="1:11" x14ac:dyDescent="0.25">
      <c r="A2796" s="16">
        <v>45423.622754629629</v>
      </c>
      <c r="B2796" t="s">
        <v>198</v>
      </c>
      <c r="C2796" t="str">
        <f t="shared" si="43"/>
        <v>Haircut</v>
      </c>
      <c r="D2796" s="3">
        <v>-15</v>
      </c>
      <c r="E2796" t="s">
        <v>244</v>
      </c>
      <c r="F2796" t="s">
        <v>241</v>
      </c>
      <c r="G2796" s="5">
        <f>IF(Table1[[#This Row],[Amount]]&lt;0,-Table1[[#This Row],[Amount]],"")</f>
        <v>15</v>
      </c>
      <c r="H2796" t="str">
        <f>IF(Table1[[#This Row],[Account Type]]="Credit Card",Table1[[#This Row],[Amount]],"")</f>
        <v/>
      </c>
      <c r="I2796" s="2" t="str">
        <f>IF(Table1[[#This Row],[Category]]="Loan Repayment",Table1[[#This Row],[Amount]]*-1,"")</f>
        <v/>
      </c>
      <c r="J2796" s="20" t="s">
        <v>386</v>
      </c>
      <c r="K2796" s="17">
        <v>45413</v>
      </c>
    </row>
    <row r="2797" spans="1:11" x14ac:dyDescent="0.25">
      <c r="A2797" s="16">
        <v>45424.041655092595</v>
      </c>
      <c r="B2797" t="s">
        <v>14</v>
      </c>
      <c r="C2797" t="str">
        <f t="shared" si="43"/>
        <v>Public Transport</v>
      </c>
      <c r="D2797" s="3">
        <v>-3.7</v>
      </c>
      <c r="E2797" t="s">
        <v>244</v>
      </c>
      <c r="F2797" t="s">
        <v>241</v>
      </c>
      <c r="G2797" s="5">
        <f>IF(Table1[[#This Row],[Amount]]&lt;0,-Table1[[#This Row],[Amount]],"")</f>
        <v>3.7</v>
      </c>
      <c r="H2797" t="str">
        <f>IF(Table1[[#This Row],[Account Type]]="Credit Card",Table1[[#This Row],[Amount]],"")</f>
        <v/>
      </c>
      <c r="I2797" s="2" t="str">
        <f>IF(Table1[[#This Row],[Category]]="Loan Repayment",Table1[[#This Row],[Amount]]*-1,"")</f>
        <v/>
      </c>
      <c r="J2797" s="20" t="s">
        <v>386</v>
      </c>
      <c r="K2797" s="17">
        <v>45413</v>
      </c>
    </row>
    <row r="2798" spans="1:11" x14ac:dyDescent="0.25">
      <c r="A2798" s="16">
        <v>45424.504490740743</v>
      </c>
      <c r="B2798" t="s">
        <v>39</v>
      </c>
      <c r="C2798" t="str">
        <f t="shared" si="43"/>
        <v>Church</v>
      </c>
      <c r="D2798" s="3">
        <v>-3</v>
      </c>
      <c r="E2798" t="s">
        <v>244</v>
      </c>
      <c r="F2798" t="s">
        <v>241</v>
      </c>
      <c r="G2798" s="5">
        <f>IF(Table1[[#This Row],[Amount]]&lt;0,-Table1[[#This Row],[Amount]],"")</f>
        <v>3</v>
      </c>
      <c r="H2798" t="str">
        <f>IF(Table1[[#This Row],[Account Type]]="Credit Card",Table1[[#This Row],[Amount]],"")</f>
        <v/>
      </c>
      <c r="I2798" s="2" t="str">
        <f>IF(Table1[[#This Row],[Category]]="Loan Repayment",Table1[[#This Row],[Amount]]*-1,"")</f>
        <v/>
      </c>
      <c r="J2798" s="20" t="s">
        <v>386</v>
      </c>
      <c r="K2798" s="17">
        <v>45413</v>
      </c>
    </row>
    <row r="2799" spans="1:11" x14ac:dyDescent="0.25">
      <c r="A2799" s="16">
        <v>45424.941493055558</v>
      </c>
      <c r="B2799" t="s">
        <v>46</v>
      </c>
      <c r="C2799" t="str">
        <f t="shared" si="43"/>
        <v>Others</v>
      </c>
      <c r="D2799" s="3">
        <v>30</v>
      </c>
      <c r="E2799" t="s">
        <v>244</v>
      </c>
      <c r="F2799" t="s">
        <v>241</v>
      </c>
      <c r="G2799" s="5" t="str">
        <f>IF(Table1[[#This Row],[Amount]]&lt;0,-Table1[[#This Row],[Amount]],"")</f>
        <v/>
      </c>
      <c r="H2799" t="str">
        <f>IF(Table1[[#This Row],[Account Type]]="Credit Card",Table1[[#This Row],[Amount]],"")</f>
        <v/>
      </c>
      <c r="I2799" s="2" t="str">
        <f>IF(Table1[[#This Row],[Category]]="Loan Repayment",Table1[[#This Row],[Amount]]*-1,"")</f>
        <v/>
      </c>
      <c r="J2799" s="20" t="s">
        <v>386</v>
      </c>
      <c r="K2799" s="17">
        <v>45413</v>
      </c>
    </row>
    <row r="2800" spans="1:11" x14ac:dyDescent="0.25">
      <c r="A2800" s="16">
        <v>45425.343090277776</v>
      </c>
      <c r="B2800" t="s">
        <v>2</v>
      </c>
      <c r="C2800" t="str">
        <f t="shared" si="43"/>
        <v>Savings</v>
      </c>
      <c r="D2800" s="3">
        <v>5</v>
      </c>
      <c r="E2800" t="s">
        <v>244</v>
      </c>
      <c r="F2800" t="s">
        <v>241</v>
      </c>
      <c r="G2800" s="5" t="str">
        <f>IF(Table1[[#This Row],[Amount]]&lt;0,-Table1[[#This Row],[Amount]],"")</f>
        <v/>
      </c>
      <c r="H2800" t="str">
        <f>IF(Table1[[#This Row],[Account Type]]="Credit Card",Table1[[#This Row],[Amount]],"")</f>
        <v/>
      </c>
      <c r="I2800" s="2" t="str">
        <f>IF(Table1[[#This Row],[Category]]="Loan Repayment",Table1[[#This Row],[Amount]]*-1,"")</f>
        <v/>
      </c>
      <c r="J2800" s="20" t="s">
        <v>386</v>
      </c>
      <c r="K2800" s="17">
        <v>45413</v>
      </c>
    </row>
    <row r="2801" spans="1:11" x14ac:dyDescent="0.25">
      <c r="A2801" s="16">
        <v>45425.343090277776</v>
      </c>
      <c r="B2801" t="s">
        <v>2</v>
      </c>
      <c r="C2801" t="str">
        <f t="shared" si="43"/>
        <v>Savings</v>
      </c>
      <c r="D2801" s="3">
        <v>-5</v>
      </c>
      <c r="E2801" t="s">
        <v>244</v>
      </c>
      <c r="F2801" t="s">
        <v>241</v>
      </c>
      <c r="G2801" s="5">
        <f>IF(Table1[[#This Row],[Amount]]&lt;0,-Table1[[#This Row],[Amount]],"")</f>
        <v>5</v>
      </c>
      <c r="H2801" t="str">
        <f>IF(Table1[[#This Row],[Account Type]]="Credit Card",Table1[[#This Row],[Amount]],"")</f>
        <v/>
      </c>
      <c r="I2801" s="2" t="str">
        <f>IF(Table1[[#This Row],[Category]]="Loan Repayment",Table1[[#This Row],[Amount]]*-1,"")</f>
        <v/>
      </c>
      <c r="J2801" s="20" t="s">
        <v>386</v>
      </c>
      <c r="K2801" s="17">
        <v>45413</v>
      </c>
    </row>
    <row r="2802" spans="1:11" x14ac:dyDescent="0.25">
      <c r="A2802" s="16">
        <v>45426.041655092595</v>
      </c>
      <c r="B2802" t="s">
        <v>14</v>
      </c>
      <c r="C2802" t="str">
        <f t="shared" si="43"/>
        <v>Public Transport</v>
      </c>
      <c r="D2802" s="3">
        <v>-3.5</v>
      </c>
      <c r="E2802" t="s">
        <v>244</v>
      </c>
      <c r="F2802" t="s">
        <v>241</v>
      </c>
      <c r="G2802" s="5">
        <f>IF(Table1[[#This Row],[Amount]]&lt;0,-Table1[[#This Row],[Amount]],"")</f>
        <v>3.5</v>
      </c>
      <c r="H2802" t="str">
        <f>IF(Table1[[#This Row],[Account Type]]="Credit Card",Table1[[#This Row],[Amount]],"")</f>
        <v/>
      </c>
      <c r="I2802" s="2" t="str">
        <f>IF(Table1[[#This Row],[Category]]="Loan Repayment",Table1[[#This Row],[Amount]]*-1,"")</f>
        <v/>
      </c>
      <c r="J2802" s="20" t="s">
        <v>386</v>
      </c>
      <c r="K2802" s="17">
        <v>45413</v>
      </c>
    </row>
    <row r="2803" spans="1:11" x14ac:dyDescent="0.25">
      <c r="A2803" s="16">
        <v>45426.597418981481</v>
      </c>
      <c r="B2803" t="s">
        <v>3</v>
      </c>
      <c r="C2803" t="str">
        <f t="shared" si="43"/>
        <v>Others</v>
      </c>
      <c r="D2803" s="3">
        <v>-5</v>
      </c>
      <c r="E2803" t="s">
        <v>244</v>
      </c>
      <c r="F2803" t="s">
        <v>241</v>
      </c>
      <c r="G2803" s="5">
        <f>IF(Table1[[#This Row],[Amount]]&lt;0,-Table1[[#This Row],[Amount]],"")</f>
        <v>5</v>
      </c>
      <c r="H2803" t="str">
        <f>IF(Table1[[#This Row],[Account Type]]="Credit Card",Table1[[#This Row],[Amount]],"")</f>
        <v/>
      </c>
      <c r="I2803" s="2" t="str">
        <f>IF(Table1[[#This Row],[Category]]="Loan Repayment",Table1[[#This Row],[Amount]]*-1,"")</f>
        <v/>
      </c>
      <c r="J2803" s="20" t="s">
        <v>386</v>
      </c>
      <c r="K2803" s="17">
        <v>45413</v>
      </c>
    </row>
    <row r="2804" spans="1:11" x14ac:dyDescent="0.25">
      <c r="A2804" s="16">
        <v>45426.597418981481</v>
      </c>
      <c r="B2804" t="s">
        <v>3</v>
      </c>
      <c r="C2804" t="str">
        <f t="shared" si="43"/>
        <v>Others</v>
      </c>
      <c r="D2804" s="3">
        <v>5</v>
      </c>
      <c r="E2804" t="s">
        <v>244</v>
      </c>
      <c r="F2804" t="s">
        <v>241</v>
      </c>
      <c r="G2804" s="5" t="str">
        <f>IF(Table1[[#This Row],[Amount]]&lt;0,-Table1[[#This Row],[Amount]],"")</f>
        <v/>
      </c>
      <c r="H2804" t="str">
        <f>IF(Table1[[#This Row],[Account Type]]="Credit Card",Table1[[#This Row],[Amount]],"")</f>
        <v/>
      </c>
      <c r="I2804" s="2" t="str">
        <f>IF(Table1[[#This Row],[Category]]="Loan Repayment",Table1[[#This Row],[Amount]]*-1,"")</f>
        <v/>
      </c>
      <c r="J2804" s="20" t="s">
        <v>386</v>
      </c>
      <c r="K2804" s="17">
        <v>45413</v>
      </c>
    </row>
    <row r="2805" spans="1:11" x14ac:dyDescent="0.25">
      <c r="A2805" s="16">
        <v>45426.677256944444</v>
      </c>
      <c r="B2805" t="s">
        <v>10</v>
      </c>
      <c r="C2805" t="str">
        <f t="shared" si="43"/>
        <v>Groceries</v>
      </c>
      <c r="D2805" s="3">
        <v>-2.5</v>
      </c>
      <c r="E2805" t="s">
        <v>244</v>
      </c>
      <c r="F2805" t="s">
        <v>241</v>
      </c>
      <c r="G2805" s="5">
        <f>IF(Table1[[#This Row],[Amount]]&lt;0,-Table1[[#This Row],[Amount]],"")</f>
        <v>2.5</v>
      </c>
      <c r="H2805" t="str">
        <f>IF(Table1[[#This Row],[Account Type]]="Credit Card",Table1[[#This Row],[Amount]],"")</f>
        <v/>
      </c>
      <c r="I2805" s="2" t="str">
        <f>IF(Table1[[#This Row],[Category]]="Loan Repayment",Table1[[#This Row],[Amount]]*-1,"")</f>
        <v/>
      </c>
      <c r="J2805" s="20" t="s">
        <v>386</v>
      </c>
      <c r="K2805" s="17">
        <v>45413</v>
      </c>
    </row>
    <row r="2806" spans="1:11" x14ac:dyDescent="0.25">
      <c r="A2806" s="16">
        <v>45426.854050925926</v>
      </c>
      <c r="B2806" t="s">
        <v>212</v>
      </c>
      <c r="C2806" t="str">
        <f t="shared" si="43"/>
        <v>Others</v>
      </c>
      <c r="D2806" s="3">
        <v>-5</v>
      </c>
      <c r="E2806" t="s">
        <v>244</v>
      </c>
      <c r="F2806" t="s">
        <v>241</v>
      </c>
      <c r="G2806" s="5">
        <f>IF(Table1[[#This Row],[Amount]]&lt;0,-Table1[[#This Row],[Amount]],"")</f>
        <v>5</v>
      </c>
      <c r="H2806" t="str">
        <f>IF(Table1[[#This Row],[Account Type]]="Credit Card",Table1[[#This Row],[Amount]],"")</f>
        <v/>
      </c>
      <c r="I2806" s="2" t="str">
        <f>IF(Table1[[#This Row],[Category]]="Loan Repayment",Table1[[#This Row],[Amount]]*-1,"")</f>
        <v/>
      </c>
      <c r="J2806" s="20" t="s">
        <v>386</v>
      </c>
      <c r="K2806" s="17">
        <v>45413</v>
      </c>
    </row>
    <row r="2807" spans="1:11" x14ac:dyDescent="0.25">
      <c r="A2807" s="16">
        <v>45427.118703703702</v>
      </c>
      <c r="B2807" t="s">
        <v>14</v>
      </c>
      <c r="C2807" t="str">
        <f t="shared" si="43"/>
        <v>Public Transport</v>
      </c>
      <c r="D2807" s="3">
        <v>-3.5</v>
      </c>
      <c r="E2807" t="s">
        <v>244</v>
      </c>
      <c r="F2807" t="s">
        <v>241</v>
      </c>
      <c r="G2807" s="5">
        <f>IF(Table1[[#This Row],[Amount]]&lt;0,-Table1[[#This Row],[Amount]],"")</f>
        <v>3.5</v>
      </c>
      <c r="H2807" t="str">
        <f>IF(Table1[[#This Row],[Account Type]]="Credit Card",Table1[[#This Row],[Amount]],"")</f>
        <v/>
      </c>
      <c r="I2807" s="2" t="str">
        <f>IF(Table1[[#This Row],[Category]]="Loan Repayment",Table1[[#This Row],[Amount]]*-1,"")</f>
        <v/>
      </c>
      <c r="J2807" s="20" t="s">
        <v>386</v>
      </c>
      <c r="K2807" s="17">
        <v>45413</v>
      </c>
    </row>
    <row r="2808" spans="1:11" x14ac:dyDescent="0.25">
      <c r="A2808" s="16">
        <v>45428.041655092595</v>
      </c>
      <c r="B2808" t="s">
        <v>14</v>
      </c>
      <c r="C2808" t="str">
        <f t="shared" si="43"/>
        <v>Public Transport</v>
      </c>
      <c r="D2808" s="3">
        <v>-3.5</v>
      </c>
      <c r="E2808" t="s">
        <v>244</v>
      </c>
      <c r="F2808" t="s">
        <v>241</v>
      </c>
      <c r="G2808" s="5">
        <f>IF(Table1[[#This Row],[Amount]]&lt;0,-Table1[[#This Row],[Amount]],"")</f>
        <v>3.5</v>
      </c>
      <c r="H2808" t="str">
        <f>IF(Table1[[#This Row],[Account Type]]="Credit Card",Table1[[#This Row],[Amount]],"")</f>
        <v/>
      </c>
      <c r="I2808" s="2" t="str">
        <f>IF(Table1[[#This Row],[Category]]="Loan Repayment",Table1[[#This Row],[Amount]]*-1,"")</f>
        <v/>
      </c>
      <c r="J2808" s="20" t="s">
        <v>386</v>
      </c>
      <c r="K2808" s="17">
        <v>45413</v>
      </c>
    </row>
    <row r="2809" spans="1:11" x14ac:dyDescent="0.25">
      <c r="A2809" s="16">
        <v>45428.772361111114</v>
      </c>
      <c r="B2809" t="s">
        <v>41</v>
      </c>
      <c r="C2809" t="str">
        <f t="shared" si="43"/>
        <v>Others</v>
      </c>
      <c r="D2809" s="3">
        <v>350</v>
      </c>
      <c r="E2809" t="s">
        <v>244</v>
      </c>
      <c r="F2809" t="s">
        <v>241</v>
      </c>
      <c r="G2809" s="5" t="str">
        <f>IF(Table1[[#This Row],[Amount]]&lt;0,-Table1[[#This Row],[Amount]],"")</f>
        <v/>
      </c>
      <c r="H2809" t="str">
        <f>IF(Table1[[#This Row],[Account Type]]="Credit Card",Table1[[#This Row],[Amount]],"")</f>
        <v/>
      </c>
      <c r="I2809" s="2" t="str">
        <f>IF(Table1[[#This Row],[Category]]="Loan Repayment",Table1[[#This Row],[Amount]]*-1,"")</f>
        <v/>
      </c>
      <c r="J2809" s="20" t="s">
        <v>386</v>
      </c>
      <c r="K2809" s="17">
        <v>45413</v>
      </c>
    </row>
    <row r="2810" spans="1:11" x14ac:dyDescent="0.25">
      <c r="A2810" s="16">
        <v>45429.041655092595</v>
      </c>
      <c r="B2810" t="s">
        <v>14</v>
      </c>
      <c r="C2810" t="str">
        <f t="shared" si="43"/>
        <v>Public Transport</v>
      </c>
      <c r="D2810" s="3">
        <v>-5.25</v>
      </c>
      <c r="E2810" t="s">
        <v>244</v>
      </c>
      <c r="F2810" t="s">
        <v>241</v>
      </c>
      <c r="G2810" s="5">
        <f>IF(Table1[[#This Row],[Amount]]&lt;0,-Table1[[#This Row],[Amount]],"")</f>
        <v>5.25</v>
      </c>
      <c r="H2810" t="str">
        <f>IF(Table1[[#This Row],[Account Type]]="Credit Card",Table1[[#This Row],[Amount]],"")</f>
        <v/>
      </c>
      <c r="I2810" s="2" t="str">
        <f>IF(Table1[[#This Row],[Category]]="Loan Repayment",Table1[[#This Row],[Amount]]*-1,"")</f>
        <v/>
      </c>
      <c r="J2810" s="20" t="s">
        <v>386</v>
      </c>
      <c r="K2810" s="17">
        <v>45413</v>
      </c>
    </row>
    <row r="2811" spans="1:11" x14ac:dyDescent="0.25">
      <c r="A2811" s="16">
        <v>45429.259768518517</v>
      </c>
      <c r="B2811" t="s">
        <v>46</v>
      </c>
      <c r="C2811" t="str">
        <f t="shared" si="43"/>
        <v>Others</v>
      </c>
      <c r="D2811" s="3">
        <v>30</v>
      </c>
      <c r="E2811" t="s">
        <v>244</v>
      </c>
      <c r="F2811" t="s">
        <v>241</v>
      </c>
      <c r="G2811" s="5" t="str">
        <f>IF(Table1[[#This Row],[Amount]]&lt;0,-Table1[[#This Row],[Amount]],"")</f>
        <v/>
      </c>
      <c r="H2811" t="str">
        <f>IF(Table1[[#This Row],[Account Type]]="Credit Card",Table1[[#This Row],[Amount]],"")</f>
        <v/>
      </c>
      <c r="I2811" s="2" t="str">
        <f>IF(Table1[[#This Row],[Category]]="Loan Repayment",Table1[[#This Row],[Amount]]*-1,"")</f>
        <v/>
      </c>
      <c r="J2811" s="20" t="s">
        <v>386</v>
      </c>
      <c r="K2811" s="17">
        <v>45413</v>
      </c>
    </row>
    <row r="2812" spans="1:11" x14ac:dyDescent="0.25">
      <c r="A2812" s="16">
        <v>45429.261689814812</v>
      </c>
      <c r="B2812" t="s">
        <v>213</v>
      </c>
      <c r="C2812" t="str">
        <f t="shared" si="43"/>
        <v>Others</v>
      </c>
      <c r="D2812" s="3">
        <v>-375</v>
      </c>
      <c r="E2812" t="s">
        <v>244</v>
      </c>
      <c r="F2812" t="s">
        <v>241</v>
      </c>
      <c r="G2812" s="5">
        <f>IF(Table1[[#This Row],[Amount]]&lt;0,-Table1[[#This Row],[Amount]],"")</f>
        <v>375</v>
      </c>
      <c r="H2812" t="str">
        <f>IF(Table1[[#This Row],[Account Type]]="Credit Card",Table1[[#This Row],[Amount]],"")</f>
        <v/>
      </c>
      <c r="I2812" s="2" t="str">
        <f>IF(Table1[[#This Row],[Category]]="Loan Repayment",Table1[[#This Row],[Amount]]*-1,"")</f>
        <v/>
      </c>
      <c r="J2812" s="20" t="s">
        <v>386</v>
      </c>
      <c r="K2812" s="17">
        <v>45413</v>
      </c>
    </row>
    <row r="2813" spans="1:11" x14ac:dyDescent="0.25">
      <c r="A2813" s="16">
        <v>45429.631412037037</v>
      </c>
      <c r="B2813" t="s">
        <v>10</v>
      </c>
      <c r="C2813" t="str">
        <f t="shared" si="43"/>
        <v>Groceries</v>
      </c>
      <c r="D2813" s="3">
        <v>-1.35</v>
      </c>
      <c r="E2813" t="s">
        <v>244</v>
      </c>
      <c r="F2813" t="s">
        <v>241</v>
      </c>
      <c r="G2813" s="5">
        <f>IF(Table1[[#This Row],[Amount]]&lt;0,-Table1[[#This Row],[Amount]],"")</f>
        <v>1.35</v>
      </c>
      <c r="H2813" t="str">
        <f>IF(Table1[[#This Row],[Account Type]]="Credit Card",Table1[[#This Row],[Amount]],"")</f>
        <v/>
      </c>
      <c r="I2813" s="2" t="str">
        <f>IF(Table1[[#This Row],[Category]]="Loan Repayment",Table1[[#This Row],[Amount]]*-1,"")</f>
        <v/>
      </c>
      <c r="J2813" s="20" t="s">
        <v>386</v>
      </c>
      <c r="K2813" s="17">
        <v>45413</v>
      </c>
    </row>
    <row r="2814" spans="1:11" x14ac:dyDescent="0.25">
      <c r="A2814" s="16">
        <v>45430.041655092595</v>
      </c>
      <c r="B2814" t="s">
        <v>14</v>
      </c>
      <c r="C2814" t="str">
        <f t="shared" si="43"/>
        <v>Public Transport</v>
      </c>
      <c r="D2814" s="3">
        <v>-5.25</v>
      </c>
      <c r="E2814" t="s">
        <v>244</v>
      </c>
      <c r="F2814" t="s">
        <v>241</v>
      </c>
      <c r="G2814" s="5">
        <f>IF(Table1[[#This Row],[Amount]]&lt;0,-Table1[[#This Row],[Amount]],"")</f>
        <v>5.25</v>
      </c>
      <c r="H2814" t="str">
        <f>IF(Table1[[#This Row],[Account Type]]="Credit Card",Table1[[#This Row],[Amount]],"")</f>
        <v/>
      </c>
      <c r="I2814" s="2" t="str">
        <f>IF(Table1[[#This Row],[Category]]="Loan Repayment",Table1[[#This Row],[Amount]]*-1,"")</f>
        <v/>
      </c>
      <c r="J2814" s="20" t="s">
        <v>386</v>
      </c>
      <c r="K2814" s="17">
        <v>45413</v>
      </c>
    </row>
    <row r="2815" spans="1:11" x14ac:dyDescent="0.25">
      <c r="A2815" s="16">
        <v>45430.941516203704</v>
      </c>
      <c r="B2815" t="s">
        <v>46</v>
      </c>
      <c r="C2815" t="str">
        <f t="shared" si="43"/>
        <v>Others</v>
      </c>
      <c r="D2815" s="3">
        <v>10</v>
      </c>
      <c r="E2815" t="s">
        <v>244</v>
      </c>
      <c r="F2815" t="s">
        <v>241</v>
      </c>
      <c r="G2815" s="5" t="str">
        <f>IF(Table1[[#This Row],[Amount]]&lt;0,-Table1[[#This Row],[Amount]],"")</f>
        <v/>
      </c>
      <c r="H2815" t="str">
        <f>IF(Table1[[#This Row],[Account Type]]="Credit Card",Table1[[#This Row],[Amount]],"")</f>
        <v/>
      </c>
      <c r="I2815" s="2" t="str">
        <f>IF(Table1[[#This Row],[Category]]="Loan Repayment",Table1[[#This Row],[Amount]]*-1,"")</f>
        <v/>
      </c>
      <c r="J2815" s="20" t="s">
        <v>386</v>
      </c>
      <c r="K2815" s="17">
        <v>45413</v>
      </c>
    </row>
    <row r="2816" spans="1:11" x14ac:dyDescent="0.25">
      <c r="A2816" s="16">
        <v>45430.94159722222</v>
      </c>
      <c r="B2816" t="s">
        <v>10</v>
      </c>
      <c r="C2816" t="str">
        <f t="shared" si="43"/>
        <v>Groceries</v>
      </c>
      <c r="D2816" s="3">
        <v>-3</v>
      </c>
      <c r="E2816" t="s">
        <v>244</v>
      </c>
      <c r="F2816" t="s">
        <v>241</v>
      </c>
      <c r="G2816" s="5">
        <f>IF(Table1[[#This Row],[Amount]]&lt;0,-Table1[[#This Row],[Amount]],"")</f>
        <v>3</v>
      </c>
      <c r="H2816" t="str">
        <f>IF(Table1[[#This Row],[Account Type]]="Credit Card",Table1[[#This Row],[Amount]],"")</f>
        <v/>
      </c>
      <c r="I2816" s="2" t="str">
        <f>IF(Table1[[#This Row],[Category]]="Loan Repayment",Table1[[#This Row],[Amount]]*-1,"")</f>
        <v/>
      </c>
      <c r="J2816" s="20" t="s">
        <v>386</v>
      </c>
      <c r="K2816" s="17">
        <v>45413</v>
      </c>
    </row>
    <row r="2817" spans="1:11" x14ac:dyDescent="0.25">
      <c r="A2817" s="16">
        <v>45431.137199074074</v>
      </c>
      <c r="B2817" t="s">
        <v>14</v>
      </c>
      <c r="C2817" t="str">
        <f t="shared" si="43"/>
        <v>Public Transport</v>
      </c>
      <c r="D2817" s="3">
        <v>-1.75</v>
      </c>
      <c r="E2817" t="s">
        <v>244</v>
      </c>
      <c r="F2817" t="s">
        <v>241</v>
      </c>
      <c r="G2817" s="5">
        <f>IF(Table1[[#This Row],[Amount]]&lt;0,-Table1[[#This Row],[Amount]],"")</f>
        <v>1.75</v>
      </c>
      <c r="H2817" t="str">
        <f>IF(Table1[[#This Row],[Account Type]]="Credit Card",Table1[[#This Row],[Amount]],"")</f>
        <v/>
      </c>
      <c r="I2817" s="2" t="str">
        <f>IF(Table1[[#This Row],[Category]]="Loan Repayment",Table1[[#This Row],[Amount]]*-1,"")</f>
        <v/>
      </c>
      <c r="J2817" s="20" t="s">
        <v>386</v>
      </c>
      <c r="K2817" s="17">
        <v>45413</v>
      </c>
    </row>
    <row r="2818" spans="1:11" x14ac:dyDescent="0.25">
      <c r="A2818" s="16">
        <v>45431.82236111111</v>
      </c>
      <c r="B2818" t="s">
        <v>10</v>
      </c>
      <c r="C2818" t="str">
        <f t="shared" ref="C2818:C2881" si="44">IF(OR(B2818="Lidl",B2818="Asda",B2818="Best Asia Supermarket",B2818="Wallington Food Centre",B2818="Sainsbury's",B2818="Tesco"),"Groceries",IF(OR(B2818="Boots",B2818="Manor Pharmacy",B2818="Specsavers",B2818="Noahs Health Food Stor"),"Health",IF(OR(B2818="Amazon",B2818="Ebay"),"Online Shopping",IF(OR(B2818="Transport For London",B2818="South Western Railway"),"Public Transport",IF(OR(B2818="Primark",B2818="TK Maxx",B2818="Marks &amp; Spencer"),"Clothing",IF(OR(B2818="Udemy",B2818="Wise",B2818="Telusko",B2818="Oasis Christian Centre"),"Self Development",IF(OR(B2818="Price Busters",B2818="Argos",B2818="Poundland",B2818="Kings Corner"),"Household Items",IF(OR(B2818="To RCCG GLORIOUS HIGH THRONE",B2818="To Eagle City Church"),"Church",IF(OR(B2818="Skillz UK",B2818="Tynker",B2818="To Gocardless",B2818="We Make Footballers Cc",B2818="GLL BETTER",B2818="VIS WWW.BETTER.ORG.UK/",B2818="IXL Learning"),"Kids Extracurricular",IF(OR(B2818="To GBP Savings",B2818="Trading 212"),"Savings",IF(B2818="To Aqua","Loan Repayment",IF(B2818="To Kaneh Amin","Haircut",IF(B2818="Wall/Rent/63canon","Rent",IF(OR(B2818="Bolt","Uber"),"Cab",IF(B2818="Dulwich College","Salary","Others")))))))))))))))</f>
        <v>Groceries</v>
      </c>
      <c r="D2818" s="3">
        <v>-2.2000000000000002</v>
      </c>
      <c r="E2818" t="s">
        <v>244</v>
      </c>
      <c r="F2818" t="s">
        <v>241</v>
      </c>
      <c r="G2818" s="5">
        <f>IF(Table1[[#This Row],[Amount]]&lt;0,-Table1[[#This Row],[Amount]],"")</f>
        <v>2.2000000000000002</v>
      </c>
      <c r="H2818" t="str">
        <f>IF(Table1[[#This Row],[Account Type]]="Credit Card",Table1[[#This Row],[Amount]],"")</f>
        <v/>
      </c>
      <c r="I2818" s="2" t="str">
        <f>IF(Table1[[#This Row],[Category]]="Loan Repayment",Table1[[#This Row],[Amount]]*-1,"")</f>
        <v/>
      </c>
      <c r="J2818" s="20" t="s">
        <v>386</v>
      </c>
      <c r="K2818" s="17">
        <v>45413</v>
      </c>
    </row>
    <row r="2819" spans="1:11" x14ac:dyDescent="0.25">
      <c r="A2819" s="16">
        <v>45432.041655092595</v>
      </c>
      <c r="B2819" t="s">
        <v>14</v>
      </c>
      <c r="C2819" t="str">
        <f t="shared" si="44"/>
        <v>Public Transport</v>
      </c>
      <c r="D2819" s="3">
        <v>-1.95</v>
      </c>
      <c r="E2819" t="s">
        <v>244</v>
      </c>
      <c r="F2819" t="s">
        <v>241</v>
      </c>
      <c r="G2819" s="5">
        <f>IF(Table1[[#This Row],[Amount]]&lt;0,-Table1[[#This Row],[Amount]],"")</f>
        <v>1.95</v>
      </c>
      <c r="H2819" t="str">
        <f>IF(Table1[[#This Row],[Account Type]]="Credit Card",Table1[[#This Row],[Amount]],"")</f>
        <v/>
      </c>
      <c r="I2819" s="2" t="str">
        <f>IF(Table1[[#This Row],[Category]]="Loan Repayment",Table1[[#This Row],[Amount]]*-1,"")</f>
        <v/>
      </c>
      <c r="J2819" s="20" t="s">
        <v>386</v>
      </c>
      <c r="K2819" s="17">
        <v>45413</v>
      </c>
    </row>
    <row r="2820" spans="1:11" x14ac:dyDescent="0.25">
      <c r="A2820" s="16">
        <v>45433.041655092595</v>
      </c>
      <c r="B2820" t="s">
        <v>14</v>
      </c>
      <c r="C2820" t="str">
        <f t="shared" si="44"/>
        <v>Public Transport</v>
      </c>
      <c r="D2820" s="3">
        <v>-3.5</v>
      </c>
      <c r="E2820" t="s">
        <v>244</v>
      </c>
      <c r="F2820" t="s">
        <v>241</v>
      </c>
      <c r="G2820" s="5">
        <f>IF(Table1[[#This Row],[Amount]]&lt;0,-Table1[[#This Row],[Amount]],"")</f>
        <v>3.5</v>
      </c>
      <c r="H2820" t="str">
        <f>IF(Table1[[#This Row],[Account Type]]="Credit Card",Table1[[#This Row],[Amount]],"")</f>
        <v/>
      </c>
      <c r="I2820" s="2" t="str">
        <f>IF(Table1[[#This Row],[Category]]="Loan Repayment",Table1[[#This Row],[Amount]]*-1,"")</f>
        <v/>
      </c>
      <c r="J2820" s="20" t="s">
        <v>386</v>
      </c>
      <c r="K2820" s="17">
        <v>45413</v>
      </c>
    </row>
    <row r="2821" spans="1:11" x14ac:dyDescent="0.25">
      <c r="A2821" s="16">
        <v>45433.374699074076</v>
      </c>
      <c r="B2821" t="s">
        <v>46</v>
      </c>
      <c r="C2821" t="str">
        <f t="shared" si="44"/>
        <v>Others</v>
      </c>
      <c r="D2821" s="3">
        <v>10</v>
      </c>
      <c r="E2821" t="s">
        <v>244</v>
      </c>
      <c r="F2821" t="s">
        <v>241</v>
      </c>
      <c r="G2821" s="5" t="str">
        <f>IF(Table1[[#This Row],[Amount]]&lt;0,-Table1[[#This Row],[Amount]],"")</f>
        <v/>
      </c>
      <c r="H2821" t="str">
        <f>IF(Table1[[#This Row],[Account Type]]="Credit Card",Table1[[#This Row],[Amount]],"")</f>
        <v/>
      </c>
      <c r="I2821" s="2" t="str">
        <f>IF(Table1[[#This Row],[Category]]="Loan Repayment",Table1[[#This Row],[Amount]]*-1,"")</f>
        <v/>
      </c>
      <c r="J2821" s="20" t="s">
        <v>386</v>
      </c>
      <c r="K2821" s="17">
        <v>45413</v>
      </c>
    </row>
    <row r="2822" spans="1:11" x14ac:dyDescent="0.25">
      <c r="A2822" s="16">
        <v>45433.376631944448</v>
      </c>
      <c r="B2822" t="s">
        <v>10</v>
      </c>
      <c r="C2822" t="str">
        <f t="shared" si="44"/>
        <v>Groceries</v>
      </c>
      <c r="D2822" s="3">
        <v>-6.55</v>
      </c>
      <c r="E2822" t="s">
        <v>244</v>
      </c>
      <c r="F2822" t="s">
        <v>241</v>
      </c>
      <c r="G2822" s="5">
        <f>IF(Table1[[#This Row],[Amount]]&lt;0,-Table1[[#This Row],[Amount]],"")</f>
        <v>6.55</v>
      </c>
      <c r="H2822" t="str">
        <f>IF(Table1[[#This Row],[Account Type]]="Credit Card",Table1[[#This Row],[Amount]],"")</f>
        <v/>
      </c>
      <c r="I2822" s="2" t="str">
        <f>IF(Table1[[#This Row],[Category]]="Loan Repayment",Table1[[#This Row],[Amount]]*-1,"")</f>
        <v/>
      </c>
      <c r="J2822" s="20" t="s">
        <v>386</v>
      </c>
      <c r="K2822" s="17">
        <v>45413</v>
      </c>
    </row>
    <row r="2823" spans="1:11" x14ac:dyDescent="0.25">
      <c r="A2823" s="16">
        <v>45434.041655092595</v>
      </c>
      <c r="B2823" t="s">
        <v>14</v>
      </c>
      <c r="C2823" t="str">
        <f t="shared" si="44"/>
        <v>Public Transport</v>
      </c>
      <c r="D2823" s="3">
        <v>-1.75</v>
      </c>
      <c r="E2823" t="s">
        <v>244</v>
      </c>
      <c r="F2823" t="s">
        <v>241</v>
      </c>
      <c r="G2823" s="5">
        <f>IF(Table1[[#This Row],[Amount]]&lt;0,-Table1[[#This Row],[Amount]],"")</f>
        <v>1.75</v>
      </c>
      <c r="H2823" t="str">
        <f>IF(Table1[[#This Row],[Account Type]]="Credit Card",Table1[[#This Row],[Amount]],"")</f>
        <v/>
      </c>
      <c r="I2823" s="2" t="str">
        <f>IF(Table1[[#This Row],[Category]]="Loan Repayment",Table1[[#This Row],[Amount]]*-1,"")</f>
        <v/>
      </c>
      <c r="J2823" s="20" t="s">
        <v>386</v>
      </c>
      <c r="K2823" s="17">
        <v>45413</v>
      </c>
    </row>
    <row r="2824" spans="1:11" x14ac:dyDescent="0.25">
      <c r="A2824" s="16">
        <v>45434.375</v>
      </c>
      <c r="B2824" t="s">
        <v>10</v>
      </c>
      <c r="C2824" t="str">
        <f t="shared" si="44"/>
        <v>Groceries</v>
      </c>
      <c r="D2824" s="3">
        <v>-1.55</v>
      </c>
      <c r="E2824" t="s">
        <v>244</v>
      </c>
      <c r="F2824" t="s">
        <v>241</v>
      </c>
      <c r="G2824" s="5">
        <f>IF(Table1[[#This Row],[Amount]]&lt;0,-Table1[[#This Row],[Amount]],"")</f>
        <v>1.55</v>
      </c>
      <c r="H2824" t="str">
        <f>IF(Table1[[#This Row],[Account Type]]="Credit Card",Table1[[#This Row],[Amount]],"")</f>
        <v/>
      </c>
      <c r="I2824" s="2" t="str">
        <f>IF(Table1[[#This Row],[Category]]="Loan Repayment",Table1[[#This Row],[Amount]]*-1,"")</f>
        <v/>
      </c>
      <c r="J2824" s="20" t="s">
        <v>386</v>
      </c>
      <c r="K2824" s="17">
        <v>45413</v>
      </c>
    </row>
    <row r="2825" spans="1:11" x14ac:dyDescent="0.25">
      <c r="A2825" s="16">
        <v>45434.627013888887</v>
      </c>
      <c r="B2825" t="s">
        <v>46</v>
      </c>
      <c r="C2825" t="str">
        <f t="shared" si="44"/>
        <v>Others</v>
      </c>
      <c r="D2825" s="3">
        <v>10</v>
      </c>
      <c r="E2825" t="s">
        <v>244</v>
      </c>
      <c r="F2825" t="s">
        <v>241</v>
      </c>
      <c r="G2825" s="5" t="str">
        <f>IF(Table1[[#This Row],[Amount]]&lt;0,-Table1[[#This Row],[Amount]],"")</f>
        <v/>
      </c>
      <c r="H2825" t="str">
        <f>IF(Table1[[#This Row],[Account Type]]="Credit Card",Table1[[#This Row],[Amount]],"")</f>
        <v/>
      </c>
      <c r="I2825" s="2" t="str">
        <f>IF(Table1[[#This Row],[Category]]="Loan Repayment",Table1[[#This Row],[Amount]]*-1,"")</f>
        <v/>
      </c>
      <c r="J2825" s="20" t="s">
        <v>386</v>
      </c>
      <c r="K2825" s="17">
        <v>45413</v>
      </c>
    </row>
    <row r="2826" spans="1:11" x14ac:dyDescent="0.25">
      <c r="A2826" s="16">
        <v>45434.667268518519</v>
      </c>
      <c r="B2826" t="s">
        <v>10</v>
      </c>
      <c r="C2826" t="str">
        <f t="shared" si="44"/>
        <v>Groceries</v>
      </c>
      <c r="D2826" s="3">
        <v>-3.9</v>
      </c>
      <c r="E2826" t="s">
        <v>244</v>
      </c>
      <c r="F2826" t="s">
        <v>241</v>
      </c>
      <c r="G2826" s="5">
        <f>IF(Table1[[#This Row],[Amount]]&lt;0,-Table1[[#This Row],[Amount]],"")</f>
        <v>3.9</v>
      </c>
      <c r="H2826" t="str">
        <f>IF(Table1[[#This Row],[Account Type]]="Credit Card",Table1[[#This Row],[Amount]],"")</f>
        <v/>
      </c>
      <c r="I2826" s="2" t="str">
        <f>IF(Table1[[#This Row],[Category]]="Loan Repayment",Table1[[#This Row],[Amount]]*-1,"")</f>
        <v/>
      </c>
      <c r="J2826" s="20" t="s">
        <v>386</v>
      </c>
      <c r="K2826" s="17">
        <v>45413</v>
      </c>
    </row>
    <row r="2827" spans="1:11" x14ac:dyDescent="0.25">
      <c r="A2827" s="16">
        <v>45435.041655092595</v>
      </c>
      <c r="B2827" t="s">
        <v>14</v>
      </c>
      <c r="C2827" t="str">
        <f t="shared" si="44"/>
        <v>Public Transport</v>
      </c>
      <c r="D2827" s="3">
        <v>-5.25</v>
      </c>
      <c r="E2827" t="s">
        <v>244</v>
      </c>
      <c r="F2827" t="s">
        <v>241</v>
      </c>
      <c r="G2827" s="5">
        <f>IF(Table1[[#This Row],[Amount]]&lt;0,-Table1[[#This Row],[Amount]],"")</f>
        <v>5.25</v>
      </c>
      <c r="H2827" t="str">
        <f>IF(Table1[[#This Row],[Account Type]]="Credit Card",Table1[[#This Row],[Amount]],"")</f>
        <v/>
      </c>
      <c r="I2827" s="2" t="str">
        <f>IF(Table1[[#This Row],[Category]]="Loan Repayment",Table1[[#This Row],[Amount]]*-1,"")</f>
        <v/>
      </c>
      <c r="J2827" s="20" t="s">
        <v>386</v>
      </c>
      <c r="K2827" s="17">
        <v>45413</v>
      </c>
    </row>
    <row r="2828" spans="1:11" x14ac:dyDescent="0.25">
      <c r="A2828" s="16">
        <v>45436.041655092595</v>
      </c>
      <c r="B2828" t="s">
        <v>14</v>
      </c>
      <c r="C2828" t="str">
        <f t="shared" si="44"/>
        <v>Public Transport</v>
      </c>
      <c r="D2828" s="3">
        <v>-5.25</v>
      </c>
      <c r="E2828" t="s">
        <v>244</v>
      </c>
      <c r="F2828" t="s">
        <v>241</v>
      </c>
      <c r="G2828" s="5">
        <f>IF(Table1[[#This Row],[Amount]]&lt;0,-Table1[[#This Row],[Amount]],"")</f>
        <v>5.25</v>
      </c>
      <c r="H2828" t="str">
        <f>IF(Table1[[#This Row],[Account Type]]="Credit Card",Table1[[#This Row],[Amount]],"")</f>
        <v/>
      </c>
      <c r="I2828" s="2" t="str">
        <f>IF(Table1[[#This Row],[Category]]="Loan Repayment",Table1[[#This Row],[Amount]]*-1,"")</f>
        <v/>
      </c>
      <c r="J2828" s="20" t="s">
        <v>386</v>
      </c>
      <c r="K2828" s="17">
        <v>45413</v>
      </c>
    </row>
    <row r="2829" spans="1:11" x14ac:dyDescent="0.25">
      <c r="A2829" s="16">
        <v>45436.187118055554</v>
      </c>
      <c r="B2829" t="s">
        <v>46</v>
      </c>
      <c r="C2829" t="str">
        <f t="shared" si="44"/>
        <v>Others</v>
      </c>
      <c r="D2829" s="3">
        <v>10</v>
      </c>
      <c r="E2829" t="s">
        <v>244</v>
      </c>
      <c r="F2829" t="s">
        <v>241</v>
      </c>
      <c r="G2829" s="5" t="str">
        <f>IF(Table1[[#This Row],[Amount]]&lt;0,-Table1[[#This Row],[Amount]],"")</f>
        <v/>
      </c>
      <c r="H2829" t="str">
        <f>IF(Table1[[#This Row],[Account Type]]="Credit Card",Table1[[#This Row],[Amount]],"")</f>
        <v/>
      </c>
      <c r="I2829" s="2" t="str">
        <f>IF(Table1[[#This Row],[Category]]="Loan Repayment",Table1[[#This Row],[Amount]]*-1,"")</f>
        <v/>
      </c>
      <c r="J2829" s="20" t="s">
        <v>386</v>
      </c>
      <c r="K2829" s="17">
        <v>45413</v>
      </c>
    </row>
    <row r="2830" spans="1:11" x14ac:dyDescent="0.25">
      <c r="A2830" s="16">
        <v>45436.2575462963</v>
      </c>
      <c r="B2830" t="s">
        <v>14</v>
      </c>
      <c r="C2830" t="str">
        <f t="shared" si="44"/>
        <v>Public Transport</v>
      </c>
      <c r="D2830" s="3">
        <v>-1.5</v>
      </c>
      <c r="E2830" t="s">
        <v>244</v>
      </c>
      <c r="F2830" t="s">
        <v>241</v>
      </c>
      <c r="G2830" s="5">
        <f>IF(Table1[[#This Row],[Amount]]&lt;0,-Table1[[#This Row],[Amount]],"")</f>
        <v>1.5</v>
      </c>
      <c r="H2830" t="str">
        <f>IF(Table1[[#This Row],[Account Type]]="Credit Card",Table1[[#This Row],[Amount]],"")</f>
        <v/>
      </c>
      <c r="I2830" s="2" t="str">
        <f>IF(Table1[[#This Row],[Category]]="Loan Repayment",Table1[[#This Row],[Amount]]*-1,"")</f>
        <v/>
      </c>
      <c r="J2830" s="20" t="s">
        <v>386</v>
      </c>
      <c r="K2830" s="17">
        <v>45413</v>
      </c>
    </row>
    <row r="2831" spans="1:11" x14ac:dyDescent="0.25">
      <c r="A2831" s="16">
        <v>45436.260254629633</v>
      </c>
      <c r="B2831" t="s">
        <v>14</v>
      </c>
      <c r="C2831" t="str">
        <f t="shared" si="44"/>
        <v>Public Transport</v>
      </c>
      <c r="D2831" s="3">
        <v>-1.5</v>
      </c>
      <c r="E2831" t="s">
        <v>244</v>
      </c>
      <c r="F2831" t="s">
        <v>241</v>
      </c>
      <c r="G2831" s="5">
        <f>IF(Table1[[#This Row],[Amount]]&lt;0,-Table1[[#This Row],[Amount]],"")</f>
        <v>1.5</v>
      </c>
      <c r="H2831" t="str">
        <f>IF(Table1[[#This Row],[Account Type]]="Credit Card",Table1[[#This Row],[Amount]],"")</f>
        <v/>
      </c>
      <c r="I2831" s="2" t="str">
        <f>IF(Table1[[#This Row],[Category]]="Loan Repayment",Table1[[#This Row],[Amount]]*-1,"")</f>
        <v/>
      </c>
      <c r="J2831" s="20" t="s">
        <v>386</v>
      </c>
      <c r="K2831" s="17">
        <v>45413</v>
      </c>
    </row>
    <row r="2832" spans="1:11" x14ac:dyDescent="0.25">
      <c r="A2832" s="16">
        <v>45436.597662037035</v>
      </c>
      <c r="B2832" t="s">
        <v>14</v>
      </c>
      <c r="C2832" t="str">
        <f t="shared" si="44"/>
        <v>Public Transport</v>
      </c>
      <c r="D2832" s="3">
        <v>-3.5</v>
      </c>
      <c r="E2832" t="s">
        <v>244</v>
      </c>
      <c r="F2832" t="s">
        <v>241</v>
      </c>
      <c r="G2832" s="5">
        <f>IF(Table1[[#This Row],[Amount]]&lt;0,-Table1[[#This Row],[Amount]],"")</f>
        <v>3.5</v>
      </c>
      <c r="H2832" t="str">
        <f>IF(Table1[[#This Row],[Account Type]]="Credit Card",Table1[[#This Row],[Amount]],"")</f>
        <v/>
      </c>
      <c r="I2832" s="2" t="str">
        <f>IF(Table1[[#This Row],[Category]]="Loan Repayment",Table1[[#This Row],[Amount]]*-1,"")</f>
        <v/>
      </c>
      <c r="J2832" s="20" t="s">
        <v>386</v>
      </c>
      <c r="K2832" s="17">
        <v>45413</v>
      </c>
    </row>
    <row r="2833" spans="1:11" x14ac:dyDescent="0.25">
      <c r="A2833" s="16">
        <v>45436.920092592591</v>
      </c>
      <c r="B2833" t="s">
        <v>46</v>
      </c>
      <c r="C2833" t="str">
        <f t="shared" si="44"/>
        <v>Others</v>
      </c>
      <c r="D2833" s="3">
        <v>5</v>
      </c>
      <c r="E2833" t="s">
        <v>244</v>
      </c>
      <c r="F2833" t="s">
        <v>241</v>
      </c>
      <c r="G2833" s="5" t="str">
        <f>IF(Table1[[#This Row],[Amount]]&lt;0,-Table1[[#This Row],[Amount]],"")</f>
        <v/>
      </c>
      <c r="H2833" t="str">
        <f>IF(Table1[[#This Row],[Account Type]]="Credit Card",Table1[[#This Row],[Amount]],"")</f>
        <v/>
      </c>
      <c r="I2833" s="2" t="str">
        <f>IF(Table1[[#This Row],[Category]]="Loan Repayment",Table1[[#This Row],[Amount]]*-1,"")</f>
        <v/>
      </c>
      <c r="J2833" s="20" t="s">
        <v>386</v>
      </c>
      <c r="K2833" s="17">
        <v>45413</v>
      </c>
    </row>
    <row r="2834" spans="1:11" x14ac:dyDescent="0.25">
      <c r="A2834" s="16">
        <v>45436.920648148145</v>
      </c>
      <c r="B2834" t="s">
        <v>10</v>
      </c>
      <c r="C2834" t="str">
        <f t="shared" si="44"/>
        <v>Groceries</v>
      </c>
      <c r="D2834" s="3">
        <v>-2.85</v>
      </c>
      <c r="E2834" t="s">
        <v>244</v>
      </c>
      <c r="F2834" t="s">
        <v>241</v>
      </c>
      <c r="G2834" s="5">
        <f>IF(Table1[[#This Row],[Amount]]&lt;0,-Table1[[#This Row],[Amount]],"")</f>
        <v>2.85</v>
      </c>
      <c r="H2834" t="str">
        <f>IF(Table1[[#This Row],[Account Type]]="Credit Card",Table1[[#This Row],[Amount]],"")</f>
        <v/>
      </c>
      <c r="I2834" s="2" t="str">
        <f>IF(Table1[[#This Row],[Category]]="Loan Repayment",Table1[[#This Row],[Amount]]*-1,"")</f>
        <v/>
      </c>
      <c r="J2834" s="20" t="s">
        <v>386</v>
      </c>
      <c r="K2834" s="17">
        <v>45413</v>
      </c>
    </row>
    <row r="2835" spans="1:11" x14ac:dyDescent="0.25">
      <c r="A2835" s="16">
        <v>45437.041655092595</v>
      </c>
      <c r="B2835" t="s">
        <v>14</v>
      </c>
      <c r="C2835" t="str">
        <f t="shared" si="44"/>
        <v>Public Transport</v>
      </c>
      <c r="D2835" s="3">
        <v>-1.75</v>
      </c>
      <c r="E2835" t="s">
        <v>244</v>
      </c>
      <c r="F2835" t="s">
        <v>241</v>
      </c>
      <c r="G2835" s="5">
        <f>IF(Table1[[#This Row],[Amount]]&lt;0,-Table1[[#This Row],[Amount]],"")</f>
        <v>1.75</v>
      </c>
      <c r="H2835" t="str">
        <f>IF(Table1[[#This Row],[Account Type]]="Credit Card",Table1[[#This Row],[Amount]],"")</f>
        <v/>
      </c>
      <c r="I2835" s="2" t="str">
        <f>IF(Table1[[#This Row],[Category]]="Loan Repayment",Table1[[#This Row],[Amount]]*-1,"")</f>
        <v/>
      </c>
      <c r="J2835" s="20" t="s">
        <v>386</v>
      </c>
      <c r="K2835" s="17">
        <v>45413</v>
      </c>
    </row>
    <row r="2836" spans="1:11" x14ac:dyDescent="0.25">
      <c r="A2836" s="16">
        <v>45438.041655092595</v>
      </c>
      <c r="B2836" t="s">
        <v>14</v>
      </c>
      <c r="C2836" t="str">
        <f t="shared" si="44"/>
        <v>Public Transport</v>
      </c>
      <c r="D2836" s="3">
        <v>-5.25</v>
      </c>
      <c r="E2836" t="s">
        <v>244</v>
      </c>
      <c r="F2836" t="s">
        <v>241</v>
      </c>
      <c r="G2836" s="5">
        <f>IF(Table1[[#This Row],[Amount]]&lt;0,-Table1[[#This Row],[Amount]],"")</f>
        <v>5.25</v>
      </c>
      <c r="H2836" t="str">
        <f>IF(Table1[[#This Row],[Account Type]]="Credit Card",Table1[[#This Row],[Amount]],"")</f>
        <v/>
      </c>
      <c r="I2836" s="2" t="str">
        <f>IF(Table1[[#This Row],[Category]]="Loan Repayment",Table1[[#This Row],[Amount]]*-1,"")</f>
        <v/>
      </c>
      <c r="J2836" s="20" t="s">
        <v>386</v>
      </c>
      <c r="K2836" s="17">
        <v>45413</v>
      </c>
    </row>
    <row r="2837" spans="1:11" x14ac:dyDescent="0.25">
      <c r="A2837" s="16">
        <v>45438.431944444441</v>
      </c>
      <c r="B2837" t="s">
        <v>46</v>
      </c>
      <c r="C2837" t="str">
        <f t="shared" si="44"/>
        <v>Others</v>
      </c>
      <c r="D2837" s="3">
        <v>8</v>
      </c>
      <c r="E2837" t="s">
        <v>244</v>
      </c>
      <c r="F2837" t="s">
        <v>241</v>
      </c>
      <c r="G2837" s="5" t="str">
        <f>IF(Table1[[#This Row],[Amount]]&lt;0,-Table1[[#This Row],[Amount]],"")</f>
        <v/>
      </c>
      <c r="H2837" t="str">
        <f>IF(Table1[[#This Row],[Account Type]]="Credit Card",Table1[[#This Row],[Amount]],"")</f>
        <v/>
      </c>
      <c r="I2837" s="2" t="str">
        <f>IF(Table1[[#This Row],[Category]]="Loan Repayment",Table1[[#This Row],[Amount]]*-1,"")</f>
        <v/>
      </c>
      <c r="J2837" s="20" t="s">
        <v>386</v>
      </c>
      <c r="K2837" s="17">
        <v>45413</v>
      </c>
    </row>
    <row r="2838" spans="1:11" x14ac:dyDescent="0.25">
      <c r="A2838" s="16">
        <v>45438.43204861111</v>
      </c>
      <c r="B2838" t="s">
        <v>79</v>
      </c>
      <c r="C2838" t="str">
        <f t="shared" si="44"/>
        <v>Others</v>
      </c>
      <c r="D2838" s="3">
        <v>-2.2400000000000002</v>
      </c>
      <c r="E2838" t="s">
        <v>244</v>
      </c>
      <c r="F2838" t="s">
        <v>241</v>
      </c>
      <c r="G2838" s="5">
        <f>IF(Table1[[#This Row],[Amount]]&lt;0,-Table1[[#This Row],[Amount]],"")</f>
        <v>2.2400000000000002</v>
      </c>
      <c r="H2838" t="str">
        <f>IF(Table1[[#This Row],[Account Type]]="Credit Card",Table1[[#This Row],[Amount]],"")</f>
        <v/>
      </c>
      <c r="I2838" s="2" t="str">
        <f>IF(Table1[[#This Row],[Category]]="Loan Repayment",Table1[[#This Row],[Amount]]*-1,"")</f>
        <v/>
      </c>
      <c r="J2838" s="20" t="s">
        <v>386</v>
      </c>
      <c r="K2838" s="17">
        <v>45413</v>
      </c>
    </row>
    <row r="2839" spans="1:11" x14ac:dyDescent="0.25">
      <c r="A2839" s="16">
        <v>45438.500925925924</v>
      </c>
      <c r="B2839" t="s">
        <v>39</v>
      </c>
      <c r="C2839" t="str">
        <f t="shared" si="44"/>
        <v>Church</v>
      </c>
      <c r="D2839" s="3">
        <v>-3</v>
      </c>
      <c r="E2839" t="s">
        <v>244</v>
      </c>
      <c r="F2839" t="s">
        <v>241</v>
      </c>
      <c r="G2839" s="5">
        <f>IF(Table1[[#This Row],[Amount]]&lt;0,-Table1[[#This Row],[Amount]],"")</f>
        <v>3</v>
      </c>
      <c r="H2839" t="str">
        <f>IF(Table1[[#This Row],[Account Type]]="Credit Card",Table1[[#This Row],[Amount]],"")</f>
        <v/>
      </c>
      <c r="I2839" s="2" t="str">
        <f>IF(Table1[[#This Row],[Category]]="Loan Repayment",Table1[[#This Row],[Amount]]*-1,"")</f>
        <v/>
      </c>
      <c r="J2839" s="20" t="s">
        <v>386</v>
      </c>
      <c r="K2839" s="17">
        <v>45413</v>
      </c>
    </row>
    <row r="2840" spans="1:11" x14ac:dyDescent="0.25">
      <c r="A2840" s="16">
        <v>45438.874560185184</v>
      </c>
      <c r="B2840" t="s">
        <v>46</v>
      </c>
      <c r="C2840" t="str">
        <f t="shared" si="44"/>
        <v>Others</v>
      </c>
      <c r="D2840" s="3">
        <v>7</v>
      </c>
      <c r="E2840" t="s">
        <v>244</v>
      </c>
      <c r="F2840" t="s">
        <v>241</v>
      </c>
      <c r="G2840" s="5" t="str">
        <f>IF(Table1[[#This Row],[Amount]]&lt;0,-Table1[[#This Row],[Amount]],"")</f>
        <v/>
      </c>
      <c r="H2840" t="str">
        <f>IF(Table1[[#This Row],[Account Type]]="Credit Card",Table1[[#This Row],[Amount]],"")</f>
        <v/>
      </c>
      <c r="I2840" s="2" t="str">
        <f>IF(Table1[[#This Row],[Category]]="Loan Repayment",Table1[[#This Row],[Amount]]*-1,"")</f>
        <v/>
      </c>
      <c r="J2840" s="20" t="s">
        <v>386</v>
      </c>
      <c r="K2840" s="17">
        <v>45413</v>
      </c>
    </row>
    <row r="2841" spans="1:11" x14ac:dyDescent="0.25">
      <c r="A2841" s="16">
        <v>45438.876076388886</v>
      </c>
      <c r="B2841" t="s">
        <v>84</v>
      </c>
      <c r="C2841" t="str">
        <f t="shared" si="44"/>
        <v>Others</v>
      </c>
      <c r="D2841" s="3">
        <v>-1.59</v>
      </c>
      <c r="E2841" t="s">
        <v>244</v>
      </c>
      <c r="F2841" t="s">
        <v>241</v>
      </c>
      <c r="G2841" s="5">
        <f>IF(Table1[[#This Row],[Amount]]&lt;0,-Table1[[#This Row],[Amount]],"")</f>
        <v>1.59</v>
      </c>
      <c r="H2841" t="str">
        <f>IF(Table1[[#This Row],[Account Type]]="Credit Card",Table1[[#This Row],[Amount]],"")</f>
        <v/>
      </c>
      <c r="I2841" s="2" t="str">
        <f>IF(Table1[[#This Row],[Category]]="Loan Repayment",Table1[[#This Row],[Amount]]*-1,"")</f>
        <v/>
      </c>
      <c r="J2841" s="20" t="s">
        <v>386</v>
      </c>
      <c r="K2841" s="17">
        <v>45413</v>
      </c>
    </row>
    <row r="2842" spans="1:11" x14ac:dyDescent="0.25">
      <c r="A2842" s="16">
        <v>45439.041655092595</v>
      </c>
      <c r="B2842" t="s">
        <v>14</v>
      </c>
      <c r="C2842" t="str">
        <f t="shared" si="44"/>
        <v>Public Transport</v>
      </c>
      <c r="D2842" s="3">
        <v>-0.2</v>
      </c>
      <c r="E2842" t="s">
        <v>244</v>
      </c>
      <c r="F2842" t="s">
        <v>241</v>
      </c>
      <c r="G2842" s="5">
        <f>IF(Table1[[#This Row],[Amount]]&lt;0,-Table1[[#This Row],[Amount]],"")</f>
        <v>0.2</v>
      </c>
      <c r="H2842" t="str">
        <f>IF(Table1[[#This Row],[Account Type]]="Credit Card",Table1[[#This Row],[Amount]],"")</f>
        <v/>
      </c>
      <c r="I2842" s="2" t="str">
        <f>IF(Table1[[#This Row],[Category]]="Loan Repayment",Table1[[#This Row],[Amount]]*-1,"")</f>
        <v/>
      </c>
      <c r="J2842" s="20" t="s">
        <v>386</v>
      </c>
      <c r="K2842" s="17">
        <v>45413</v>
      </c>
    </row>
    <row r="2843" spans="1:11" x14ac:dyDescent="0.25">
      <c r="A2843" s="16">
        <v>45439.823333333334</v>
      </c>
      <c r="B2843" t="s">
        <v>46</v>
      </c>
      <c r="C2843" t="str">
        <f t="shared" si="44"/>
        <v>Others</v>
      </c>
      <c r="D2843" s="3">
        <v>7</v>
      </c>
      <c r="E2843" t="s">
        <v>244</v>
      </c>
      <c r="F2843" t="s">
        <v>241</v>
      </c>
      <c r="G2843" s="5" t="str">
        <f>IF(Table1[[#This Row],[Amount]]&lt;0,-Table1[[#This Row],[Amount]],"")</f>
        <v/>
      </c>
      <c r="H2843" t="str">
        <f>IF(Table1[[#This Row],[Account Type]]="Credit Card",Table1[[#This Row],[Amount]],"")</f>
        <v/>
      </c>
      <c r="I2843" s="2" t="str">
        <f>IF(Table1[[#This Row],[Category]]="Loan Repayment",Table1[[#This Row],[Amount]]*-1,"")</f>
        <v/>
      </c>
      <c r="J2843" s="20" t="s">
        <v>386</v>
      </c>
      <c r="K2843" s="17">
        <v>45413</v>
      </c>
    </row>
    <row r="2844" spans="1:11" x14ac:dyDescent="0.25">
      <c r="A2844" s="16">
        <v>45439.824606481481</v>
      </c>
      <c r="B2844" t="s">
        <v>10</v>
      </c>
      <c r="C2844" t="str">
        <f t="shared" si="44"/>
        <v>Groceries</v>
      </c>
      <c r="D2844" s="3">
        <v>-2.6</v>
      </c>
      <c r="E2844" t="s">
        <v>244</v>
      </c>
      <c r="F2844" t="s">
        <v>241</v>
      </c>
      <c r="G2844" s="5">
        <f>IF(Table1[[#This Row],[Amount]]&lt;0,-Table1[[#This Row],[Amount]],"")</f>
        <v>2.6</v>
      </c>
      <c r="H2844" t="str">
        <f>IF(Table1[[#This Row],[Account Type]]="Credit Card",Table1[[#This Row],[Amount]],"")</f>
        <v/>
      </c>
      <c r="I2844" s="2" t="str">
        <f>IF(Table1[[#This Row],[Category]]="Loan Repayment",Table1[[#This Row],[Amount]]*-1,"")</f>
        <v/>
      </c>
      <c r="J2844" s="20" t="s">
        <v>386</v>
      </c>
      <c r="K2844" s="17">
        <v>45413</v>
      </c>
    </row>
    <row r="2845" spans="1:11" x14ac:dyDescent="0.25">
      <c r="A2845" s="16">
        <v>45440.041655092595</v>
      </c>
      <c r="B2845" t="s">
        <v>14</v>
      </c>
      <c r="C2845" t="str">
        <f t="shared" si="44"/>
        <v>Public Transport</v>
      </c>
      <c r="D2845" s="3">
        <v>-1.75</v>
      </c>
      <c r="E2845" t="s">
        <v>244</v>
      </c>
      <c r="F2845" t="s">
        <v>241</v>
      </c>
      <c r="G2845" s="5">
        <f>IF(Table1[[#This Row],[Amount]]&lt;0,-Table1[[#This Row],[Amount]],"")</f>
        <v>1.75</v>
      </c>
      <c r="H2845" t="str">
        <f>IF(Table1[[#This Row],[Account Type]]="Credit Card",Table1[[#This Row],[Amount]],"")</f>
        <v/>
      </c>
      <c r="I2845" s="2" t="str">
        <f>IF(Table1[[#This Row],[Category]]="Loan Repayment",Table1[[#This Row],[Amount]]*-1,"")</f>
        <v/>
      </c>
      <c r="J2845" s="20" t="s">
        <v>386</v>
      </c>
      <c r="K2845" s="17">
        <v>45413</v>
      </c>
    </row>
    <row r="2846" spans="1:11" x14ac:dyDescent="0.25">
      <c r="A2846" s="16">
        <v>45440.065532407411</v>
      </c>
      <c r="B2846" t="s">
        <v>2</v>
      </c>
      <c r="C2846" t="str">
        <f t="shared" si="44"/>
        <v>Savings</v>
      </c>
      <c r="D2846" s="3">
        <v>5</v>
      </c>
      <c r="E2846" t="s">
        <v>244</v>
      </c>
      <c r="F2846" t="s">
        <v>241</v>
      </c>
      <c r="G2846" s="5" t="str">
        <f>IF(Table1[[#This Row],[Amount]]&lt;0,-Table1[[#This Row],[Amount]],"")</f>
        <v/>
      </c>
      <c r="H2846" t="str">
        <f>IF(Table1[[#This Row],[Account Type]]="Credit Card",Table1[[#This Row],[Amount]],"")</f>
        <v/>
      </c>
      <c r="I2846" s="2" t="str">
        <f>IF(Table1[[#This Row],[Category]]="Loan Repayment",Table1[[#This Row],[Amount]]*-1,"")</f>
        <v/>
      </c>
      <c r="J2846" s="20" t="s">
        <v>386</v>
      </c>
      <c r="K2846" s="17">
        <v>45413</v>
      </c>
    </row>
    <row r="2847" spans="1:11" x14ac:dyDescent="0.25">
      <c r="A2847" s="16">
        <v>45440.065532407411</v>
      </c>
      <c r="B2847" t="s">
        <v>2</v>
      </c>
      <c r="C2847" t="str">
        <f t="shared" si="44"/>
        <v>Savings</v>
      </c>
      <c r="D2847" s="3">
        <v>-5</v>
      </c>
      <c r="E2847" t="s">
        <v>244</v>
      </c>
      <c r="F2847" t="s">
        <v>241</v>
      </c>
      <c r="G2847" s="5">
        <f>IF(Table1[[#This Row],[Amount]]&lt;0,-Table1[[#This Row],[Amount]],"")</f>
        <v>5</v>
      </c>
      <c r="H2847" t="str">
        <f>IF(Table1[[#This Row],[Account Type]]="Credit Card",Table1[[#This Row],[Amount]],"")</f>
        <v/>
      </c>
      <c r="I2847" s="2" t="str">
        <f>IF(Table1[[#This Row],[Category]]="Loan Repayment",Table1[[#This Row],[Amount]]*-1,"")</f>
        <v/>
      </c>
      <c r="J2847" s="20" t="s">
        <v>386</v>
      </c>
      <c r="K2847" s="17">
        <v>45413</v>
      </c>
    </row>
    <row r="2848" spans="1:11" x14ac:dyDescent="0.25">
      <c r="A2848" s="16">
        <v>45441.041655092595</v>
      </c>
      <c r="B2848" t="s">
        <v>14</v>
      </c>
      <c r="C2848" t="str">
        <f t="shared" si="44"/>
        <v>Public Transport</v>
      </c>
      <c r="D2848" s="3">
        <v>-1.75</v>
      </c>
      <c r="E2848" t="s">
        <v>244</v>
      </c>
      <c r="F2848" t="s">
        <v>241</v>
      </c>
      <c r="G2848" s="5">
        <f>IF(Table1[[#This Row],[Amount]]&lt;0,-Table1[[#This Row],[Amount]],"")</f>
        <v>1.75</v>
      </c>
      <c r="H2848" t="str">
        <f>IF(Table1[[#This Row],[Account Type]]="Credit Card",Table1[[#This Row],[Amount]],"")</f>
        <v/>
      </c>
      <c r="I2848" s="2" t="str">
        <f>IF(Table1[[#This Row],[Category]]="Loan Repayment",Table1[[#This Row],[Amount]]*-1,"")</f>
        <v/>
      </c>
      <c r="J2848" s="20" t="s">
        <v>386</v>
      </c>
      <c r="K2848" s="17">
        <v>45413</v>
      </c>
    </row>
    <row r="2849" spans="1:11" x14ac:dyDescent="0.25">
      <c r="A2849" s="16">
        <v>45441.276018518518</v>
      </c>
      <c r="B2849" t="s">
        <v>46</v>
      </c>
      <c r="C2849" t="str">
        <f t="shared" si="44"/>
        <v>Others</v>
      </c>
      <c r="D2849" s="3">
        <v>30</v>
      </c>
      <c r="E2849" t="s">
        <v>244</v>
      </c>
      <c r="F2849" t="s">
        <v>241</v>
      </c>
      <c r="G2849" s="5" t="str">
        <f>IF(Table1[[#This Row],[Amount]]&lt;0,-Table1[[#This Row],[Amount]],"")</f>
        <v/>
      </c>
      <c r="H2849" t="str">
        <f>IF(Table1[[#This Row],[Account Type]]="Credit Card",Table1[[#This Row],[Amount]],"")</f>
        <v/>
      </c>
      <c r="I2849" s="2" t="str">
        <f>IF(Table1[[#This Row],[Category]]="Loan Repayment",Table1[[#This Row],[Amount]]*-1,"")</f>
        <v/>
      </c>
      <c r="J2849" s="20" t="s">
        <v>386</v>
      </c>
      <c r="K2849" s="17">
        <v>45413</v>
      </c>
    </row>
    <row r="2850" spans="1:11" x14ac:dyDescent="0.25">
      <c r="A2850" s="16">
        <v>45441.638055555559</v>
      </c>
      <c r="B2850" t="s">
        <v>12</v>
      </c>
      <c r="C2850" t="str">
        <f t="shared" si="44"/>
        <v>Groceries</v>
      </c>
      <c r="D2850" s="3">
        <v>-4.29</v>
      </c>
      <c r="E2850" t="s">
        <v>244</v>
      </c>
      <c r="F2850" t="s">
        <v>241</v>
      </c>
      <c r="G2850" s="5">
        <f>IF(Table1[[#This Row],[Amount]]&lt;0,-Table1[[#This Row],[Amount]],"")</f>
        <v>4.29</v>
      </c>
      <c r="H2850" t="str">
        <f>IF(Table1[[#This Row],[Account Type]]="Credit Card",Table1[[#This Row],[Amount]],"")</f>
        <v/>
      </c>
      <c r="I2850" s="2" t="str">
        <f>IF(Table1[[#This Row],[Category]]="Loan Repayment",Table1[[#This Row],[Amount]]*-1,"")</f>
        <v/>
      </c>
      <c r="J2850" s="20" t="s">
        <v>386</v>
      </c>
      <c r="K2850" s="17">
        <v>45413</v>
      </c>
    </row>
    <row r="2851" spans="1:11" x14ac:dyDescent="0.25">
      <c r="A2851" s="16">
        <v>45441.823923611111</v>
      </c>
      <c r="B2851" t="s">
        <v>10</v>
      </c>
      <c r="C2851" t="str">
        <f t="shared" si="44"/>
        <v>Groceries</v>
      </c>
      <c r="D2851" s="3">
        <v>-1.55</v>
      </c>
      <c r="E2851" t="s">
        <v>244</v>
      </c>
      <c r="F2851" t="s">
        <v>241</v>
      </c>
      <c r="G2851" s="5">
        <f>IF(Table1[[#This Row],[Amount]]&lt;0,-Table1[[#This Row],[Amount]],"")</f>
        <v>1.55</v>
      </c>
      <c r="H2851" t="str">
        <f>IF(Table1[[#This Row],[Account Type]]="Credit Card",Table1[[#This Row],[Amount]],"")</f>
        <v/>
      </c>
      <c r="I2851" s="2" t="str">
        <f>IF(Table1[[#This Row],[Category]]="Loan Repayment",Table1[[#This Row],[Amount]]*-1,"")</f>
        <v/>
      </c>
      <c r="J2851" s="20" t="s">
        <v>386</v>
      </c>
      <c r="K2851" s="17">
        <v>45413</v>
      </c>
    </row>
    <row r="2852" spans="1:11" x14ac:dyDescent="0.25">
      <c r="A2852" s="16">
        <v>45442.093981481485</v>
      </c>
      <c r="B2852" t="s">
        <v>14</v>
      </c>
      <c r="C2852" t="str">
        <f t="shared" si="44"/>
        <v>Public Transport</v>
      </c>
      <c r="D2852" s="3">
        <v>-5.25</v>
      </c>
      <c r="E2852" t="s">
        <v>244</v>
      </c>
      <c r="F2852" t="s">
        <v>241</v>
      </c>
      <c r="G2852" s="5">
        <f>IF(Table1[[#This Row],[Amount]]&lt;0,-Table1[[#This Row],[Amount]],"")</f>
        <v>5.25</v>
      </c>
      <c r="H2852" t="str">
        <f>IF(Table1[[#This Row],[Account Type]]="Credit Card",Table1[[#This Row],[Amount]],"")</f>
        <v/>
      </c>
      <c r="I2852" s="2" t="str">
        <f>IF(Table1[[#This Row],[Category]]="Loan Repayment",Table1[[#This Row],[Amount]]*-1,"")</f>
        <v/>
      </c>
      <c r="J2852" s="20" t="s">
        <v>386</v>
      </c>
      <c r="K2852" s="17">
        <v>45413</v>
      </c>
    </row>
    <row r="2853" spans="1:11" x14ac:dyDescent="0.25">
      <c r="A2853" s="16">
        <v>45443.041655092595</v>
      </c>
      <c r="B2853" t="s">
        <v>14</v>
      </c>
      <c r="C2853" t="str">
        <f t="shared" si="44"/>
        <v>Public Transport</v>
      </c>
      <c r="D2853" s="3">
        <v>-3.5</v>
      </c>
      <c r="E2853" t="s">
        <v>244</v>
      </c>
      <c r="F2853" t="s">
        <v>241</v>
      </c>
      <c r="G2853" s="5">
        <f>IF(Table1[[#This Row],[Amount]]&lt;0,-Table1[[#This Row],[Amount]],"")</f>
        <v>3.5</v>
      </c>
      <c r="H2853" t="str">
        <f>IF(Table1[[#This Row],[Account Type]]="Credit Card",Table1[[#This Row],[Amount]],"")</f>
        <v/>
      </c>
      <c r="I2853" s="2" t="str">
        <f>IF(Table1[[#This Row],[Category]]="Loan Repayment",Table1[[#This Row],[Amount]]*-1,"")</f>
        <v/>
      </c>
      <c r="J2853" s="20" t="s">
        <v>386</v>
      </c>
      <c r="K2853" s="17">
        <v>45413</v>
      </c>
    </row>
    <row r="2854" spans="1:11" x14ac:dyDescent="0.25">
      <c r="A2854" s="16">
        <v>45443.695590277777</v>
      </c>
      <c r="B2854" t="s">
        <v>166</v>
      </c>
      <c r="C2854" t="str">
        <f t="shared" si="44"/>
        <v>Others</v>
      </c>
      <c r="D2854" s="3">
        <v>127.56</v>
      </c>
      <c r="E2854" t="s">
        <v>244</v>
      </c>
      <c r="F2854" t="s">
        <v>241</v>
      </c>
      <c r="G2854" s="5" t="str">
        <f>IF(Table1[[#This Row],[Amount]]&lt;0,-Table1[[#This Row],[Amount]],"")</f>
        <v/>
      </c>
      <c r="H2854" t="str">
        <f>IF(Table1[[#This Row],[Account Type]]="Credit Card",Table1[[#This Row],[Amount]],"")</f>
        <v/>
      </c>
      <c r="I2854" s="2" t="str">
        <f>IF(Table1[[#This Row],[Category]]="Loan Repayment",Table1[[#This Row],[Amount]]*-1,"")</f>
        <v/>
      </c>
      <c r="J2854" s="20" t="s">
        <v>386</v>
      </c>
      <c r="K2854" s="17">
        <v>45413</v>
      </c>
    </row>
    <row r="2855" spans="1:11" x14ac:dyDescent="0.25">
      <c r="A2855" s="16">
        <v>45443.904918981483</v>
      </c>
      <c r="B2855" t="s">
        <v>2</v>
      </c>
      <c r="C2855" t="str">
        <f t="shared" si="44"/>
        <v>Savings</v>
      </c>
      <c r="D2855" s="3">
        <v>122</v>
      </c>
      <c r="E2855" t="s">
        <v>244</v>
      </c>
      <c r="F2855" t="s">
        <v>241</v>
      </c>
      <c r="G2855" s="5" t="str">
        <f>IF(Table1[[#This Row],[Amount]]&lt;0,-Table1[[#This Row],[Amount]],"")</f>
        <v/>
      </c>
      <c r="H2855" t="str">
        <f>IF(Table1[[#This Row],[Account Type]]="Credit Card",Table1[[#This Row],[Amount]],"")</f>
        <v/>
      </c>
      <c r="I2855" s="2" t="str">
        <f>IF(Table1[[#This Row],[Category]]="Loan Repayment",Table1[[#This Row],[Amount]]*-1,"")</f>
        <v/>
      </c>
      <c r="J2855" s="20" t="s">
        <v>386</v>
      </c>
      <c r="K2855" s="17">
        <v>45413</v>
      </c>
    </row>
    <row r="2856" spans="1:11" x14ac:dyDescent="0.25">
      <c r="A2856" s="16">
        <v>45443.904918981483</v>
      </c>
      <c r="B2856" t="s">
        <v>2</v>
      </c>
      <c r="C2856" t="str">
        <f t="shared" si="44"/>
        <v>Savings</v>
      </c>
      <c r="D2856" s="3">
        <v>-122</v>
      </c>
      <c r="E2856" t="s">
        <v>244</v>
      </c>
      <c r="F2856" t="s">
        <v>241</v>
      </c>
      <c r="G2856" s="5">
        <f>IF(Table1[[#This Row],[Amount]]&lt;0,-Table1[[#This Row],[Amount]],"")</f>
        <v>122</v>
      </c>
      <c r="H2856" t="str">
        <f>IF(Table1[[#This Row],[Account Type]]="Credit Card",Table1[[#This Row],[Amount]],"")</f>
        <v/>
      </c>
      <c r="I2856" s="2" t="str">
        <f>IF(Table1[[#This Row],[Category]]="Loan Repayment",Table1[[#This Row],[Amount]]*-1,"")</f>
        <v/>
      </c>
      <c r="J2856" s="20" t="s">
        <v>386</v>
      </c>
      <c r="K2856" s="17">
        <v>45413</v>
      </c>
    </row>
    <row r="2857" spans="1:11" x14ac:dyDescent="0.25">
      <c r="A2857" s="16">
        <v>45444.041655092595</v>
      </c>
      <c r="B2857" t="s">
        <v>14</v>
      </c>
      <c r="C2857" t="str">
        <f t="shared" si="44"/>
        <v>Public Transport</v>
      </c>
      <c r="D2857" s="3">
        <v>-3.5</v>
      </c>
      <c r="E2857" t="s">
        <v>244</v>
      </c>
      <c r="F2857" t="s">
        <v>241</v>
      </c>
      <c r="G2857" s="5">
        <f>IF(Table1[[#This Row],[Amount]]&lt;0,-Table1[[#This Row],[Amount]],"")</f>
        <v>3.5</v>
      </c>
      <c r="H2857" t="str">
        <f>IF(Table1[[#This Row],[Account Type]]="Credit Card",Table1[[#This Row],[Amount]],"")</f>
        <v/>
      </c>
      <c r="I2857" s="2" t="str">
        <f>IF(Table1[[#This Row],[Category]]="Loan Repayment",Table1[[#This Row],[Amount]]*-1,"")</f>
        <v/>
      </c>
      <c r="J2857" s="20" t="s">
        <v>387</v>
      </c>
      <c r="K2857" s="17">
        <v>45444</v>
      </c>
    </row>
    <row r="2858" spans="1:11" x14ac:dyDescent="0.25">
      <c r="A2858" s="16">
        <v>45444.179351851853</v>
      </c>
      <c r="B2858" t="s">
        <v>170</v>
      </c>
      <c r="C2858" t="str">
        <f t="shared" si="44"/>
        <v>Online Shopping</v>
      </c>
      <c r="D2858" s="3">
        <v>-9.83</v>
      </c>
      <c r="E2858" t="s">
        <v>244</v>
      </c>
      <c r="F2858" t="s">
        <v>241</v>
      </c>
      <c r="G2858" s="5">
        <f>IF(Table1[[#This Row],[Amount]]&lt;0,-Table1[[#This Row],[Amount]],"")</f>
        <v>9.83</v>
      </c>
      <c r="H2858" t="str">
        <f>IF(Table1[[#This Row],[Account Type]]="Credit Card",Table1[[#This Row],[Amount]],"")</f>
        <v/>
      </c>
      <c r="I2858" s="2" t="str">
        <f>IF(Table1[[#This Row],[Category]]="Loan Repayment",Table1[[#This Row],[Amount]]*-1,"")</f>
        <v/>
      </c>
      <c r="J2858" s="20" t="s">
        <v>387</v>
      </c>
      <c r="K2858" s="17">
        <v>45444</v>
      </c>
    </row>
    <row r="2859" spans="1:11" x14ac:dyDescent="0.25">
      <c r="A2859" s="16">
        <v>45444.262557870374</v>
      </c>
      <c r="B2859" t="s">
        <v>46</v>
      </c>
      <c r="C2859" t="str">
        <f t="shared" si="44"/>
        <v>Others</v>
      </c>
      <c r="D2859" s="3">
        <v>50</v>
      </c>
      <c r="E2859" t="s">
        <v>244</v>
      </c>
      <c r="F2859" t="s">
        <v>241</v>
      </c>
      <c r="G2859" s="5" t="str">
        <f>IF(Table1[[#This Row],[Amount]]&lt;0,-Table1[[#This Row],[Amount]],"")</f>
        <v/>
      </c>
      <c r="H2859" t="str">
        <f>IF(Table1[[#This Row],[Account Type]]="Credit Card",Table1[[#This Row],[Amount]],"")</f>
        <v/>
      </c>
      <c r="I2859" s="2" t="str">
        <f>IF(Table1[[#This Row],[Category]]="Loan Repayment",Table1[[#This Row],[Amount]]*-1,"")</f>
        <v/>
      </c>
      <c r="J2859" s="20" t="s">
        <v>387</v>
      </c>
      <c r="K2859" s="17">
        <v>45444</v>
      </c>
    </row>
    <row r="2860" spans="1:11" x14ac:dyDescent="0.25">
      <c r="A2860" s="16">
        <v>45444.262766203705</v>
      </c>
      <c r="B2860" t="s">
        <v>197</v>
      </c>
      <c r="C2860" t="str">
        <f t="shared" si="44"/>
        <v>Others</v>
      </c>
      <c r="D2860" s="3">
        <v>-12.5</v>
      </c>
      <c r="E2860" t="s">
        <v>244</v>
      </c>
      <c r="F2860" t="s">
        <v>241</v>
      </c>
      <c r="G2860" s="5">
        <f>IF(Table1[[#This Row],[Amount]]&lt;0,-Table1[[#This Row],[Amount]],"")</f>
        <v>12.5</v>
      </c>
      <c r="H2860" t="str">
        <f>IF(Table1[[#This Row],[Account Type]]="Credit Card",Table1[[#This Row],[Amount]],"")</f>
        <v/>
      </c>
      <c r="I2860" s="2" t="str">
        <f>IF(Table1[[#This Row],[Category]]="Loan Repayment",Table1[[#This Row],[Amount]]*-1,"")</f>
        <v/>
      </c>
      <c r="J2860" s="20" t="s">
        <v>387</v>
      </c>
      <c r="K2860" s="17">
        <v>45444</v>
      </c>
    </row>
    <row r="2861" spans="1:11" x14ac:dyDescent="0.25">
      <c r="A2861" s="16">
        <v>45444.576342592591</v>
      </c>
      <c r="B2861" t="s">
        <v>198</v>
      </c>
      <c r="C2861" t="str">
        <f t="shared" si="44"/>
        <v>Haircut</v>
      </c>
      <c r="D2861" s="3">
        <v>-15</v>
      </c>
      <c r="E2861" t="s">
        <v>244</v>
      </c>
      <c r="F2861" t="s">
        <v>241</v>
      </c>
      <c r="G2861" s="5">
        <f>IF(Table1[[#This Row],[Amount]]&lt;0,-Table1[[#This Row],[Amount]],"")</f>
        <v>15</v>
      </c>
      <c r="H2861" t="str">
        <f>IF(Table1[[#This Row],[Account Type]]="Credit Card",Table1[[#This Row],[Amount]],"")</f>
        <v/>
      </c>
      <c r="I2861" s="2" t="str">
        <f>IF(Table1[[#This Row],[Category]]="Loan Repayment",Table1[[#This Row],[Amount]]*-1,"")</f>
        <v/>
      </c>
      <c r="J2861" s="20" t="s">
        <v>387</v>
      </c>
      <c r="K2861" s="17">
        <v>45444</v>
      </c>
    </row>
    <row r="2862" spans="1:11" x14ac:dyDescent="0.25">
      <c r="A2862" s="16">
        <v>45444.877291666664</v>
      </c>
      <c r="B2862" t="s">
        <v>10</v>
      </c>
      <c r="C2862" t="str">
        <f t="shared" si="44"/>
        <v>Groceries</v>
      </c>
      <c r="D2862" s="3">
        <v>-1.55</v>
      </c>
      <c r="E2862" t="s">
        <v>244</v>
      </c>
      <c r="F2862" t="s">
        <v>241</v>
      </c>
      <c r="G2862" s="5">
        <f>IF(Table1[[#This Row],[Amount]]&lt;0,-Table1[[#This Row],[Amount]],"")</f>
        <v>1.55</v>
      </c>
      <c r="H2862" t="str">
        <f>IF(Table1[[#This Row],[Account Type]]="Credit Card",Table1[[#This Row],[Amount]],"")</f>
        <v/>
      </c>
      <c r="I2862" s="2" t="str">
        <f>IF(Table1[[#This Row],[Category]]="Loan Repayment",Table1[[#This Row],[Amount]]*-1,"")</f>
        <v/>
      </c>
      <c r="J2862" s="20" t="s">
        <v>387</v>
      </c>
      <c r="K2862" s="17">
        <v>45444</v>
      </c>
    </row>
    <row r="2863" spans="1:11" x14ac:dyDescent="0.25">
      <c r="A2863" s="16">
        <v>45445.041655092595</v>
      </c>
      <c r="B2863" t="s">
        <v>14</v>
      </c>
      <c r="C2863" t="str">
        <f t="shared" si="44"/>
        <v>Public Transport</v>
      </c>
      <c r="D2863" s="3">
        <v>-5.25</v>
      </c>
      <c r="E2863" t="s">
        <v>244</v>
      </c>
      <c r="F2863" t="s">
        <v>241</v>
      </c>
      <c r="G2863" s="5">
        <f>IF(Table1[[#This Row],[Amount]]&lt;0,-Table1[[#This Row],[Amount]],"")</f>
        <v>5.25</v>
      </c>
      <c r="H2863" t="str">
        <f>IF(Table1[[#This Row],[Account Type]]="Credit Card",Table1[[#This Row],[Amount]],"")</f>
        <v/>
      </c>
      <c r="I2863" s="2" t="str">
        <f>IF(Table1[[#This Row],[Category]]="Loan Repayment",Table1[[#This Row],[Amount]]*-1,"")</f>
        <v/>
      </c>
      <c r="J2863" s="20" t="s">
        <v>387</v>
      </c>
      <c r="K2863" s="17">
        <v>45444</v>
      </c>
    </row>
    <row r="2864" spans="1:11" x14ac:dyDescent="0.25">
      <c r="A2864" s="16">
        <v>45445.482754629629</v>
      </c>
      <c r="B2864" t="s">
        <v>46</v>
      </c>
      <c r="C2864" t="str">
        <f t="shared" si="44"/>
        <v>Others</v>
      </c>
      <c r="D2864" s="3">
        <v>300</v>
      </c>
      <c r="E2864" t="s">
        <v>244</v>
      </c>
      <c r="F2864" t="s">
        <v>241</v>
      </c>
      <c r="G2864" s="5" t="str">
        <f>IF(Table1[[#This Row],[Amount]]&lt;0,-Table1[[#This Row],[Amount]],"")</f>
        <v/>
      </c>
      <c r="H2864" t="str">
        <f>IF(Table1[[#This Row],[Account Type]]="Credit Card",Table1[[#This Row],[Amount]],"")</f>
        <v/>
      </c>
      <c r="I2864" s="2" t="str">
        <f>IF(Table1[[#This Row],[Category]]="Loan Repayment",Table1[[#This Row],[Amount]]*-1,"")</f>
        <v/>
      </c>
      <c r="J2864" s="20" t="s">
        <v>387</v>
      </c>
      <c r="K2864" s="17">
        <v>45444</v>
      </c>
    </row>
    <row r="2865" spans="1:11" x14ac:dyDescent="0.25">
      <c r="A2865" s="16">
        <v>45445.483206018522</v>
      </c>
      <c r="B2865" t="s">
        <v>39</v>
      </c>
      <c r="C2865" t="str">
        <f t="shared" si="44"/>
        <v>Church</v>
      </c>
      <c r="D2865" s="3">
        <v>-300</v>
      </c>
      <c r="E2865" t="s">
        <v>244</v>
      </c>
      <c r="F2865" t="s">
        <v>241</v>
      </c>
      <c r="G2865" s="5">
        <f>IF(Table1[[#This Row],[Amount]]&lt;0,-Table1[[#This Row],[Amount]],"")</f>
        <v>300</v>
      </c>
      <c r="H2865" t="str">
        <f>IF(Table1[[#This Row],[Account Type]]="Credit Card",Table1[[#This Row],[Amount]],"")</f>
        <v/>
      </c>
      <c r="I2865" s="2" t="str">
        <f>IF(Table1[[#This Row],[Category]]="Loan Repayment",Table1[[#This Row],[Amount]]*-1,"")</f>
        <v/>
      </c>
      <c r="J2865" s="20" t="s">
        <v>387</v>
      </c>
      <c r="K2865" s="17">
        <v>45444</v>
      </c>
    </row>
    <row r="2866" spans="1:11" x14ac:dyDescent="0.25">
      <c r="A2866" s="16">
        <v>45445.534560185188</v>
      </c>
      <c r="B2866" t="s">
        <v>10</v>
      </c>
      <c r="C2866" t="str">
        <f t="shared" si="44"/>
        <v>Groceries</v>
      </c>
      <c r="D2866" s="3">
        <v>-1.4</v>
      </c>
      <c r="E2866" t="s">
        <v>244</v>
      </c>
      <c r="F2866" t="s">
        <v>241</v>
      </c>
      <c r="G2866" s="5">
        <f>IF(Table1[[#This Row],[Amount]]&lt;0,-Table1[[#This Row],[Amount]],"")</f>
        <v>1.4</v>
      </c>
      <c r="H2866" t="str">
        <f>IF(Table1[[#This Row],[Account Type]]="Credit Card",Table1[[#This Row],[Amount]],"")</f>
        <v/>
      </c>
      <c r="I2866" s="2" t="str">
        <f>IF(Table1[[#This Row],[Category]]="Loan Repayment",Table1[[#This Row],[Amount]]*-1,"")</f>
        <v/>
      </c>
      <c r="J2866" s="20" t="s">
        <v>387</v>
      </c>
      <c r="K2866" s="17">
        <v>45444</v>
      </c>
    </row>
    <row r="2867" spans="1:11" x14ac:dyDescent="0.25">
      <c r="A2867" s="16">
        <v>45446.071967592594</v>
      </c>
      <c r="B2867" t="s">
        <v>14</v>
      </c>
      <c r="C2867" t="str">
        <f t="shared" si="44"/>
        <v>Public Transport</v>
      </c>
      <c r="D2867" s="3">
        <v>-3.5</v>
      </c>
      <c r="E2867" t="s">
        <v>244</v>
      </c>
      <c r="F2867" t="s">
        <v>241</v>
      </c>
      <c r="G2867" s="5">
        <f>IF(Table1[[#This Row],[Amount]]&lt;0,-Table1[[#This Row],[Amount]],"")</f>
        <v>3.5</v>
      </c>
      <c r="H2867" t="str">
        <f>IF(Table1[[#This Row],[Account Type]]="Credit Card",Table1[[#This Row],[Amount]],"")</f>
        <v/>
      </c>
      <c r="I2867" s="2" t="str">
        <f>IF(Table1[[#This Row],[Category]]="Loan Repayment",Table1[[#This Row],[Amount]]*-1,"")</f>
        <v/>
      </c>
      <c r="J2867" s="20" t="s">
        <v>387</v>
      </c>
      <c r="K2867" s="17">
        <v>45444</v>
      </c>
    </row>
    <row r="2868" spans="1:11" x14ac:dyDescent="0.25">
      <c r="A2868" s="16">
        <v>45446.3437962963</v>
      </c>
      <c r="B2868" t="s">
        <v>2</v>
      </c>
      <c r="C2868" t="str">
        <f t="shared" si="44"/>
        <v>Savings</v>
      </c>
      <c r="D2868" s="3">
        <v>5</v>
      </c>
      <c r="E2868" t="s">
        <v>244</v>
      </c>
      <c r="F2868" t="s">
        <v>241</v>
      </c>
      <c r="G2868" s="5" t="str">
        <f>IF(Table1[[#This Row],[Amount]]&lt;0,-Table1[[#This Row],[Amount]],"")</f>
        <v/>
      </c>
      <c r="H2868" t="str">
        <f>IF(Table1[[#This Row],[Account Type]]="Credit Card",Table1[[#This Row],[Amount]],"")</f>
        <v/>
      </c>
      <c r="I2868" s="2" t="str">
        <f>IF(Table1[[#This Row],[Category]]="Loan Repayment",Table1[[#This Row],[Amount]]*-1,"")</f>
        <v/>
      </c>
      <c r="J2868" s="20" t="s">
        <v>387</v>
      </c>
      <c r="K2868" s="17">
        <v>45444</v>
      </c>
    </row>
    <row r="2869" spans="1:11" x14ac:dyDescent="0.25">
      <c r="A2869" s="16">
        <v>45446.3437962963</v>
      </c>
      <c r="B2869" t="s">
        <v>2</v>
      </c>
      <c r="C2869" t="str">
        <f t="shared" si="44"/>
        <v>Savings</v>
      </c>
      <c r="D2869" s="3">
        <v>-5</v>
      </c>
      <c r="E2869" t="s">
        <v>244</v>
      </c>
      <c r="F2869" t="s">
        <v>241</v>
      </c>
      <c r="G2869" s="5">
        <f>IF(Table1[[#This Row],[Amount]]&lt;0,-Table1[[#This Row],[Amount]],"")</f>
        <v>5</v>
      </c>
      <c r="H2869" t="str">
        <f>IF(Table1[[#This Row],[Account Type]]="Credit Card",Table1[[#This Row],[Amount]],"")</f>
        <v/>
      </c>
      <c r="I2869" s="2" t="str">
        <f>IF(Table1[[#This Row],[Category]]="Loan Repayment",Table1[[#This Row],[Amount]]*-1,"")</f>
        <v/>
      </c>
      <c r="J2869" s="20" t="s">
        <v>387</v>
      </c>
      <c r="K2869" s="17">
        <v>45444</v>
      </c>
    </row>
    <row r="2870" spans="1:11" x14ac:dyDescent="0.25">
      <c r="A2870" s="16">
        <v>45446.867199074077</v>
      </c>
      <c r="B2870" t="s">
        <v>46</v>
      </c>
      <c r="C2870" t="str">
        <f t="shared" si="44"/>
        <v>Others</v>
      </c>
      <c r="D2870" s="3">
        <v>39</v>
      </c>
      <c r="E2870" t="s">
        <v>244</v>
      </c>
      <c r="F2870" t="s">
        <v>241</v>
      </c>
      <c r="G2870" s="5" t="str">
        <f>IF(Table1[[#This Row],[Amount]]&lt;0,-Table1[[#This Row],[Amount]],"")</f>
        <v/>
      </c>
      <c r="H2870" t="str">
        <f>IF(Table1[[#This Row],[Account Type]]="Credit Card",Table1[[#This Row],[Amount]],"")</f>
        <v/>
      </c>
      <c r="I2870" s="2" t="str">
        <f>IF(Table1[[#This Row],[Category]]="Loan Repayment",Table1[[#This Row],[Amount]]*-1,"")</f>
        <v/>
      </c>
      <c r="J2870" s="20" t="s">
        <v>387</v>
      </c>
      <c r="K2870" s="17">
        <v>45444</v>
      </c>
    </row>
    <row r="2871" spans="1:11" x14ac:dyDescent="0.25">
      <c r="A2871" s="16">
        <v>45446.867546296293</v>
      </c>
      <c r="B2871" t="s">
        <v>211</v>
      </c>
      <c r="C2871" t="str">
        <f t="shared" si="44"/>
        <v>Others</v>
      </c>
      <c r="D2871" s="3">
        <v>-40</v>
      </c>
      <c r="E2871" t="s">
        <v>244</v>
      </c>
      <c r="F2871" t="s">
        <v>241</v>
      </c>
      <c r="G2871" s="5">
        <f>IF(Table1[[#This Row],[Amount]]&lt;0,-Table1[[#This Row],[Amount]],"")</f>
        <v>40</v>
      </c>
      <c r="H2871" t="str">
        <f>IF(Table1[[#This Row],[Account Type]]="Credit Card",Table1[[#This Row],[Amount]],"")</f>
        <v/>
      </c>
      <c r="I2871" s="2" t="str">
        <f>IF(Table1[[#This Row],[Category]]="Loan Repayment",Table1[[#This Row],[Amount]]*-1,"")</f>
        <v/>
      </c>
      <c r="J2871" s="20" t="s">
        <v>387</v>
      </c>
      <c r="K2871" s="17">
        <v>45444</v>
      </c>
    </row>
    <row r="2872" spans="1:11" x14ac:dyDescent="0.25">
      <c r="A2872" s="16">
        <v>45447.041655092595</v>
      </c>
      <c r="B2872" t="s">
        <v>14</v>
      </c>
      <c r="C2872" t="str">
        <f t="shared" si="44"/>
        <v>Public Transport</v>
      </c>
      <c r="D2872" s="3">
        <v>-3.5</v>
      </c>
      <c r="E2872" t="s">
        <v>244</v>
      </c>
      <c r="F2872" t="s">
        <v>241</v>
      </c>
      <c r="G2872" s="5">
        <f>IF(Table1[[#This Row],[Amount]]&lt;0,-Table1[[#This Row],[Amount]],"")</f>
        <v>3.5</v>
      </c>
      <c r="H2872" t="str">
        <f>IF(Table1[[#This Row],[Account Type]]="Credit Card",Table1[[#This Row],[Amount]],"")</f>
        <v/>
      </c>
      <c r="I2872" s="2" t="str">
        <f>IF(Table1[[#This Row],[Category]]="Loan Repayment",Table1[[#This Row],[Amount]]*-1,"")</f>
        <v/>
      </c>
      <c r="J2872" s="20" t="s">
        <v>387</v>
      </c>
      <c r="K2872" s="17">
        <v>45444</v>
      </c>
    </row>
    <row r="2873" spans="1:11" x14ac:dyDescent="0.25">
      <c r="A2873" s="16">
        <v>45448.041655092595</v>
      </c>
      <c r="B2873" t="s">
        <v>14</v>
      </c>
      <c r="C2873" t="str">
        <f t="shared" si="44"/>
        <v>Public Transport</v>
      </c>
      <c r="D2873" s="3">
        <v>-1.75</v>
      </c>
      <c r="E2873" t="s">
        <v>244</v>
      </c>
      <c r="F2873" t="s">
        <v>241</v>
      </c>
      <c r="G2873" s="5">
        <f>IF(Table1[[#This Row],[Amount]]&lt;0,-Table1[[#This Row],[Amount]],"")</f>
        <v>1.75</v>
      </c>
      <c r="H2873" t="str">
        <f>IF(Table1[[#This Row],[Account Type]]="Credit Card",Table1[[#This Row],[Amount]],"")</f>
        <v/>
      </c>
      <c r="I2873" s="2" t="str">
        <f>IF(Table1[[#This Row],[Category]]="Loan Repayment",Table1[[#This Row],[Amount]]*-1,"")</f>
        <v/>
      </c>
      <c r="J2873" s="20" t="s">
        <v>387</v>
      </c>
      <c r="K2873" s="17">
        <v>45444</v>
      </c>
    </row>
    <row r="2874" spans="1:11" x14ac:dyDescent="0.25">
      <c r="A2874" s="16">
        <v>45448.455231481479</v>
      </c>
      <c r="B2874" t="s">
        <v>200</v>
      </c>
      <c r="C2874" t="str">
        <f t="shared" si="44"/>
        <v>Others</v>
      </c>
      <c r="D2874" s="3">
        <v>-2</v>
      </c>
      <c r="E2874" t="s">
        <v>244</v>
      </c>
      <c r="F2874" t="s">
        <v>241</v>
      </c>
      <c r="G2874" s="5">
        <f>IF(Table1[[#This Row],[Amount]]&lt;0,-Table1[[#This Row],[Amount]],"")</f>
        <v>2</v>
      </c>
      <c r="H2874" t="str">
        <f>IF(Table1[[#This Row],[Account Type]]="Credit Card",Table1[[#This Row],[Amount]],"")</f>
        <v/>
      </c>
      <c r="I2874" s="2" t="str">
        <f>IF(Table1[[#This Row],[Category]]="Loan Repayment",Table1[[#This Row],[Amount]]*-1,"")</f>
        <v/>
      </c>
      <c r="J2874" s="20" t="s">
        <v>387</v>
      </c>
      <c r="K2874" s="17">
        <v>45444</v>
      </c>
    </row>
    <row r="2875" spans="1:11" x14ac:dyDescent="0.25">
      <c r="A2875" s="16">
        <v>45449.041655092595</v>
      </c>
      <c r="B2875" t="s">
        <v>14</v>
      </c>
      <c r="C2875" t="str">
        <f t="shared" si="44"/>
        <v>Public Transport</v>
      </c>
      <c r="D2875" s="3">
        <v>-5.25</v>
      </c>
      <c r="E2875" t="s">
        <v>244</v>
      </c>
      <c r="F2875" t="s">
        <v>241</v>
      </c>
      <c r="G2875" s="5">
        <f>IF(Table1[[#This Row],[Amount]]&lt;0,-Table1[[#This Row],[Amount]],"")</f>
        <v>5.25</v>
      </c>
      <c r="H2875" t="str">
        <f>IF(Table1[[#This Row],[Account Type]]="Credit Card",Table1[[#This Row],[Amount]],"")</f>
        <v/>
      </c>
      <c r="I2875" s="2" t="str">
        <f>IF(Table1[[#This Row],[Category]]="Loan Repayment",Table1[[#This Row],[Amount]]*-1,"")</f>
        <v/>
      </c>
      <c r="J2875" s="20" t="s">
        <v>387</v>
      </c>
      <c r="K2875" s="17">
        <v>45444</v>
      </c>
    </row>
    <row r="2876" spans="1:11" x14ac:dyDescent="0.25">
      <c r="A2876" s="16">
        <v>45449.378981481481</v>
      </c>
      <c r="B2876" t="s">
        <v>10</v>
      </c>
      <c r="C2876" t="str">
        <f t="shared" si="44"/>
        <v>Groceries</v>
      </c>
      <c r="D2876" s="3">
        <v>-2.85</v>
      </c>
      <c r="E2876" t="s">
        <v>244</v>
      </c>
      <c r="F2876" t="s">
        <v>241</v>
      </c>
      <c r="G2876" s="5">
        <f>IF(Table1[[#This Row],[Amount]]&lt;0,-Table1[[#This Row],[Amount]],"")</f>
        <v>2.85</v>
      </c>
      <c r="H2876" t="str">
        <f>IF(Table1[[#This Row],[Account Type]]="Credit Card",Table1[[#This Row],[Amount]],"")</f>
        <v/>
      </c>
      <c r="I2876" s="2" t="str">
        <f>IF(Table1[[#This Row],[Category]]="Loan Repayment",Table1[[#This Row],[Amount]]*-1,"")</f>
        <v/>
      </c>
      <c r="J2876" s="20" t="s">
        <v>387</v>
      </c>
      <c r="K2876" s="17">
        <v>45444</v>
      </c>
    </row>
    <row r="2877" spans="1:11" x14ac:dyDescent="0.25">
      <c r="A2877" s="16">
        <v>45450.041655092595</v>
      </c>
      <c r="B2877" t="s">
        <v>14</v>
      </c>
      <c r="C2877" t="str">
        <f t="shared" si="44"/>
        <v>Public Transport</v>
      </c>
      <c r="D2877" s="3">
        <v>-3.5</v>
      </c>
      <c r="E2877" t="s">
        <v>244</v>
      </c>
      <c r="F2877" t="s">
        <v>241</v>
      </c>
      <c r="G2877" s="5">
        <f>IF(Table1[[#This Row],[Amount]]&lt;0,-Table1[[#This Row],[Amount]],"")</f>
        <v>3.5</v>
      </c>
      <c r="H2877" t="str">
        <f>IF(Table1[[#This Row],[Account Type]]="Credit Card",Table1[[#This Row],[Amount]],"")</f>
        <v/>
      </c>
      <c r="I2877" s="2" t="str">
        <f>IF(Table1[[#This Row],[Category]]="Loan Repayment",Table1[[#This Row],[Amount]]*-1,"")</f>
        <v/>
      </c>
      <c r="J2877" s="20" t="s">
        <v>387</v>
      </c>
      <c r="K2877" s="17">
        <v>45444</v>
      </c>
    </row>
    <row r="2878" spans="1:11" x14ac:dyDescent="0.25">
      <c r="A2878" s="16">
        <v>45450.54409722222</v>
      </c>
      <c r="B2878" t="s">
        <v>46</v>
      </c>
      <c r="C2878" t="str">
        <f t="shared" si="44"/>
        <v>Others</v>
      </c>
      <c r="D2878" s="3">
        <v>50</v>
      </c>
      <c r="E2878" t="s">
        <v>244</v>
      </c>
      <c r="F2878" t="s">
        <v>241</v>
      </c>
      <c r="G2878" s="5" t="str">
        <f>IF(Table1[[#This Row],[Amount]]&lt;0,-Table1[[#This Row],[Amount]],"")</f>
        <v/>
      </c>
      <c r="H2878" t="str">
        <f>IF(Table1[[#This Row],[Account Type]]="Credit Card",Table1[[#This Row],[Amount]],"")</f>
        <v/>
      </c>
      <c r="I2878" s="2" t="str">
        <f>IF(Table1[[#This Row],[Category]]="Loan Repayment",Table1[[#This Row],[Amount]]*-1,"")</f>
        <v/>
      </c>
      <c r="J2878" s="20" t="s">
        <v>387</v>
      </c>
      <c r="K2878" s="17">
        <v>45444</v>
      </c>
    </row>
    <row r="2879" spans="1:11" x14ac:dyDescent="0.25">
      <c r="A2879" s="16">
        <v>45451.101157407407</v>
      </c>
      <c r="B2879" t="s">
        <v>14</v>
      </c>
      <c r="C2879" t="str">
        <f t="shared" si="44"/>
        <v>Public Transport</v>
      </c>
      <c r="D2879" s="3">
        <v>-5.25</v>
      </c>
      <c r="E2879" t="s">
        <v>244</v>
      </c>
      <c r="F2879" t="s">
        <v>241</v>
      </c>
      <c r="G2879" s="5">
        <f>IF(Table1[[#This Row],[Amount]]&lt;0,-Table1[[#This Row],[Amount]],"")</f>
        <v>5.25</v>
      </c>
      <c r="H2879" t="str">
        <f>IF(Table1[[#This Row],[Account Type]]="Credit Card",Table1[[#This Row],[Amount]],"")</f>
        <v/>
      </c>
      <c r="I2879" s="2" t="str">
        <f>IF(Table1[[#This Row],[Category]]="Loan Repayment",Table1[[#This Row],[Amount]]*-1,"")</f>
        <v/>
      </c>
      <c r="J2879" s="20" t="s">
        <v>387</v>
      </c>
      <c r="K2879" s="17">
        <v>45444</v>
      </c>
    </row>
    <row r="2880" spans="1:11" x14ac:dyDescent="0.25">
      <c r="A2880" s="16">
        <v>45451.279537037037</v>
      </c>
      <c r="B2880" t="s">
        <v>208</v>
      </c>
      <c r="C2880" t="str">
        <f t="shared" si="44"/>
        <v>Others</v>
      </c>
      <c r="D2880" s="3">
        <v>-12</v>
      </c>
      <c r="E2880" t="s">
        <v>244</v>
      </c>
      <c r="F2880" t="s">
        <v>241</v>
      </c>
      <c r="G2880" s="5">
        <f>IF(Table1[[#This Row],[Amount]]&lt;0,-Table1[[#This Row],[Amount]],"")</f>
        <v>12</v>
      </c>
      <c r="H2880" t="str">
        <f>IF(Table1[[#This Row],[Account Type]]="Credit Card",Table1[[#This Row],[Amount]],"")</f>
        <v/>
      </c>
      <c r="I2880" s="2" t="str">
        <f>IF(Table1[[#This Row],[Category]]="Loan Repayment",Table1[[#This Row],[Amount]]*-1,"")</f>
        <v/>
      </c>
      <c r="J2880" s="20" t="s">
        <v>387</v>
      </c>
      <c r="K2880" s="17">
        <v>45444</v>
      </c>
    </row>
    <row r="2881" spans="1:11" x14ac:dyDescent="0.25">
      <c r="A2881" s="16">
        <v>45452.041655092595</v>
      </c>
      <c r="B2881" t="s">
        <v>14</v>
      </c>
      <c r="C2881" t="str">
        <f t="shared" si="44"/>
        <v>Public Transport</v>
      </c>
      <c r="D2881" s="3">
        <v>-5.25</v>
      </c>
      <c r="E2881" t="s">
        <v>244</v>
      </c>
      <c r="F2881" t="s">
        <v>241</v>
      </c>
      <c r="G2881" s="5">
        <f>IF(Table1[[#This Row],[Amount]]&lt;0,-Table1[[#This Row],[Amount]],"")</f>
        <v>5.25</v>
      </c>
      <c r="H2881" t="str">
        <f>IF(Table1[[#This Row],[Account Type]]="Credit Card",Table1[[#This Row],[Amount]],"")</f>
        <v/>
      </c>
      <c r="I2881" s="2" t="str">
        <f>IF(Table1[[#This Row],[Category]]="Loan Repayment",Table1[[#This Row],[Amount]]*-1,"")</f>
        <v/>
      </c>
      <c r="J2881" s="20" t="s">
        <v>387</v>
      </c>
      <c r="K2881" s="17">
        <v>45444</v>
      </c>
    </row>
    <row r="2882" spans="1:11" x14ac:dyDescent="0.25">
      <c r="A2882" s="16">
        <v>45452.502546296295</v>
      </c>
      <c r="B2882" t="s">
        <v>39</v>
      </c>
      <c r="C2882" t="str">
        <f t="shared" ref="C2882:C2945" si="45">IF(OR(B2882="Lidl",B2882="Asda",B2882="Best Asia Supermarket",B2882="Wallington Food Centre",B2882="Sainsbury's",B2882="Tesco"),"Groceries",IF(OR(B2882="Boots",B2882="Manor Pharmacy",B2882="Specsavers",B2882="Noahs Health Food Stor"),"Health",IF(OR(B2882="Amazon",B2882="Ebay"),"Online Shopping",IF(OR(B2882="Transport For London",B2882="South Western Railway"),"Public Transport",IF(OR(B2882="Primark",B2882="TK Maxx",B2882="Marks &amp; Spencer"),"Clothing",IF(OR(B2882="Udemy",B2882="Wise",B2882="Telusko",B2882="Oasis Christian Centre"),"Self Development",IF(OR(B2882="Price Busters",B2882="Argos",B2882="Poundland",B2882="Kings Corner"),"Household Items",IF(OR(B2882="To RCCG GLORIOUS HIGH THRONE",B2882="To Eagle City Church"),"Church",IF(OR(B2882="Skillz UK",B2882="Tynker",B2882="To Gocardless",B2882="We Make Footballers Cc",B2882="GLL BETTER",B2882="VIS WWW.BETTER.ORG.UK/",B2882="IXL Learning"),"Kids Extracurricular",IF(OR(B2882="To GBP Savings",B2882="Trading 212"),"Savings",IF(B2882="To Aqua","Loan Repayment",IF(B2882="To Kaneh Amin","Haircut",IF(B2882="Wall/Rent/63canon","Rent",IF(OR(B2882="Bolt","Uber"),"Cab",IF(B2882="Dulwich College","Salary","Others")))))))))))))))</f>
        <v>Church</v>
      </c>
      <c r="D2882" s="3">
        <v>-3</v>
      </c>
      <c r="E2882" t="s">
        <v>244</v>
      </c>
      <c r="F2882" t="s">
        <v>241</v>
      </c>
      <c r="G2882" s="5">
        <f>IF(Table1[[#This Row],[Amount]]&lt;0,-Table1[[#This Row],[Amount]],"")</f>
        <v>3</v>
      </c>
      <c r="H2882" t="str">
        <f>IF(Table1[[#This Row],[Account Type]]="Credit Card",Table1[[#This Row],[Amount]],"")</f>
        <v/>
      </c>
      <c r="I2882" s="2" t="str">
        <f>IF(Table1[[#This Row],[Category]]="Loan Repayment",Table1[[#This Row],[Amount]]*-1,"")</f>
        <v/>
      </c>
      <c r="J2882" s="20" t="s">
        <v>387</v>
      </c>
      <c r="K2882" s="17">
        <v>45444</v>
      </c>
    </row>
    <row r="2883" spans="1:11" x14ac:dyDescent="0.25">
      <c r="A2883" s="16">
        <v>45452.953449074077</v>
      </c>
      <c r="B2883" t="s">
        <v>84</v>
      </c>
      <c r="C2883" t="str">
        <f t="shared" si="45"/>
        <v>Others</v>
      </c>
      <c r="D2883" s="3">
        <v>-1.78</v>
      </c>
      <c r="E2883" t="s">
        <v>244</v>
      </c>
      <c r="F2883" t="s">
        <v>241</v>
      </c>
      <c r="G2883" s="5">
        <f>IF(Table1[[#This Row],[Amount]]&lt;0,-Table1[[#This Row],[Amount]],"")</f>
        <v>1.78</v>
      </c>
      <c r="H2883" t="str">
        <f>IF(Table1[[#This Row],[Account Type]]="Credit Card",Table1[[#This Row],[Amount]],"")</f>
        <v/>
      </c>
      <c r="I2883" s="2" t="str">
        <f>IF(Table1[[#This Row],[Category]]="Loan Repayment",Table1[[#This Row],[Amount]]*-1,"")</f>
        <v/>
      </c>
      <c r="J2883" s="20" t="s">
        <v>387</v>
      </c>
      <c r="K2883" s="17">
        <v>45444</v>
      </c>
    </row>
    <row r="2884" spans="1:11" x14ac:dyDescent="0.25">
      <c r="A2884" s="16">
        <v>45453.041655092595</v>
      </c>
      <c r="B2884" t="s">
        <v>14</v>
      </c>
      <c r="C2884" t="str">
        <f t="shared" si="45"/>
        <v>Public Transport</v>
      </c>
      <c r="D2884" s="3">
        <v>-0.2</v>
      </c>
      <c r="E2884" t="s">
        <v>244</v>
      </c>
      <c r="F2884" t="s">
        <v>241</v>
      </c>
      <c r="G2884" s="5">
        <f>IF(Table1[[#This Row],[Amount]]&lt;0,-Table1[[#This Row],[Amount]],"")</f>
        <v>0.2</v>
      </c>
      <c r="H2884" t="str">
        <f>IF(Table1[[#This Row],[Account Type]]="Credit Card",Table1[[#This Row],[Amount]],"")</f>
        <v/>
      </c>
      <c r="I2884" s="2" t="str">
        <f>IF(Table1[[#This Row],[Category]]="Loan Repayment",Table1[[#This Row],[Amount]]*-1,"")</f>
        <v/>
      </c>
      <c r="J2884" s="20" t="s">
        <v>387</v>
      </c>
      <c r="K2884" s="17">
        <v>45444</v>
      </c>
    </row>
    <row r="2885" spans="1:11" x14ac:dyDescent="0.25">
      <c r="A2885" s="16">
        <v>45453.201296296298</v>
      </c>
      <c r="B2885" t="s">
        <v>170</v>
      </c>
      <c r="C2885" t="str">
        <f t="shared" si="45"/>
        <v>Online Shopping</v>
      </c>
      <c r="D2885" s="3">
        <v>-8.4</v>
      </c>
      <c r="E2885" t="s">
        <v>244</v>
      </c>
      <c r="F2885" t="s">
        <v>241</v>
      </c>
      <c r="G2885" s="5">
        <f>IF(Table1[[#This Row],[Amount]]&lt;0,-Table1[[#This Row],[Amount]],"")</f>
        <v>8.4</v>
      </c>
      <c r="H2885" t="str">
        <f>IF(Table1[[#This Row],[Account Type]]="Credit Card",Table1[[#This Row],[Amount]],"")</f>
        <v/>
      </c>
      <c r="I2885" s="2" t="str">
        <f>IF(Table1[[#This Row],[Category]]="Loan Repayment",Table1[[#This Row],[Amount]]*-1,"")</f>
        <v/>
      </c>
      <c r="J2885" s="20" t="s">
        <v>387</v>
      </c>
      <c r="K2885" s="17">
        <v>45444</v>
      </c>
    </row>
    <row r="2886" spans="1:11" x14ac:dyDescent="0.25">
      <c r="A2886" s="16">
        <v>45453.344282407408</v>
      </c>
      <c r="B2886" t="s">
        <v>2</v>
      </c>
      <c r="C2886" t="str">
        <f t="shared" si="45"/>
        <v>Savings</v>
      </c>
      <c r="D2886" s="3">
        <v>5</v>
      </c>
      <c r="E2886" t="s">
        <v>244</v>
      </c>
      <c r="F2886" t="s">
        <v>241</v>
      </c>
      <c r="G2886" s="5" t="str">
        <f>IF(Table1[[#This Row],[Amount]]&lt;0,-Table1[[#This Row],[Amount]],"")</f>
        <v/>
      </c>
      <c r="H2886" t="str">
        <f>IF(Table1[[#This Row],[Account Type]]="Credit Card",Table1[[#This Row],[Amount]],"")</f>
        <v/>
      </c>
      <c r="I2886" s="2" t="str">
        <f>IF(Table1[[#This Row],[Category]]="Loan Repayment",Table1[[#This Row],[Amount]]*-1,"")</f>
        <v/>
      </c>
      <c r="J2886" s="20" t="s">
        <v>387</v>
      </c>
      <c r="K2886" s="17">
        <v>45444</v>
      </c>
    </row>
    <row r="2887" spans="1:11" x14ac:dyDescent="0.25">
      <c r="A2887" s="16">
        <v>45453.344282407408</v>
      </c>
      <c r="B2887" t="s">
        <v>2</v>
      </c>
      <c r="C2887" t="str">
        <f t="shared" si="45"/>
        <v>Savings</v>
      </c>
      <c r="D2887" s="3">
        <v>-5</v>
      </c>
      <c r="E2887" t="s">
        <v>244</v>
      </c>
      <c r="F2887" t="s">
        <v>241</v>
      </c>
      <c r="G2887" s="5">
        <f>IF(Table1[[#This Row],[Amount]]&lt;0,-Table1[[#This Row],[Amount]],"")</f>
        <v>5</v>
      </c>
      <c r="H2887" t="str">
        <f>IF(Table1[[#This Row],[Account Type]]="Credit Card",Table1[[#This Row],[Amount]],"")</f>
        <v/>
      </c>
      <c r="I2887" s="2" t="str">
        <f>IF(Table1[[#This Row],[Category]]="Loan Repayment",Table1[[#This Row],[Amount]]*-1,"")</f>
        <v/>
      </c>
      <c r="J2887" s="20" t="s">
        <v>387</v>
      </c>
      <c r="K2887" s="17">
        <v>45444</v>
      </c>
    </row>
    <row r="2888" spans="1:11" x14ac:dyDescent="0.25">
      <c r="A2888" s="16">
        <v>45454.041655092595</v>
      </c>
      <c r="B2888" t="s">
        <v>14</v>
      </c>
      <c r="C2888" t="str">
        <f t="shared" si="45"/>
        <v>Public Transport</v>
      </c>
      <c r="D2888" s="3">
        <v>-3.5</v>
      </c>
      <c r="E2888" t="s">
        <v>244</v>
      </c>
      <c r="F2888" t="s">
        <v>241</v>
      </c>
      <c r="G2888" s="5">
        <f>IF(Table1[[#This Row],[Amount]]&lt;0,-Table1[[#This Row],[Amount]],"")</f>
        <v>3.5</v>
      </c>
      <c r="H2888" t="str">
        <f>IF(Table1[[#This Row],[Account Type]]="Credit Card",Table1[[#This Row],[Amount]],"")</f>
        <v/>
      </c>
      <c r="I2888" s="2" t="str">
        <f>IF(Table1[[#This Row],[Category]]="Loan Repayment",Table1[[#This Row],[Amount]]*-1,"")</f>
        <v/>
      </c>
      <c r="J2888" s="20" t="s">
        <v>387</v>
      </c>
      <c r="K2888" s="17">
        <v>45444</v>
      </c>
    </row>
    <row r="2889" spans="1:11" x14ac:dyDescent="0.25">
      <c r="A2889" s="16">
        <v>45455.041655092595</v>
      </c>
      <c r="B2889" t="s">
        <v>14</v>
      </c>
      <c r="C2889" t="str">
        <f t="shared" si="45"/>
        <v>Public Transport</v>
      </c>
      <c r="D2889" s="3">
        <v>-1.75</v>
      </c>
      <c r="E2889" t="s">
        <v>244</v>
      </c>
      <c r="F2889" t="s">
        <v>241</v>
      </c>
      <c r="G2889" s="5">
        <f>IF(Table1[[#This Row],[Amount]]&lt;0,-Table1[[#This Row],[Amount]],"")</f>
        <v>1.75</v>
      </c>
      <c r="H2889" t="str">
        <f>IF(Table1[[#This Row],[Account Type]]="Credit Card",Table1[[#This Row],[Amount]],"")</f>
        <v/>
      </c>
      <c r="I2889" s="2" t="str">
        <f>IF(Table1[[#This Row],[Category]]="Loan Repayment",Table1[[#This Row],[Amount]]*-1,"")</f>
        <v/>
      </c>
      <c r="J2889" s="20" t="s">
        <v>387</v>
      </c>
      <c r="K2889" s="17">
        <v>45444</v>
      </c>
    </row>
    <row r="2890" spans="1:11" x14ac:dyDescent="0.25">
      <c r="A2890" s="16">
        <v>45455.51699074074</v>
      </c>
      <c r="B2890" t="s">
        <v>46</v>
      </c>
      <c r="C2890" t="str">
        <f t="shared" si="45"/>
        <v>Others</v>
      </c>
      <c r="D2890" s="3">
        <v>170</v>
      </c>
      <c r="E2890" t="s">
        <v>244</v>
      </c>
      <c r="F2890" t="s">
        <v>241</v>
      </c>
      <c r="G2890" s="5" t="str">
        <f>IF(Table1[[#This Row],[Amount]]&lt;0,-Table1[[#This Row],[Amount]],"")</f>
        <v/>
      </c>
      <c r="H2890" t="str">
        <f>IF(Table1[[#This Row],[Account Type]]="Credit Card",Table1[[#This Row],[Amount]],"")</f>
        <v/>
      </c>
      <c r="I2890" s="2" t="str">
        <f>IF(Table1[[#This Row],[Category]]="Loan Repayment",Table1[[#This Row],[Amount]]*-1,"")</f>
        <v/>
      </c>
      <c r="J2890" s="20" t="s">
        <v>387</v>
      </c>
      <c r="K2890" s="17">
        <v>45444</v>
      </c>
    </row>
    <row r="2891" spans="1:11" x14ac:dyDescent="0.25">
      <c r="A2891" s="16">
        <v>45455.517187500001</v>
      </c>
      <c r="B2891" t="s">
        <v>214</v>
      </c>
      <c r="C2891" t="str">
        <f t="shared" si="45"/>
        <v>Loan Repayment</v>
      </c>
      <c r="D2891" s="3">
        <v>-162.32</v>
      </c>
      <c r="E2891" t="s">
        <v>244</v>
      </c>
      <c r="F2891" t="s">
        <v>241</v>
      </c>
      <c r="G2891" s="5">
        <f>IF(Table1[[#This Row],[Amount]]&lt;0,-Table1[[#This Row],[Amount]],"")</f>
        <v>162.32</v>
      </c>
      <c r="H2891" t="str">
        <f>IF(Table1[[#This Row],[Account Type]]="Credit Card",Table1[[#This Row],[Amount]],"")</f>
        <v/>
      </c>
      <c r="I2891" s="2">
        <f>IF(Table1[[#This Row],[Category]]="Loan Repayment",Table1[[#This Row],[Amount]]*-1,"")</f>
        <v>162.32</v>
      </c>
      <c r="J2891" s="20" t="s">
        <v>387</v>
      </c>
      <c r="K2891" s="17">
        <v>45444</v>
      </c>
    </row>
    <row r="2892" spans="1:11" x14ac:dyDescent="0.25">
      <c r="A2892" s="16">
        <v>45455.665138888886</v>
      </c>
      <c r="B2892" t="s">
        <v>3</v>
      </c>
      <c r="C2892" t="str">
        <f t="shared" si="45"/>
        <v>Others</v>
      </c>
      <c r="D2892" s="3">
        <v>-5</v>
      </c>
      <c r="E2892" t="s">
        <v>244</v>
      </c>
      <c r="F2892" t="s">
        <v>241</v>
      </c>
      <c r="G2892" s="5">
        <f>IF(Table1[[#This Row],[Amount]]&lt;0,-Table1[[#This Row],[Amount]],"")</f>
        <v>5</v>
      </c>
      <c r="H2892" t="str">
        <f>IF(Table1[[#This Row],[Account Type]]="Credit Card",Table1[[#This Row],[Amount]],"")</f>
        <v/>
      </c>
      <c r="I2892" s="2" t="str">
        <f>IF(Table1[[#This Row],[Category]]="Loan Repayment",Table1[[#This Row],[Amount]]*-1,"")</f>
        <v/>
      </c>
      <c r="J2892" s="20" t="s">
        <v>387</v>
      </c>
      <c r="K2892" s="17">
        <v>45444</v>
      </c>
    </row>
    <row r="2893" spans="1:11" x14ac:dyDescent="0.25">
      <c r="A2893" s="16">
        <v>45455.665138888886</v>
      </c>
      <c r="B2893" t="s">
        <v>3</v>
      </c>
      <c r="C2893" t="str">
        <f t="shared" si="45"/>
        <v>Others</v>
      </c>
      <c r="D2893" s="3">
        <v>5</v>
      </c>
      <c r="E2893" t="s">
        <v>244</v>
      </c>
      <c r="F2893" t="s">
        <v>241</v>
      </c>
      <c r="G2893" s="5" t="str">
        <f>IF(Table1[[#This Row],[Amount]]&lt;0,-Table1[[#This Row],[Amount]],"")</f>
        <v/>
      </c>
      <c r="H2893" t="str">
        <f>IF(Table1[[#This Row],[Account Type]]="Credit Card",Table1[[#This Row],[Amount]],"")</f>
        <v/>
      </c>
      <c r="I2893" s="2" t="str">
        <f>IF(Table1[[#This Row],[Category]]="Loan Repayment",Table1[[#This Row],[Amount]]*-1,"")</f>
        <v/>
      </c>
      <c r="J2893" s="20" t="s">
        <v>387</v>
      </c>
      <c r="K2893" s="17">
        <v>45444</v>
      </c>
    </row>
    <row r="2894" spans="1:11" x14ac:dyDescent="0.25">
      <c r="A2894" s="16">
        <v>45455.665300925924</v>
      </c>
      <c r="B2894" t="s">
        <v>162</v>
      </c>
      <c r="C2894" t="str">
        <f t="shared" si="45"/>
        <v>Others</v>
      </c>
      <c r="D2894" s="3">
        <v>-9.99</v>
      </c>
      <c r="E2894" t="s">
        <v>244</v>
      </c>
      <c r="F2894" t="s">
        <v>241</v>
      </c>
      <c r="G2894" s="5">
        <f>IF(Table1[[#This Row],[Amount]]&lt;0,-Table1[[#This Row],[Amount]],"")</f>
        <v>9.99</v>
      </c>
      <c r="H2894" t="str">
        <f>IF(Table1[[#This Row],[Account Type]]="Credit Card",Table1[[#This Row],[Amount]],"")</f>
        <v/>
      </c>
      <c r="I2894" s="2" t="str">
        <f>IF(Table1[[#This Row],[Category]]="Loan Repayment",Table1[[#This Row],[Amount]]*-1,"")</f>
        <v/>
      </c>
      <c r="J2894" s="20" t="s">
        <v>387</v>
      </c>
      <c r="K2894" s="17">
        <v>45444</v>
      </c>
    </row>
    <row r="2895" spans="1:11" x14ac:dyDescent="0.25">
      <c r="A2895" s="16">
        <v>45456.041655092595</v>
      </c>
      <c r="B2895" t="s">
        <v>14</v>
      </c>
      <c r="C2895" t="str">
        <f t="shared" si="45"/>
        <v>Public Transport</v>
      </c>
      <c r="D2895" s="3">
        <v>-5.25</v>
      </c>
      <c r="E2895" t="s">
        <v>244</v>
      </c>
      <c r="F2895" t="s">
        <v>241</v>
      </c>
      <c r="G2895" s="5">
        <f>IF(Table1[[#This Row],[Amount]]&lt;0,-Table1[[#This Row],[Amount]],"")</f>
        <v>5.25</v>
      </c>
      <c r="H2895" t="str">
        <f>IF(Table1[[#This Row],[Account Type]]="Credit Card",Table1[[#This Row],[Amount]],"")</f>
        <v/>
      </c>
      <c r="I2895" s="2" t="str">
        <f>IF(Table1[[#This Row],[Category]]="Loan Repayment",Table1[[#This Row],[Amount]]*-1,"")</f>
        <v/>
      </c>
      <c r="J2895" s="20" t="s">
        <v>387</v>
      </c>
      <c r="K2895" s="17">
        <v>45444</v>
      </c>
    </row>
    <row r="2896" spans="1:11" x14ac:dyDescent="0.25">
      <c r="A2896" s="16">
        <v>45456.24664351852</v>
      </c>
      <c r="B2896" t="s">
        <v>46</v>
      </c>
      <c r="C2896" t="str">
        <f t="shared" si="45"/>
        <v>Others</v>
      </c>
      <c r="D2896" s="3">
        <v>20</v>
      </c>
      <c r="E2896" t="s">
        <v>244</v>
      </c>
      <c r="F2896" t="s">
        <v>241</v>
      </c>
      <c r="G2896" s="5" t="str">
        <f>IF(Table1[[#This Row],[Amount]]&lt;0,-Table1[[#This Row],[Amount]],"")</f>
        <v/>
      </c>
      <c r="H2896" t="str">
        <f>IF(Table1[[#This Row],[Account Type]]="Credit Card",Table1[[#This Row],[Amount]],"")</f>
        <v/>
      </c>
      <c r="I2896" s="2" t="str">
        <f>IF(Table1[[#This Row],[Category]]="Loan Repayment",Table1[[#This Row],[Amount]]*-1,"")</f>
        <v/>
      </c>
      <c r="J2896" s="20" t="s">
        <v>387</v>
      </c>
      <c r="K2896" s="17">
        <v>45444</v>
      </c>
    </row>
    <row r="2897" spans="1:11" x14ac:dyDescent="0.25">
      <c r="A2897" s="16">
        <v>45456.255868055552</v>
      </c>
      <c r="B2897" t="s">
        <v>14</v>
      </c>
      <c r="C2897" t="str">
        <f t="shared" si="45"/>
        <v>Public Transport</v>
      </c>
      <c r="D2897" s="3">
        <v>-1.5</v>
      </c>
      <c r="E2897" t="s">
        <v>244</v>
      </c>
      <c r="F2897" t="s">
        <v>241</v>
      </c>
      <c r="G2897" s="5">
        <f>IF(Table1[[#This Row],[Amount]]&lt;0,-Table1[[#This Row],[Amount]],"")</f>
        <v>1.5</v>
      </c>
      <c r="H2897" t="str">
        <f>IF(Table1[[#This Row],[Account Type]]="Credit Card",Table1[[#This Row],[Amount]],"")</f>
        <v/>
      </c>
      <c r="I2897" s="2" t="str">
        <f>IF(Table1[[#This Row],[Category]]="Loan Repayment",Table1[[#This Row],[Amount]]*-1,"")</f>
        <v/>
      </c>
      <c r="J2897" s="20" t="s">
        <v>387</v>
      </c>
      <c r="K2897" s="17">
        <v>45444</v>
      </c>
    </row>
    <row r="2898" spans="1:11" x14ac:dyDescent="0.25">
      <c r="A2898" s="16">
        <v>45456.258067129631</v>
      </c>
      <c r="B2898" t="s">
        <v>14</v>
      </c>
      <c r="C2898" t="str">
        <f t="shared" si="45"/>
        <v>Public Transport</v>
      </c>
      <c r="D2898" s="3">
        <v>-1.5</v>
      </c>
      <c r="E2898" t="s">
        <v>244</v>
      </c>
      <c r="F2898" t="s">
        <v>241</v>
      </c>
      <c r="G2898" s="5">
        <f>IF(Table1[[#This Row],[Amount]]&lt;0,-Table1[[#This Row],[Amount]],"")</f>
        <v>1.5</v>
      </c>
      <c r="H2898" t="str">
        <f>IF(Table1[[#This Row],[Account Type]]="Credit Card",Table1[[#This Row],[Amount]],"")</f>
        <v/>
      </c>
      <c r="I2898" s="2" t="str">
        <f>IF(Table1[[#This Row],[Category]]="Loan Repayment",Table1[[#This Row],[Amount]]*-1,"")</f>
        <v/>
      </c>
      <c r="J2898" s="20" t="s">
        <v>387</v>
      </c>
      <c r="K2898" s="17">
        <v>45444</v>
      </c>
    </row>
    <row r="2899" spans="1:11" x14ac:dyDescent="0.25">
      <c r="A2899" s="16">
        <v>45456.640127314815</v>
      </c>
      <c r="B2899" t="s">
        <v>14</v>
      </c>
      <c r="C2899" t="str">
        <f t="shared" si="45"/>
        <v>Public Transport</v>
      </c>
      <c r="D2899" s="3">
        <v>-3.5</v>
      </c>
      <c r="E2899" t="s">
        <v>244</v>
      </c>
      <c r="F2899" t="s">
        <v>241</v>
      </c>
      <c r="G2899" s="5">
        <f>IF(Table1[[#This Row],[Amount]]&lt;0,-Table1[[#This Row],[Amount]],"")</f>
        <v>3.5</v>
      </c>
      <c r="H2899" t="str">
        <f>IF(Table1[[#This Row],[Account Type]]="Credit Card",Table1[[#This Row],[Amount]],"")</f>
        <v/>
      </c>
      <c r="I2899" s="2" t="str">
        <f>IF(Table1[[#This Row],[Category]]="Loan Repayment",Table1[[#This Row],[Amount]]*-1,"")</f>
        <v/>
      </c>
      <c r="J2899" s="20" t="s">
        <v>387</v>
      </c>
      <c r="K2899" s="17">
        <v>45444</v>
      </c>
    </row>
    <row r="2900" spans="1:11" x14ac:dyDescent="0.25">
      <c r="A2900" s="16">
        <v>45456.900347222225</v>
      </c>
      <c r="B2900" t="s">
        <v>3</v>
      </c>
      <c r="C2900" t="str">
        <f t="shared" si="45"/>
        <v>Others</v>
      </c>
      <c r="D2900" s="3">
        <v>-132</v>
      </c>
      <c r="E2900" t="s">
        <v>244</v>
      </c>
      <c r="F2900" t="s">
        <v>241</v>
      </c>
      <c r="G2900" s="5">
        <f>IF(Table1[[#This Row],[Amount]]&lt;0,-Table1[[#This Row],[Amount]],"")</f>
        <v>132</v>
      </c>
      <c r="H2900" t="str">
        <f>IF(Table1[[#This Row],[Account Type]]="Credit Card",Table1[[#This Row],[Amount]],"")</f>
        <v/>
      </c>
      <c r="I2900" s="2" t="str">
        <f>IF(Table1[[#This Row],[Category]]="Loan Repayment",Table1[[#This Row],[Amount]]*-1,"")</f>
        <v/>
      </c>
      <c r="J2900" s="20" t="s">
        <v>387</v>
      </c>
      <c r="K2900" s="17">
        <v>45444</v>
      </c>
    </row>
    <row r="2901" spans="1:11" x14ac:dyDescent="0.25">
      <c r="A2901" s="16">
        <v>45456.900347222225</v>
      </c>
      <c r="B2901" t="s">
        <v>3</v>
      </c>
      <c r="C2901" t="str">
        <f t="shared" si="45"/>
        <v>Others</v>
      </c>
      <c r="D2901" s="3">
        <v>132</v>
      </c>
      <c r="E2901" t="s">
        <v>244</v>
      </c>
      <c r="F2901" t="s">
        <v>241</v>
      </c>
      <c r="G2901" s="5" t="str">
        <f>IF(Table1[[#This Row],[Amount]]&lt;0,-Table1[[#This Row],[Amount]],"")</f>
        <v/>
      </c>
      <c r="H2901" t="str">
        <f>IF(Table1[[#This Row],[Account Type]]="Credit Card",Table1[[#This Row],[Amount]],"")</f>
        <v/>
      </c>
      <c r="I2901" s="2" t="str">
        <f>IF(Table1[[#This Row],[Category]]="Loan Repayment",Table1[[#This Row],[Amount]]*-1,"")</f>
        <v/>
      </c>
      <c r="J2901" s="20" t="s">
        <v>387</v>
      </c>
      <c r="K2901" s="17">
        <v>45444</v>
      </c>
    </row>
    <row r="2902" spans="1:11" x14ac:dyDescent="0.25">
      <c r="A2902" s="16">
        <v>45456.900972222225</v>
      </c>
      <c r="B2902" t="s">
        <v>202</v>
      </c>
      <c r="C2902" t="str">
        <f t="shared" si="45"/>
        <v>Others</v>
      </c>
      <c r="D2902" s="3">
        <v>-130</v>
      </c>
      <c r="E2902" t="s">
        <v>244</v>
      </c>
      <c r="F2902" t="s">
        <v>241</v>
      </c>
      <c r="G2902" s="5">
        <f>IF(Table1[[#This Row],[Amount]]&lt;0,-Table1[[#This Row],[Amount]],"")</f>
        <v>130</v>
      </c>
      <c r="H2902" t="str">
        <f>IF(Table1[[#This Row],[Account Type]]="Credit Card",Table1[[#This Row],[Amount]],"")</f>
        <v/>
      </c>
      <c r="I2902" s="2" t="str">
        <f>IF(Table1[[#This Row],[Category]]="Loan Repayment",Table1[[#This Row],[Amount]]*-1,"")</f>
        <v/>
      </c>
      <c r="J2902" s="20" t="s">
        <v>387</v>
      </c>
      <c r="K2902" s="17">
        <v>45444</v>
      </c>
    </row>
    <row r="2903" spans="1:11" x14ac:dyDescent="0.25">
      <c r="A2903" s="16">
        <v>45457.041655092595</v>
      </c>
      <c r="B2903" t="s">
        <v>14</v>
      </c>
      <c r="C2903" t="str">
        <f t="shared" si="45"/>
        <v>Public Transport</v>
      </c>
      <c r="D2903" s="3">
        <v>-1.75</v>
      </c>
      <c r="E2903" t="s">
        <v>244</v>
      </c>
      <c r="F2903" t="s">
        <v>241</v>
      </c>
      <c r="G2903" s="5">
        <f>IF(Table1[[#This Row],[Amount]]&lt;0,-Table1[[#This Row],[Amount]],"")</f>
        <v>1.75</v>
      </c>
      <c r="H2903" t="str">
        <f>IF(Table1[[#This Row],[Account Type]]="Credit Card",Table1[[#This Row],[Amount]],"")</f>
        <v/>
      </c>
      <c r="I2903" s="2" t="str">
        <f>IF(Table1[[#This Row],[Category]]="Loan Repayment",Table1[[#This Row],[Amount]]*-1,"")</f>
        <v/>
      </c>
      <c r="J2903" s="20" t="s">
        <v>387</v>
      </c>
      <c r="K2903" s="17">
        <v>45444</v>
      </c>
    </row>
    <row r="2904" spans="1:11" x14ac:dyDescent="0.25">
      <c r="A2904" s="16">
        <v>45457.450138888889</v>
      </c>
      <c r="B2904" t="s">
        <v>123</v>
      </c>
      <c r="C2904" t="str">
        <f t="shared" si="45"/>
        <v>Others</v>
      </c>
      <c r="D2904" s="3">
        <v>-5</v>
      </c>
      <c r="E2904" t="s">
        <v>244</v>
      </c>
      <c r="F2904" t="s">
        <v>241</v>
      </c>
      <c r="G2904" s="5">
        <f>IF(Table1[[#This Row],[Amount]]&lt;0,-Table1[[#This Row],[Amount]],"")</f>
        <v>5</v>
      </c>
      <c r="H2904" t="str">
        <f>IF(Table1[[#This Row],[Account Type]]="Credit Card",Table1[[#This Row],[Amount]],"")</f>
        <v/>
      </c>
      <c r="I2904" s="2" t="str">
        <f>IF(Table1[[#This Row],[Category]]="Loan Repayment",Table1[[#This Row],[Amount]]*-1,"")</f>
        <v/>
      </c>
      <c r="J2904" s="20" t="s">
        <v>387</v>
      </c>
      <c r="K2904" s="17">
        <v>45444</v>
      </c>
    </row>
    <row r="2905" spans="1:11" x14ac:dyDescent="0.25">
      <c r="A2905" s="16">
        <v>45457.450300925928</v>
      </c>
      <c r="B2905" t="s">
        <v>123</v>
      </c>
      <c r="C2905" t="str">
        <f t="shared" si="45"/>
        <v>Others</v>
      </c>
      <c r="D2905" s="3">
        <v>-5</v>
      </c>
      <c r="E2905" t="s">
        <v>244</v>
      </c>
      <c r="F2905" t="s">
        <v>241</v>
      </c>
      <c r="G2905" s="5">
        <f>IF(Table1[[#This Row],[Amount]]&lt;0,-Table1[[#This Row],[Amount]],"")</f>
        <v>5</v>
      </c>
      <c r="H2905" t="str">
        <f>IF(Table1[[#This Row],[Account Type]]="Credit Card",Table1[[#This Row],[Amount]],"")</f>
        <v/>
      </c>
      <c r="I2905" s="2" t="str">
        <f>IF(Table1[[#This Row],[Category]]="Loan Repayment",Table1[[#This Row],[Amount]]*-1,"")</f>
        <v/>
      </c>
      <c r="J2905" s="20" t="s">
        <v>387</v>
      </c>
      <c r="K2905" s="17">
        <v>45444</v>
      </c>
    </row>
    <row r="2906" spans="1:11" x14ac:dyDescent="0.25">
      <c r="A2906" s="16">
        <v>45458.041655092595</v>
      </c>
      <c r="B2906" t="s">
        <v>14</v>
      </c>
      <c r="C2906" t="str">
        <f t="shared" si="45"/>
        <v>Public Transport</v>
      </c>
      <c r="D2906" s="3">
        <v>-5.25</v>
      </c>
      <c r="E2906" t="s">
        <v>244</v>
      </c>
      <c r="F2906" t="s">
        <v>241</v>
      </c>
      <c r="G2906" s="5">
        <f>IF(Table1[[#This Row],[Amount]]&lt;0,-Table1[[#This Row],[Amount]],"")</f>
        <v>5.25</v>
      </c>
      <c r="H2906" t="str">
        <f>IF(Table1[[#This Row],[Account Type]]="Credit Card",Table1[[#This Row],[Amount]],"")</f>
        <v/>
      </c>
      <c r="I2906" s="2" t="str">
        <f>IF(Table1[[#This Row],[Category]]="Loan Repayment",Table1[[#This Row],[Amount]]*-1,"")</f>
        <v/>
      </c>
      <c r="J2906" s="20" t="s">
        <v>387</v>
      </c>
      <c r="K2906" s="17">
        <v>45444</v>
      </c>
    </row>
    <row r="2907" spans="1:11" x14ac:dyDescent="0.25">
      <c r="A2907" s="16">
        <v>45458.939293981479</v>
      </c>
      <c r="B2907" t="s">
        <v>46</v>
      </c>
      <c r="C2907" t="str">
        <f t="shared" si="45"/>
        <v>Others</v>
      </c>
      <c r="D2907" s="3">
        <v>10</v>
      </c>
      <c r="E2907" t="s">
        <v>244</v>
      </c>
      <c r="F2907" t="s">
        <v>241</v>
      </c>
      <c r="G2907" s="5" t="str">
        <f>IF(Table1[[#This Row],[Amount]]&lt;0,-Table1[[#This Row],[Amount]],"")</f>
        <v/>
      </c>
      <c r="H2907" t="str">
        <f>IF(Table1[[#This Row],[Account Type]]="Credit Card",Table1[[#This Row],[Amount]],"")</f>
        <v/>
      </c>
      <c r="I2907" s="2" t="str">
        <f>IF(Table1[[#This Row],[Category]]="Loan Repayment",Table1[[#This Row],[Amount]]*-1,"")</f>
        <v/>
      </c>
      <c r="J2907" s="20" t="s">
        <v>387</v>
      </c>
      <c r="K2907" s="17">
        <v>45444</v>
      </c>
    </row>
    <row r="2908" spans="1:11" x14ac:dyDescent="0.25">
      <c r="A2908" s="16">
        <v>45459.041655092595</v>
      </c>
      <c r="B2908" t="s">
        <v>14</v>
      </c>
      <c r="C2908" t="str">
        <f t="shared" si="45"/>
        <v>Public Transport</v>
      </c>
      <c r="D2908" s="3">
        <v>-5.25</v>
      </c>
      <c r="E2908" t="s">
        <v>244</v>
      </c>
      <c r="F2908" t="s">
        <v>241</v>
      </c>
      <c r="G2908" s="5">
        <f>IF(Table1[[#This Row],[Amount]]&lt;0,-Table1[[#This Row],[Amount]],"")</f>
        <v>5.25</v>
      </c>
      <c r="H2908" t="str">
        <f>IF(Table1[[#This Row],[Account Type]]="Credit Card",Table1[[#This Row],[Amount]],"")</f>
        <v/>
      </c>
      <c r="I2908" s="2" t="str">
        <f>IF(Table1[[#This Row],[Category]]="Loan Repayment",Table1[[#This Row],[Amount]]*-1,"")</f>
        <v/>
      </c>
      <c r="J2908" s="20" t="s">
        <v>387</v>
      </c>
      <c r="K2908" s="17">
        <v>45444</v>
      </c>
    </row>
    <row r="2909" spans="1:11" x14ac:dyDescent="0.25">
      <c r="A2909" s="16">
        <v>45459.498611111114</v>
      </c>
      <c r="B2909" t="s">
        <v>39</v>
      </c>
      <c r="C2909" t="str">
        <f t="shared" si="45"/>
        <v>Church</v>
      </c>
      <c r="D2909" s="3">
        <v>-3</v>
      </c>
      <c r="E2909" t="s">
        <v>244</v>
      </c>
      <c r="F2909" t="s">
        <v>241</v>
      </c>
      <c r="G2909" s="5">
        <f>IF(Table1[[#This Row],[Amount]]&lt;0,-Table1[[#This Row],[Amount]],"")</f>
        <v>3</v>
      </c>
      <c r="H2909" t="str">
        <f>IF(Table1[[#This Row],[Account Type]]="Credit Card",Table1[[#This Row],[Amount]],"")</f>
        <v/>
      </c>
      <c r="I2909" s="2" t="str">
        <f>IF(Table1[[#This Row],[Category]]="Loan Repayment",Table1[[#This Row],[Amount]]*-1,"")</f>
        <v/>
      </c>
      <c r="J2909" s="20" t="s">
        <v>387</v>
      </c>
      <c r="K2909" s="17">
        <v>45444</v>
      </c>
    </row>
    <row r="2910" spans="1:11" x14ac:dyDescent="0.25">
      <c r="A2910" s="16">
        <v>45459.823703703703</v>
      </c>
      <c r="B2910" t="s">
        <v>46</v>
      </c>
      <c r="C2910" t="str">
        <f t="shared" si="45"/>
        <v>Others</v>
      </c>
      <c r="D2910" s="3">
        <v>10</v>
      </c>
      <c r="E2910" t="s">
        <v>244</v>
      </c>
      <c r="F2910" t="s">
        <v>241</v>
      </c>
      <c r="G2910" s="5" t="str">
        <f>IF(Table1[[#This Row],[Amount]]&lt;0,-Table1[[#This Row],[Amount]],"")</f>
        <v/>
      </c>
      <c r="H2910" t="str">
        <f>IF(Table1[[#This Row],[Account Type]]="Credit Card",Table1[[#This Row],[Amount]],"")</f>
        <v/>
      </c>
      <c r="I2910" s="2" t="str">
        <f>IF(Table1[[#This Row],[Category]]="Loan Repayment",Table1[[#This Row],[Amount]]*-1,"")</f>
        <v/>
      </c>
      <c r="J2910" s="20" t="s">
        <v>387</v>
      </c>
      <c r="K2910" s="17">
        <v>45444</v>
      </c>
    </row>
    <row r="2911" spans="1:11" x14ac:dyDescent="0.25">
      <c r="A2911" s="16">
        <v>45460.041655092595</v>
      </c>
      <c r="B2911" t="s">
        <v>14</v>
      </c>
      <c r="C2911" t="str">
        <f t="shared" si="45"/>
        <v>Public Transport</v>
      </c>
      <c r="D2911" s="3">
        <v>-0.2</v>
      </c>
      <c r="E2911" t="s">
        <v>244</v>
      </c>
      <c r="F2911" t="s">
        <v>241</v>
      </c>
      <c r="G2911" s="5">
        <f>IF(Table1[[#This Row],[Amount]]&lt;0,-Table1[[#This Row],[Amount]],"")</f>
        <v>0.2</v>
      </c>
      <c r="H2911" t="str">
        <f>IF(Table1[[#This Row],[Account Type]]="Credit Card",Table1[[#This Row],[Amount]],"")</f>
        <v/>
      </c>
      <c r="I2911" s="2" t="str">
        <f>IF(Table1[[#This Row],[Category]]="Loan Repayment",Table1[[#This Row],[Amount]]*-1,"")</f>
        <v/>
      </c>
      <c r="J2911" s="20" t="s">
        <v>387</v>
      </c>
      <c r="K2911" s="17">
        <v>45444</v>
      </c>
    </row>
    <row r="2912" spans="1:11" x14ac:dyDescent="0.25">
      <c r="A2912" s="16">
        <v>45460.342152777775</v>
      </c>
      <c r="B2912" t="s">
        <v>2</v>
      </c>
      <c r="C2912" t="str">
        <f t="shared" si="45"/>
        <v>Savings</v>
      </c>
      <c r="D2912" s="3">
        <v>5</v>
      </c>
      <c r="E2912" t="s">
        <v>244</v>
      </c>
      <c r="F2912" t="s">
        <v>241</v>
      </c>
      <c r="G2912" s="5" t="str">
        <f>IF(Table1[[#This Row],[Amount]]&lt;0,-Table1[[#This Row],[Amount]],"")</f>
        <v/>
      </c>
      <c r="H2912" t="str">
        <f>IF(Table1[[#This Row],[Account Type]]="Credit Card",Table1[[#This Row],[Amount]],"")</f>
        <v/>
      </c>
      <c r="I2912" s="2" t="str">
        <f>IF(Table1[[#This Row],[Category]]="Loan Repayment",Table1[[#This Row],[Amount]]*-1,"")</f>
        <v/>
      </c>
      <c r="J2912" s="20" t="s">
        <v>387</v>
      </c>
      <c r="K2912" s="17">
        <v>45444</v>
      </c>
    </row>
    <row r="2913" spans="1:11" x14ac:dyDescent="0.25">
      <c r="A2913" s="16">
        <v>45460.342152777775</v>
      </c>
      <c r="B2913" t="s">
        <v>2</v>
      </c>
      <c r="C2913" t="str">
        <f t="shared" si="45"/>
        <v>Savings</v>
      </c>
      <c r="D2913" s="3">
        <v>-5</v>
      </c>
      <c r="E2913" t="s">
        <v>244</v>
      </c>
      <c r="F2913" t="s">
        <v>241</v>
      </c>
      <c r="G2913" s="5">
        <f>IF(Table1[[#This Row],[Amount]]&lt;0,-Table1[[#This Row],[Amount]],"")</f>
        <v>5</v>
      </c>
      <c r="H2913" t="str">
        <f>IF(Table1[[#This Row],[Account Type]]="Credit Card",Table1[[#This Row],[Amount]],"")</f>
        <v/>
      </c>
      <c r="I2913" s="2" t="str">
        <f>IF(Table1[[#This Row],[Category]]="Loan Repayment",Table1[[#This Row],[Amount]]*-1,"")</f>
        <v/>
      </c>
      <c r="J2913" s="20" t="s">
        <v>387</v>
      </c>
      <c r="K2913" s="17">
        <v>45444</v>
      </c>
    </row>
    <row r="2914" spans="1:11" x14ac:dyDescent="0.25">
      <c r="A2914" s="16">
        <v>45461.041655092595</v>
      </c>
      <c r="B2914" t="s">
        <v>14</v>
      </c>
      <c r="C2914" t="str">
        <f t="shared" si="45"/>
        <v>Public Transport</v>
      </c>
      <c r="D2914" s="3">
        <v>-3.5</v>
      </c>
      <c r="E2914" t="s">
        <v>244</v>
      </c>
      <c r="F2914" t="s">
        <v>241</v>
      </c>
      <c r="G2914" s="5">
        <f>IF(Table1[[#This Row],[Amount]]&lt;0,-Table1[[#This Row],[Amount]],"")</f>
        <v>3.5</v>
      </c>
      <c r="H2914" t="str">
        <f>IF(Table1[[#This Row],[Account Type]]="Credit Card",Table1[[#This Row],[Amount]],"")</f>
        <v/>
      </c>
      <c r="I2914" s="2" t="str">
        <f>IF(Table1[[#This Row],[Category]]="Loan Repayment",Table1[[#This Row],[Amount]]*-1,"")</f>
        <v/>
      </c>
      <c r="J2914" s="20" t="s">
        <v>387</v>
      </c>
      <c r="K2914" s="17">
        <v>45444</v>
      </c>
    </row>
    <row r="2915" spans="1:11" x14ac:dyDescent="0.25">
      <c r="A2915" s="16">
        <v>45461.275381944448</v>
      </c>
      <c r="B2915" t="s">
        <v>14</v>
      </c>
      <c r="C2915" t="str">
        <f t="shared" si="45"/>
        <v>Public Transport</v>
      </c>
      <c r="D2915" s="3">
        <v>-0.1</v>
      </c>
      <c r="E2915" t="s">
        <v>244</v>
      </c>
      <c r="F2915" t="s">
        <v>241</v>
      </c>
      <c r="G2915" s="5">
        <f>IF(Table1[[#This Row],[Amount]]&lt;0,-Table1[[#This Row],[Amount]],"")</f>
        <v>0.1</v>
      </c>
      <c r="H2915" t="str">
        <f>IF(Table1[[#This Row],[Account Type]]="Credit Card",Table1[[#This Row],[Amount]],"")</f>
        <v/>
      </c>
      <c r="I2915" s="2" t="str">
        <f>IF(Table1[[#This Row],[Category]]="Loan Repayment",Table1[[#This Row],[Amount]]*-1,"")</f>
        <v/>
      </c>
      <c r="J2915" s="20" t="s">
        <v>387</v>
      </c>
      <c r="K2915" s="17">
        <v>45444</v>
      </c>
    </row>
    <row r="2916" spans="1:11" x14ac:dyDescent="0.25">
      <c r="A2916" s="16">
        <v>45461.653298611112</v>
      </c>
      <c r="B2916" t="s">
        <v>14</v>
      </c>
      <c r="C2916" t="str">
        <f t="shared" si="45"/>
        <v>Public Transport</v>
      </c>
      <c r="D2916" s="3">
        <v>-1.75</v>
      </c>
      <c r="E2916" t="s">
        <v>244</v>
      </c>
      <c r="F2916" t="s">
        <v>241</v>
      </c>
      <c r="G2916" s="5">
        <f>IF(Table1[[#This Row],[Amount]]&lt;0,-Table1[[#This Row],[Amount]],"")</f>
        <v>1.75</v>
      </c>
      <c r="H2916" t="str">
        <f>IF(Table1[[#This Row],[Account Type]]="Credit Card",Table1[[#This Row],[Amount]],"")</f>
        <v/>
      </c>
      <c r="I2916" s="2" t="str">
        <f>IF(Table1[[#This Row],[Category]]="Loan Repayment",Table1[[#This Row],[Amount]]*-1,"")</f>
        <v/>
      </c>
      <c r="J2916" s="20" t="s">
        <v>387</v>
      </c>
      <c r="K2916" s="17">
        <v>45444</v>
      </c>
    </row>
    <row r="2917" spans="1:11" x14ac:dyDescent="0.25">
      <c r="A2917" s="16">
        <v>45463.041655092595</v>
      </c>
      <c r="B2917" t="s">
        <v>14</v>
      </c>
      <c r="C2917" t="str">
        <f t="shared" si="45"/>
        <v>Public Transport</v>
      </c>
      <c r="D2917" s="3">
        <v>-3.5</v>
      </c>
      <c r="E2917" t="s">
        <v>244</v>
      </c>
      <c r="F2917" t="s">
        <v>241</v>
      </c>
      <c r="G2917" s="5">
        <f>IF(Table1[[#This Row],[Amount]]&lt;0,-Table1[[#This Row],[Amount]],"")</f>
        <v>3.5</v>
      </c>
      <c r="H2917" t="str">
        <f>IF(Table1[[#This Row],[Account Type]]="Credit Card",Table1[[#This Row],[Amount]],"")</f>
        <v/>
      </c>
      <c r="I2917" s="2" t="str">
        <f>IF(Table1[[#This Row],[Category]]="Loan Repayment",Table1[[#This Row],[Amount]]*-1,"")</f>
        <v/>
      </c>
      <c r="J2917" s="20" t="s">
        <v>387</v>
      </c>
      <c r="K2917" s="17">
        <v>45444</v>
      </c>
    </row>
    <row r="2918" spans="1:11" x14ac:dyDescent="0.25">
      <c r="A2918" s="16">
        <v>45464.041655092595</v>
      </c>
      <c r="B2918" t="s">
        <v>14</v>
      </c>
      <c r="C2918" t="str">
        <f t="shared" si="45"/>
        <v>Public Transport</v>
      </c>
      <c r="D2918" s="3">
        <v>-3.5</v>
      </c>
      <c r="E2918" t="s">
        <v>244</v>
      </c>
      <c r="F2918" t="s">
        <v>241</v>
      </c>
      <c r="G2918" s="5">
        <f>IF(Table1[[#This Row],[Amount]]&lt;0,-Table1[[#This Row],[Amount]],"")</f>
        <v>3.5</v>
      </c>
      <c r="H2918" t="str">
        <f>IF(Table1[[#This Row],[Account Type]]="Credit Card",Table1[[#This Row],[Amount]],"")</f>
        <v/>
      </c>
      <c r="I2918" s="2" t="str">
        <f>IF(Table1[[#This Row],[Category]]="Loan Repayment",Table1[[#This Row],[Amount]]*-1,"")</f>
        <v/>
      </c>
      <c r="J2918" s="20" t="s">
        <v>387</v>
      </c>
      <c r="K2918" s="17">
        <v>45444</v>
      </c>
    </row>
    <row r="2919" spans="1:11" x14ac:dyDescent="0.25">
      <c r="A2919" s="16">
        <v>45464.958460648151</v>
      </c>
      <c r="B2919" t="s">
        <v>46</v>
      </c>
      <c r="C2919" t="str">
        <f t="shared" si="45"/>
        <v>Others</v>
      </c>
      <c r="D2919" s="3">
        <v>60</v>
      </c>
      <c r="E2919" t="s">
        <v>244</v>
      </c>
      <c r="F2919" t="s">
        <v>241</v>
      </c>
      <c r="G2919" s="5" t="str">
        <f>IF(Table1[[#This Row],[Amount]]&lt;0,-Table1[[#This Row],[Amount]],"")</f>
        <v/>
      </c>
      <c r="H2919" t="str">
        <f>IF(Table1[[#This Row],[Account Type]]="Credit Card",Table1[[#This Row],[Amount]],"")</f>
        <v/>
      </c>
      <c r="I2919" s="2" t="str">
        <f>IF(Table1[[#This Row],[Category]]="Loan Repayment",Table1[[#This Row],[Amount]]*-1,"")</f>
        <v/>
      </c>
      <c r="J2919" s="20" t="s">
        <v>387</v>
      </c>
      <c r="K2919" s="17">
        <v>45444</v>
      </c>
    </row>
    <row r="2920" spans="1:11" x14ac:dyDescent="0.25">
      <c r="A2920" s="16">
        <v>45464.960787037038</v>
      </c>
      <c r="B2920" t="s">
        <v>214</v>
      </c>
      <c r="C2920" t="str">
        <f t="shared" si="45"/>
        <v>Loan Repayment</v>
      </c>
      <c r="D2920" s="3">
        <v>-23.1</v>
      </c>
      <c r="E2920" t="s">
        <v>244</v>
      </c>
      <c r="F2920" t="s">
        <v>241</v>
      </c>
      <c r="G2920" s="5">
        <f>IF(Table1[[#This Row],[Amount]]&lt;0,-Table1[[#This Row],[Amount]],"")</f>
        <v>23.1</v>
      </c>
      <c r="H2920" t="str">
        <f>IF(Table1[[#This Row],[Account Type]]="Credit Card",Table1[[#This Row],[Amount]],"")</f>
        <v/>
      </c>
      <c r="I2920" s="2">
        <f>IF(Table1[[#This Row],[Category]]="Loan Repayment",Table1[[#This Row],[Amount]]*-1,"")</f>
        <v>23.1</v>
      </c>
      <c r="J2920" s="20" t="s">
        <v>387</v>
      </c>
      <c r="K2920" s="17">
        <v>45444</v>
      </c>
    </row>
    <row r="2921" spans="1:11" x14ac:dyDescent="0.25">
      <c r="A2921" s="16">
        <v>45465.041655092595</v>
      </c>
      <c r="B2921" t="s">
        <v>14</v>
      </c>
      <c r="C2921" t="str">
        <f t="shared" si="45"/>
        <v>Public Transport</v>
      </c>
      <c r="D2921" s="3">
        <v>-5.25</v>
      </c>
      <c r="E2921" t="s">
        <v>244</v>
      </c>
      <c r="F2921" t="s">
        <v>241</v>
      </c>
      <c r="G2921" s="5">
        <f>IF(Table1[[#This Row],[Amount]]&lt;0,-Table1[[#This Row],[Amount]],"")</f>
        <v>5.25</v>
      </c>
      <c r="H2921" t="str">
        <f>IF(Table1[[#This Row],[Account Type]]="Credit Card",Table1[[#This Row],[Amount]],"")</f>
        <v/>
      </c>
      <c r="I2921" s="2" t="str">
        <f>IF(Table1[[#This Row],[Category]]="Loan Repayment",Table1[[#This Row],[Amount]]*-1,"")</f>
        <v/>
      </c>
      <c r="J2921" s="20" t="s">
        <v>387</v>
      </c>
      <c r="K2921" s="17">
        <v>45444</v>
      </c>
    </row>
    <row r="2922" spans="1:11" x14ac:dyDescent="0.25">
      <c r="A2922" s="16">
        <v>45466.096168981479</v>
      </c>
      <c r="B2922" t="s">
        <v>14</v>
      </c>
      <c r="C2922" t="str">
        <f t="shared" si="45"/>
        <v>Public Transport</v>
      </c>
      <c r="D2922" s="3">
        <v>-5.25</v>
      </c>
      <c r="E2922" t="s">
        <v>244</v>
      </c>
      <c r="F2922" t="s">
        <v>241</v>
      </c>
      <c r="G2922" s="5">
        <f>IF(Table1[[#This Row],[Amount]]&lt;0,-Table1[[#This Row],[Amount]],"")</f>
        <v>5.25</v>
      </c>
      <c r="H2922" t="str">
        <f>IF(Table1[[#This Row],[Account Type]]="Credit Card",Table1[[#This Row],[Amount]],"")</f>
        <v/>
      </c>
      <c r="I2922" s="2" t="str">
        <f>IF(Table1[[#This Row],[Category]]="Loan Repayment",Table1[[#This Row],[Amount]]*-1,"")</f>
        <v/>
      </c>
      <c r="J2922" s="20" t="s">
        <v>387</v>
      </c>
      <c r="K2922" s="17">
        <v>45444</v>
      </c>
    </row>
    <row r="2923" spans="1:11" x14ac:dyDescent="0.25">
      <c r="A2923" s="16">
        <v>45466.508622685185</v>
      </c>
      <c r="B2923" t="s">
        <v>39</v>
      </c>
      <c r="C2923" t="str">
        <f t="shared" si="45"/>
        <v>Church</v>
      </c>
      <c r="D2923" s="3">
        <v>-3</v>
      </c>
      <c r="E2923" t="s">
        <v>244</v>
      </c>
      <c r="F2923" t="s">
        <v>241</v>
      </c>
      <c r="G2923" s="5">
        <f>IF(Table1[[#This Row],[Amount]]&lt;0,-Table1[[#This Row],[Amount]],"")</f>
        <v>3</v>
      </c>
      <c r="H2923" t="str">
        <f>IF(Table1[[#This Row],[Account Type]]="Credit Card",Table1[[#This Row],[Amount]],"")</f>
        <v/>
      </c>
      <c r="I2923" s="2" t="str">
        <f>IF(Table1[[#This Row],[Category]]="Loan Repayment",Table1[[#This Row],[Amount]]*-1,"")</f>
        <v/>
      </c>
      <c r="J2923" s="20" t="s">
        <v>387</v>
      </c>
      <c r="K2923" s="17">
        <v>45444</v>
      </c>
    </row>
    <row r="2924" spans="1:11" x14ac:dyDescent="0.25">
      <c r="A2924" s="16">
        <v>45466.833148148151</v>
      </c>
      <c r="B2924" t="s">
        <v>10</v>
      </c>
      <c r="C2924" t="str">
        <f t="shared" si="45"/>
        <v>Groceries</v>
      </c>
      <c r="D2924" s="3">
        <v>-1.3</v>
      </c>
      <c r="E2924" t="s">
        <v>244</v>
      </c>
      <c r="F2924" t="s">
        <v>241</v>
      </c>
      <c r="G2924" s="5">
        <f>IF(Table1[[#This Row],[Amount]]&lt;0,-Table1[[#This Row],[Amount]],"")</f>
        <v>1.3</v>
      </c>
      <c r="H2924" t="str">
        <f>IF(Table1[[#This Row],[Account Type]]="Credit Card",Table1[[#This Row],[Amount]],"")</f>
        <v/>
      </c>
      <c r="I2924" s="2" t="str">
        <f>IF(Table1[[#This Row],[Category]]="Loan Repayment",Table1[[#This Row],[Amount]]*-1,"")</f>
        <v/>
      </c>
      <c r="J2924" s="20" t="s">
        <v>387</v>
      </c>
      <c r="K2924" s="17">
        <v>45444</v>
      </c>
    </row>
    <row r="2925" spans="1:11" x14ac:dyDescent="0.25">
      <c r="A2925" s="16">
        <v>45466.869537037041</v>
      </c>
      <c r="B2925" t="s">
        <v>84</v>
      </c>
      <c r="C2925" t="str">
        <f t="shared" si="45"/>
        <v>Others</v>
      </c>
      <c r="D2925" s="3">
        <v>-1.59</v>
      </c>
      <c r="E2925" t="s">
        <v>244</v>
      </c>
      <c r="F2925" t="s">
        <v>241</v>
      </c>
      <c r="G2925" s="5">
        <f>IF(Table1[[#This Row],[Amount]]&lt;0,-Table1[[#This Row],[Amount]],"")</f>
        <v>1.59</v>
      </c>
      <c r="H2925" t="str">
        <f>IF(Table1[[#This Row],[Account Type]]="Credit Card",Table1[[#This Row],[Amount]],"")</f>
        <v/>
      </c>
      <c r="I2925" s="2" t="str">
        <f>IF(Table1[[#This Row],[Category]]="Loan Repayment",Table1[[#This Row],[Amount]]*-1,"")</f>
        <v/>
      </c>
      <c r="J2925" s="20" t="s">
        <v>387</v>
      </c>
      <c r="K2925" s="17">
        <v>45444</v>
      </c>
    </row>
    <row r="2926" spans="1:11" x14ac:dyDescent="0.25">
      <c r="A2926" s="16">
        <v>45467.041655092595</v>
      </c>
      <c r="B2926" t="s">
        <v>14</v>
      </c>
      <c r="C2926" t="str">
        <f t="shared" si="45"/>
        <v>Public Transport</v>
      </c>
      <c r="D2926" s="3">
        <v>-1.95</v>
      </c>
      <c r="E2926" t="s">
        <v>244</v>
      </c>
      <c r="F2926" t="s">
        <v>241</v>
      </c>
      <c r="G2926" s="5">
        <f>IF(Table1[[#This Row],[Amount]]&lt;0,-Table1[[#This Row],[Amount]],"")</f>
        <v>1.95</v>
      </c>
      <c r="H2926" t="str">
        <f>IF(Table1[[#This Row],[Account Type]]="Credit Card",Table1[[#This Row],[Amount]],"")</f>
        <v/>
      </c>
      <c r="I2926" s="2" t="str">
        <f>IF(Table1[[#This Row],[Category]]="Loan Repayment",Table1[[#This Row],[Amount]]*-1,"")</f>
        <v/>
      </c>
      <c r="J2926" s="20" t="s">
        <v>387</v>
      </c>
      <c r="K2926" s="17">
        <v>45444</v>
      </c>
    </row>
    <row r="2927" spans="1:11" x14ac:dyDescent="0.25">
      <c r="A2927" s="16">
        <v>45467.579212962963</v>
      </c>
      <c r="B2927" t="s">
        <v>2</v>
      </c>
      <c r="C2927" t="str">
        <f t="shared" si="45"/>
        <v>Savings</v>
      </c>
      <c r="D2927" s="3">
        <v>5</v>
      </c>
      <c r="E2927" t="s">
        <v>244</v>
      </c>
      <c r="F2927" t="s">
        <v>241</v>
      </c>
      <c r="G2927" s="5" t="str">
        <f>IF(Table1[[#This Row],[Amount]]&lt;0,-Table1[[#This Row],[Amount]],"")</f>
        <v/>
      </c>
      <c r="H2927" t="str">
        <f>IF(Table1[[#This Row],[Account Type]]="Credit Card",Table1[[#This Row],[Amount]],"")</f>
        <v/>
      </c>
      <c r="I2927" s="2" t="str">
        <f>IF(Table1[[#This Row],[Category]]="Loan Repayment",Table1[[#This Row],[Amount]]*-1,"")</f>
        <v/>
      </c>
      <c r="J2927" s="20" t="s">
        <v>387</v>
      </c>
      <c r="K2927" s="17">
        <v>45444</v>
      </c>
    </row>
    <row r="2928" spans="1:11" x14ac:dyDescent="0.25">
      <c r="A2928" s="16">
        <v>45467.579212962963</v>
      </c>
      <c r="B2928" t="s">
        <v>2</v>
      </c>
      <c r="C2928" t="str">
        <f t="shared" si="45"/>
        <v>Savings</v>
      </c>
      <c r="D2928" s="3">
        <v>-5</v>
      </c>
      <c r="E2928" t="s">
        <v>244</v>
      </c>
      <c r="F2928" t="s">
        <v>241</v>
      </c>
      <c r="G2928" s="5">
        <f>IF(Table1[[#This Row],[Amount]]&lt;0,-Table1[[#This Row],[Amount]],"")</f>
        <v>5</v>
      </c>
      <c r="H2928" t="str">
        <f>IF(Table1[[#This Row],[Account Type]]="Credit Card",Table1[[#This Row],[Amount]],"")</f>
        <v/>
      </c>
      <c r="I2928" s="2" t="str">
        <f>IF(Table1[[#This Row],[Category]]="Loan Repayment",Table1[[#This Row],[Amount]]*-1,"")</f>
        <v/>
      </c>
      <c r="J2928" s="20" t="s">
        <v>387</v>
      </c>
      <c r="K2928" s="17">
        <v>45444</v>
      </c>
    </row>
    <row r="2929" spans="1:11" x14ac:dyDescent="0.25">
      <c r="A2929" s="16">
        <v>45468.041655092595</v>
      </c>
      <c r="B2929" t="s">
        <v>14</v>
      </c>
      <c r="C2929" t="str">
        <f t="shared" si="45"/>
        <v>Public Transport</v>
      </c>
      <c r="D2929" s="3">
        <v>-3.5</v>
      </c>
      <c r="E2929" t="s">
        <v>244</v>
      </c>
      <c r="F2929" t="s">
        <v>241</v>
      </c>
      <c r="G2929" s="5">
        <f>IF(Table1[[#This Row],[Amount]]&lt;0,-Table1[[#This Row],[Amount]],"")</f>
        <v>3.5</v>
      </c>
      <c r="H2929" t="str">
        <f>IF(Table1[[#This Row],[Account Type]]="Credit Card",Table1[[#This Row],[Amount]],"")</f>
        <v/>
      </c>
      <c r="I2929" s="2" t="str">
        <f>IF(Table1[[#This Row],[Category]]="Loan Repayment",Table1[[#This Row],[Amount]]*-1,"")</f>
        <v/>
      </c>
      <c r="J2929" s="20" t="s">
        <v>387</v>
      </c>
      <c r="K2929" s="17">
        <v>45444</v>
      </c>
    </row>
    <row r="2930" spans="1:11" x14ac:dyDescent="0.25">
      <c r="A2930" s="16">
        <v>45468.255844907406</v>
      </c>
      <c r="B2930" t="s">
        <v>3</v>
      </c>
      <c r="C2930" t="str">
        <f t="shared" si="45"/>
        <v>Others</v>
      </c>
      <c r="D2930" s="3">
        <v>-10</v>
      </c>
      <c r="E2930" t="s">
        <v>244</v>
      </c>
      <c r="F2930" t="s">
        <v>241</v>
      </c>
      <c r="G2930" s="5">
        <f>IF(Table1[[#This Row],[Amount]]&lt;0,-Table1[[#This Row],[Amount]],"")</f>
        <v>10</v>
      </c>
      <c r="H2930" t="str">
        <f>IF(Table1[[#This Row],[Account Type]]="Credit Card",Table1[[#This Row],[Amount]],"")</f>
        <v/>
      </c>
      <c r="I2930" s="2" t="str">
        <f>IF(Table1[[#This Row],[Category]]="Loan Repayment",Table1[[#This Row],[Amount]]*-1,"")</f>
        <v/>
      </c>
      <c r="J2930" s="20" t="s">
        <v>387</v>
      </c>
      <c r="K2930" s="17">
        <v>45444</v>
      </c>
    </row>
    <row r="2931" spans="1:11" x14ac:dyDescent="0.25">
      <c r="A2931" s="16">
        <v>45468.255844907406</v>
      </c>
      <c r="B2931" t="s">
        <v>3</v>
      </c>
      <c r="C2931" t="str">
        <f t="shared" si="45"/>
        <v>Others</v>
      </c>
      <c r="D2931" s="3">
        <v>10</v>
      </c>
      <c r="E2931" t="s">
        <v>244</v>
      </c>
      <c r="F2931" t="s">
        <v>241</v>
      </c>
      <c r="G2931" s="5" t="str">
        <f>IF(Table1[[#This Row],[Amount]]&lt;0,-Table1[[#This Row],[Amount]],"")</f>
        <v/>
      </c>
      <c r="H2931" t="str">
        <f>IF(Table1[[#This Row],[Account Type]]="Credit Card",Table1[[#This Row],[Amount]],"")</f>
        <v/>
      </c>
      <c r="I2931" s="2" t="str">
        <f>IF(Table1[[#This Row],[Category]]="Loan Repayment",Table1[[#This Row],[Amount]]*-1,"")</f>
        <v/>
      </c>
      <c r="J2931" s="20" t="s">
        <v>387</v>
      </c>
      <c r="K2931" s="17">
        <v>45444</v>
      </c>
    </row>
    <row r="2932" spans="1:11" x14ac:dyDescent="0.25">
      <c r="A2932" s="16">
        <v>45468.25640046296</v>
      </c>
      <c r="B2932" t="s">
        <v>214</v>
      </c>
      <c r="C2932" t="str">
        <f t="shared" si="45"/>
        <v>Loan Repayment</v>
      </c>
      <c r="D2932" s="3">
        <v>-12.39</v>
      </c>
      <c r="E2932" t="s">
        <v>244</v>
      </c>
      <c r="F2932" t="s">
        <v>241</v>
      </c>
      <c r="G2932" s="5">
        <f>IF(Table1[[#This Row],[Amount]]&lt;0,-Table1[[#This Row],[Amount]],"")</f>
        <v>12.39</v>
      </c>
      <c r="H2932" t="str">
        <f>IF(Table1[[#This Row],[Account Type]]="Credit Card",Table1[[#This Row],[Amount]],"")</f>
        <v/>
      </c>
      <c r="I2932" s="2">
        <f>IF(Table1[[#This Row],[Category]]="Loan Repayment",Table1[[#This Row],[Amount]]*-1,"")</f>
        <v>12.39</v>
      </c>
      <c r="J2932" s="20" t="s">
        <v>387</v>
      </c>
      <c r="K2932" s="17">
        <v>45444</v>
      </c>
    </row>
    <row r="2933" spans="1:11" x14ac:dyDescent="0.25">
      <c r="A2933" s="16">
        <v>45469.041655092595</v>
      </c>
      <c r="B2933" t="s">
        <v>14</v>
      </c>
      <c r="C2933" t="str">
        <f t="shared" si="45"/>
        <v>Public Transport</v>
      </c>
      <c r="D2933" s="3">
        <v>-3.5</v>
      </c>
      <c r="E2933" t="s">
        <v>244</v>
      </c>
      <c r="F2933" t="s">
        <v>241</v>
      </c>
      <c r="G2933" s="5">
        <f>IF(Table1[[#This Row],[Amount]]&lt;0,-Table1[[#This Row],[Amount]],"")</f>
        <v>3.5</v>
      </c>
      <c r="H2933" t="str">
        <f>IF(Table1[[#This Row],[Account Type]]="Credit Card",Table1[[#This Row],[Amount]],"")</f>
        <v/>
      </c>
      <c r="I2933" s="2" t="str">
        <f>IF(Table1[[#This Row],[Category]]="Loan Repayment",Table1[[#This Row],[Amount]]*-1,"")</f>
        <v/>
      </c>
      <c r="J2933" s="20" t="s">
        <v>387</v>
      </c>
      <c r="K2933" s="17">
        <v>45444</v>
      </c>
    </row>
    <row r="2934" spans="1:11" x14ac:dyDescent="0.25">
      <c r="A2934" s="16">
        <v>45470.041655092595</v>
      </c>
      <c r="B2934" t="s">
        <v>14</v>
      </c>
      <c r="C2934" t="str">
        <f t="shared" si="45"/>
        <v>Public Transport</v>
      </c>
      <c r="D2934" s="3">
        <v>-5.25</v>
      </c>
      <c r="E2934" t="s">
        <v>244</v>
      </c>
      <c r="F2934" t="s">
        <v>241</v>
      </c>
      <c r="G2934" s="5">
        <f>IF(Table1[[#This Row],[Amount]]&lt;0,-Table1[[#This Row],[Amount]],"")</f>
        <v>5.25</v>
      </c>
      <c r="H2934" t="str">
        <f>IF(Table1[[#This Row],[Account Type]]="Credit Card",Table1[[#This Row],[Amount]],"")</f>
        <v/>
      </c>
      <c r="I2934" s="2" t="str">
        <f>IF(Table1[[#This Row],[Category]]="Loan Repayment",Table1[[#This Row],[Amount]]*-1,"")</f>
        <v/>
      </c>
      <c r="J2934" s="20" t="s">
        <v>387</v>
      </c>
      <c r="K2934" s="17">
        <v>45444</v>
      </c>
    </row>
    <row r="2935" spans="1:11" x14ac:dyDescent="0.25">
      <c r="A2935" s="16">
        <v>45470.292719907404</v>
      </c>
      <c r="B2935" t="s">
        <v>46</v>
      </c>
      <c r="C2935" t="str">
        <f t="shared" si="45"/>
        <v>Others</v>
      </c>
      <c r="D2935" s="3">
        <v>25</v>
      </c>
      <c r="E2935" t="s">
        <v>244</v>
      </c>
      <c r="F2935" t="s">
        <v>241</v>
      </c>
      <c r="G2935" s="5" t="str">
        <f>IF(Table1[[#This Row],[Amount]]&lt;0,-Table1[[#This Row],[Amount]],"")</f>
        <v/>
      </c>
      <c r="H2935" t="str">
        <f>IF(Table1[[#This Row],[Account Type]]="Credit Card",Table1[[#This Row],[Amount]],"")</f>
        <v/>
      </c>
      <c r="I2935" s="2" t="str">
        <f>IF(Table1[[#This Row],[Category]]="Loan Repayment",Table1[[#This Row],[Amount]]*-1,"")</f>
        <v/>
      </c>
      <c r="J2935" s="20" t="s">
        <v>387</v>
      </c>
      <c r="K2935" s="17">
        <v>45444</v>
      </c>
    </row>
    <row r="2936" spans="1:11" x14ac:dyDescent="0.25">
      <c r="A2936" s="16">
        <v>45471.103912037041</v>
      </c>
      <c r="B2936" t="s">
        <v>14</v>
      </c>
      <c r="C2936" t="str">
        <f t="shared" si="45"/>
        <v>Public Transport</v>
      </c>
      <c r="D2936" s="3">
        <v>-3.5</v>
      </c>
      <c r="E2936" t="s">
        <v>244</v>
      </c>
      <c r="F2936" t="s">
        <v>241</v>
      </c>
      <c r="G2936" s="5">
        <f>IF(Table1[[#This Row],[Amount]]&lt;0,-Table1[[#This Row],[Amount]],"")</f>
        <v>3.5</v>
      </c>
      <c r="H2936" t="str">
        <f>IF(Table1[[#This Row],[Account Type]]="Credit Card",Table1[[#This Row],[Amount]],"")</f>
        <v/>
      </c>
      <c r="I2936" s="2" t="str">
        <f>IF(Table1[[#This Row],[Category]]="Loan Repayment",Table1[[#This Row],[Amount]]*-1,"")</f>
        <v/>
      </c>
      <c r="J2936" s="20" t="s">
        <v>387</v>
      </c>
      <c r="K2936" s="17">
        <v>45444</v>
      </c>
    </row>
    <row r="2937" spans="1:11" x14ac:dyDescent="0.25">
      <c r="A2937" s="16">
        <v>45472.041655092595</v>
      </c>
      <c r="B2937" t="s">
        <v>14</v>
      </c>
      <c r="C2937" t="str">
        <f t="shared" si="45"/>
        <v>Public Transport</v>
      </c>
      <c r="D2937" s="3">
        <v>-1.75</v>
      </c>
      <c r="E2937" t="s">
        <v>244</v>
      </c>
      <c r="F2937" t="s">
        <v>241</v>
      </c>
      <c r="G2937" s="5">
        <f>IF(Table1[[#This Row],[Amount]]&lt;0,-Table1[[#This Row],[Amount]],"")</f>
        <v>1.75</v>
      </c>
      <c r="H2937" t="str">
        <f>IF(Table1[[#This Row],[Account Type]]="Credit Card",Table1[[#This Row],[Amount]],"")</f>
        <v/>
      </c>
      <c r="I2937" s="2" t="str">
        <f>IF(Table1[[#This Row],[Category]]="Loan Repayment",Table1[[#This Row],[Amount]]*-1,"")</f>
        <v/>
      </c>
      <c r="J2937" s="20" t="s">
        <v>387</v>
      </c>
      <c r="K2937" s="17">
        <v>45444</v>
      </c>
    </row>
    <row r="2938" spans="1:11" x14ac:dyDescent="0.25">
      <c r="A2938" s="16">
        <v>45472.577997685185</v>
      </c>
      <c r="B2938" t="s">
        <v>198</v>
      </c>
      <c r="C2938" t="str">
        <f t="shared" si="45"/>
        <v>Haircut</v>
      </c>
      <c r="D2938" s="3">
        <v>-15</v>
      </c>
      <c r="E2938" t="s">
        <v>244</v>
      </c>
      <c r="F2938" t="s">
        <v>241</v>
      </c>
      <c r="G2938" s="5">
        <f>IF(Table1[[#This Row],[Amount]]&lt;0,-Table1[[#This Row],[Amount]],"")</f>
        <v>15</v>
      </c>
      <c r="H2938" t="str">
        <f>IF(Table1[[#This Row],[Account Type]]="Credit Card",Table1[[#This Row],[Amount]],"")</f>
        <v/>
      </c>
      <c r="I2938" s="2" t="str">
        <f>IF(Table1[[#This Row],[Category]]="Loan Repayment",Table1[[#This Row],[Amount]]*-1,"")</f>
        <v/>
      </c>
      <c r="J2938" s="20" t="s">
        <v>387</v>
      </c>
      <c r="K2938" s="17">
        <v>45444</v>
      </c>
    </row>
    <row r="2939" spans="1:11" x14ac:dyDescent="0.25">
      <c r="A2939" s="16">
        <v>45473.506493055553</v>
      </c>
      <c r="B2939" t="s">
        <v>46</v>
      </c>
      <c r="C2939" t="str">
        <f t="shared" si="45"/>
        <v>Others</v>
      </c>
      <c r="D2939" s="3">
        <v>50</v>
      </c>
      <c r="E2939" t="s">
        <v>244</v>
      </c>
      <c r="F2939" t="s">
        <v>241</v>
      </c>
      <c r="G2939" s="5" t="str">
        <f>IF(Table1[[#This Row],[Amount]]&lt;0,-Table1[[#This Row],[Amount]],"")</f>
        <v/>
      </c>
      <c r="H2939" t="str">
        <f>IF(Table1[[#This Row],[Account Type]]="Credit Card",Table1[[#This Row],[Amount]],"")</f>
        <v/>
      </c>
      <c r="I2939" s="2" t="str">
        <f>IF(Table1[[#This Row],[Category]]="Loan Repayment",Table1[[#This Row],[Amount]]*-1,"")</f>
        <v/>
      </c>
      <c r="J2939" s="20" t="s">
        <v>387</v>
      </c>
      <c r="K2939" s="17">
        <v>45444</v>
      </c>
    </row>
    <row r="2940" spans="1:11" x14ac:dyDescent="0.25">
      <c r="A2940" s="16">
        <v>45473.506828703707</v>
      </c>
      <c r="B2940" t="s">
        <v>39</v>
      </c>
      <c r="C2940" t="str">
        <f t="shared" si="45"/>
        <v>Church</v>
      </c>
      <c r="D2940" s="3">
        <v>-3</v>
      </c>
      <c r="E2940" t="s">
        <v>244</v>
      </c>
      <c r="F2940" t="s">
        <v>241</v>
      </c>
      <c r="G2940" s="5">
        <f>IF(Table1[[#This Row],[Amount]]&lt;0,-Table1[[#This Row],[Amount]],"")</f>
        <v>3</v>
      </c>
      <c r="H2940" t="str">
        <f>IF(Table1[[#This Row],[Account Type]]="Credit Card",Table1[[#This Row],[Amount]],"")</f>
        <v/>
      </c>
      <c r="I2940" s="2" t="str">
        <f>IF(Table1[[#This Row],[Category]]="Loan Repayment",Table1[[#This Row],[Amount]]*-1,"")</f>
        <v/>
      </c>
      <c r="J2940" s="20" t="s">
        <v>387</v>
      </c>
      <c r="K2940" s="17">
        <v>45444</v>
      </c>
    </row>
    <row r="2941" spans="1:11" x14ac:dyDescent="0.25">
      <c r="A2941" s="16">
        <v>45474.353703703702</v>
      </c>
      <c r="B2941" t="s">
        <v>2</v>
      </c>
      <c r="C2941" t="str">
        <f t="shared" si="45"/>
        <v>Savings</v>
      </c>
      <c r="D2941" s="3">
        <v>5</v>
      </c>
      <c r="E2941" t="s">
        <v>244</v>
      </c>
      <c r="F2941" t="s">
        <v>241</v>
      </c>
      <c r="G2941" s="5" t="str">
        <f>IF(Table1[[#This Row],[Amount]]&lt;0,-Table1[[#This Row],[Amount]],"")</f>
        <v/>
      </c>
      <c r="H2941" t="str">
        <f>IF(Table1[[#This Row],[Account Type]]="Credit Card",Table1[[#This Row],[Amount]],"")</f>
        <v/>
      </c>
      <c r="I2941" s="2" t="str">
        <f>IF(Table1[[#This Row],[Category]]="Loan Repayment",Table1[[#This Row],[Amount]]*-1,"")</f>
        <v/>
      </c>
      <c r="J2941" s="20" t="s">
        <v>388</v>
      </c>
      <c r="K2941" s="17">
        <v>45474</v>
      </c>
    </row>
    <row r="2942" spans="1:11" x14ac:dyDescent="0.25">
      <c r="A2942" s="16">
        <v>45474.353703703702</v>
      </c>
      <c r="B2942" t="s">
        <v>2</v>
      </c>
      <c r="C2942" t="str">
        <f t="shared" si="45"/>
        <v>Savings</v>
      </c>
      <c r="D2942" s="3">
        <v>-5</v>
      </c>
      <c r="E2942" t="s">
        <v>244</v>
      </c>
      <c r="F2942" t="s">
        <v>241</v>
      </c>
      <c r="G2942" s="5">
        <f>IF(Table1[[#This Row],[Amount]]&lt;0,-Table1[[#This Row],[Amount]],"")</f>
        <v>5</v>
      </c>
      <c r="H2942" t="str">
        <f>IF(Table1[[#This Row],[Account Type]]="Credit Card",Table1[[#This Row],[Amount]],"")</f>
        <v/>
      </c>
      <c r="I2942" s="2" t="str">
        <f>IF(Table1[[#This Row],[Category]]="Loan Repayment",Table1[[#This Row],[Amount]]*-1,"")</f>
        <v/>
      </c>
      <c r="J2942" s="20" t="s">
        <v>388</v>
      </c>
      <c r="K2942" s="17">
        <v>45474</v>
      </c>
    </row>
    <row r="2943" spans="1:11" x14ac:dyDescent="0.25">
      <c r="A2943" s="16">
        <v>45474.509432870371</v>
      </c>
      <c r="B2943" t="s">
        <v>197</v>
      </c>
      <c r="C2943" t="str">
        <f t="shared" si="45"/>
        <v>Others</v>
      </c>
      <c r="D2943" s="3">
        <v>-10</v>
      </c>
      <c r="E2943" t="s">
        <v>244</v>
      </c>
      <c r="F2943" t="s">
        <v>241</v>
      </c>
      <c r="G2943" s="5">
        <f>IF(Table1[[#This Row],[Amount]]&lt;0,-Table1[[#This Row],[Amount]],"")</f>
        <v>10</v>
      </c>
      <c r="H2943" t="str">
        <f>IF(Table1[[#This Row],[Account Type]]="Credit Card",Table1[[#This Row],[Amount]],"")</f>
        <v/>
      </c>
      <c r="I2943" s="2" t="str">
        <f>IF(Table1[[#This Row],[Category]]="Loan Repayment",Table1[[#This Row],[Amount]]*-1,"")</f>
        <v/>
      </c>
      <c r="J2943" s="20" t="s">
        <v>388</v>
      </c>
      <c r="K2943" s="17">
        <v>45474</v>
      </c>
    </row>
    <row r="2944" spans="1:11" x14ac:dyDescent="0.25">
      <c r="A2944" s="16">
        <v>45474.675613425927</v>
      </c>
      <c r="B2944" t="s">
        <v>46</v>
      </c>
      <c r="C2944" t="str">
        <f t="shared" si="45"/>
        <v>Others</v>
      </c>
      <c r="D2944" s="3">
        <v>50</v>
      </c>
      <c r="E2944" t="s">
        <v>244</v>
      </c>
      <c r="F2944" t="s">
        <v>241</v>
      </c>
      <c r="G2944" s="5" t="str">
        <f>IF(Table1[[#This Row],[Amount]]&lt;0,-Table1[[#This Row],[Amount]],"")</f>
        <v/>
      </c>
      <c r="H2944" t="str">
        <f>IF(Table1[[#This Row],[Account Type]]="Credit Card",Table1[[#This Row],[Amount]],"")</f>
        <v/>
      </c>
      <c r="I2944" s="2" t="str">
        <f>IF(Table1[[#This Row],[Category]]="Loan Repayment",Table1[[#This Row],[Amount]]*-1,"")</f>
        <v/>
      </c>
      <c r="J2944" s="20" t="s">
        <v>388</v>
      </c>
      <c r="K2944" s="17">
        <v>45474</v>
      </c>
    </row>
    <row r="2945" spans="1:11" x14ac:dyDescent="0.25">
      <c r="A2945" s="16">
        <v>45474.67597222222</v>
      </c>
      <c r="B2945" t="s">
        <v>211</v>
      </c>
      <c r="C2945" t="str">
        <f t="shared" si="45"/>
        <v>Others</v>
      </c>
      <c r="D2945" s="3">
        <v>-50</v>
      </c>
      <c r="E2945" t="s">
        <v>244</v>
      </c>
      <c r="F2945" t="s">
        <v>241</v>
      </c>
      <c r="G2945" s="5">
        <f>IF(Table1[[#This Row],[Amount]]&lt;0,-Table1[[#This Row],[Amount]],"")</f>
        <v>50</v>
      </c>
      <c r="H2945" t="str">
        <f>IF(Table1[[#This Row],[Account Type]]="Credit Card",Table1[[#This Row],[Amount]],"")</f>
        <v/>
      </c>
      <c r="I2945" s="2" t="str">
        <f>IF(Table1[[#This Row],[Category]]="Loan Repayment",Table1[[#This Row],[Amount]]*-1,"")</f>
        <v/>
      </c>
      <c r="J2945" s="20" t="s">
        <v>388</v>
      </c>
      <c r="K2945" s="17">
        <v>45474</v>
      </c>
    </row>
    <row r="2946" spans="1:11" x14ac:dyDescent="0.25">
      <c r="A2946" s="16">
        <v>45475.041655092595</v>
      </c>
      <c r="B2946" t="s">
        <v>14</v>
      </c>
      <c r="C2946" t="str">
        <f t="shared" ref="C2946:C3009" si="46">IF(OR(B2946="Lidl",B2946="Asda",B2946="Best Asia Supermarket",B2946="Wallington Food Centre",B2946="Sainsbury's",B2946="Tesco"),"Groceries",IF(OR(B2946="Boots",B2946="Manor Pharmacy",B2946="Specsavers",B2946="Noahs Health Food Stor"),"Health",IF(OR(B2946="Amazon",B2946="Ebay"),"Online Shopping",IF(OR(B2946="Transport For London",B2946="South Western Railway"),"Public Transport",IF(OR(B2946="Primark",B2946="TK Maxx",B2946="Marks &amp; Spencer"),"Clothing",IF(OR(B2946="Udemy",B2946="Wise",B2946="Telusko",B2946="Oasis Christian Centre"),"Self Development",IF(OR(B2946="Price Busters",B2946="Argos",B2946="Poundland",B2946="Kings Corner"),"Household Items",IF(OR(B2946="To RCCG GLORIOUS HIGH THRONE",B2946="To Eagle City Church"),"Church",IF(OR(B2946="Skillz UK",B2946="Tynker",B2946="To Gocardless",B2946="We Make Footballers Cc",B2946="GLL BETTER",B2946="VIS WWW.BETTER.ORG.UK/",B2946="IXL Learning"),"Kids Extracurricular",IF(OR(B2946="To GBP Savings",B2946="Trading 212"),"Savings",IF(B2946="To Aqua","Loan Repayment",IF(B2946="To Kaneh Amin","Haircut",IF(B2946="Wall/Rent/63canon","Rent",IF(OR(B2946="Bolt","Uber"),"Cab",IF(B2946="Dulwich College","Salary","Others")))))))))))))))</f>
        <v>Public Transport</v>
      </c>
      <c r="D2946" s="3">
        <v>-1.75</v>
      </c>
      <c r="E2946" t="s">
        <v>244</v>
      </c>
      <c r="F2946" t="s">
        <v>241</v>
      </c>
      <c r="G2946" s="5">
        <f>IF(Table1[[#This Row],[Amount]]&lt;0,-Table1[[#This Row],[Amount]],"")</f>
        <v>1.75</v>
      </c>
      <c r="H2946" t="str">
        <f>IF(Table1[[#This Row],[Account Type]]="Credit Card",Table1[[#This Row],[Amount]],"")</f>
        <v/>
      </c>
      <c r="I2946" s="2" t="str">
        <f>IF(Table1[[#This Row],[Category]]="Loan Repayment",Table1[[#This Row],[Amount]]*-1,"")</f>
        <v/>
      </c>
      <c r="J2946" s="20" t="s">
        <v>388</v>
      </c>
      <c r="K2946" s="17">
        <v>45474</v>
      </c>
    </row>
    <row r="2947" spans="1:11" x14ac:dyDescent="0.25">
      <c r="A2947" s="16">
        <v>45475.391053240739</v>
      </c>
      <c r="B2947" t="s">
        <v>46</v>
      </c>
      <c r="C2947" t="str">
        <f t="shared" si="46"/>
        <v>Others</v>
      </c>
      <c r="D2947" s="3">
        <v>50</v>
      </c>
      <c r="E2947" t="s">
        <v>244</v>
      </c>
      <c r="F2947" t="s">
        <v>241</v>
      </c>
      <c r="G2947" s="5" t="str">
        <f>IF(Table1[[#This Row],[Amount]]&lt;0,-Table1[[#This Row],[Amount]],"")</f>
        <v/>
      </c>
      <c r="H2947" t="str">
        <f>IF(Table1[[#This Row],[Account Type]]="Credit Card",Table1[[#This Row],[Amount]],"")</f>
        <v/>
      </c>
      <c r="I2947" s="2" t="str">
        <f>IF(Table1[[#This Row],[Category]]="Loan Repayment",Table1[[#This Row],[Amount]]*-1,"")</f>
        <v/>
      </c>
      <c r="J2947" s="20" t="s">
        <v>388</v>
      </c>
      <c r="K2947" s="17">
        <v>45474</v>
      </c>
    </row>
    <row r="2948" spans="1:11" x14ac:dyDescent="0.25">
      <c r="A2948" s="16">
        <v>45475.39166666667</v>
      </c>
      <c r="B2948" t="s">
        <v>214</v>
      </c>
      <c r="C2948" t="str">
        <f t="shared" si="46"/>
        <v>Loan Repayment</v>
      </c>
      <c r="D2948" s="3">
        <v>-44.68</v>
      </c>
      <c r="E2948" t="s">
        <v>244</v>
      </c>
      <c r="F2948" t="s">
        <v>241</v>
      </c>
      <c r="G2948" s="5">
        <f>IF(Table1[[#This Row],[Amount]]&lt;0,-Table1[[#This Row],[Amount]],"")</f>
        <v>44.68</v>
      </c>
      <c r="H2948" t="str">
        <f>IF(Table1[[#This Row],[Account Type]]="Credit Card",Table1[[#This Row],[Amount]],"")</f>
        <v/>
      </c>
      <c r="I2948" s="2">
        <f>IF(Table1[[#This Row],[Category]]="Loan Repayment",Table1[[#This Row],[Amount]]*-1,"")</f>
        <v>44.68</v>
      </c>
      <c r="J2948" s="20" t="s">
        <v>388</v>
      </c>
      <c r="K2948" s="17">
        <v>45474</v>
      </c>
    </row>
    <row r="2949" spans="1:11" x14ac:dyDescent="0.25">
      <c r="A2949" s="16">
        <v>45475.397268518522</v>
      </c>
      <c r="B2949" t="s">
        <v>46</v>
      </c>
      <c r="C2949" t="str">
        <f t="shared" si="46"/>
        <v>Others</v>
      </c>
      <c r="D2949" s="3">
        <v>135</v>
      </c>
      <c r="E2949" t="s">
        <v>244</v>
      </c>
      <c r="F2949" t="s">
        <v>241</v>
      </c>
      <c r="G2949" s="5" t="str">
        <f>IF(Table1[[#This Row],[Amount]]&lt;0,-Table1[[#This Row],[Amount]],"")</f>
        <v/>
      </c>
      <c r="H2949" t="str">
        <f>IF(Table1[[#This Row],[Account Type]]="Credit Card",Table1[[#This Row],[Amount]],"")</f>
        <v/>
      </c>
      <c r="I2949" s="2" t="str">
        <f>IF(Table1[[#This Row],[Category]]="Loan Repayment",Table1[[#This Row],[Amount]]*-1,"")</f>
        <v/>
      </c>
      <c r="J2949" s="20" t="s">
        <v>388</v>
      </c>
      <c r="K2949" s="17">
        <v>45474</v>
      </c>
    </row>
    <row r="2950" spans="1:11" x14ac:dyDescent="0.25">
      <c r="A2950" s="16">
        <v>45475.397569444445</v>
      </c>
      <c r="B2950" t="s">
        <v>2</v>
      </c>
      <c r="C2950" t="str">
        <f t="shared" si="46"/>
        <v>Savings</v>
      </c>
      <c r="D2950" s="3">
        <v>135</v>
      </c>
      <c r="E2950" t="s">
        <v>244</v>
      </c>
      <c r="F2950" t="s">
        <v>241</v>
      </c>
      <c r="G2950" s="5" t="str">
        <f>IF(Table1[[#This Row],[Amount]]&lt;0,-Table1[[#This Row],[Amount]],"")</f>
        <v/>
      </c>
      <c r="H2950" t="str">
        <f>IF(Table1[[#This Row],[Account Type]]="Credit Card",Table1[[#This Row],[Amount]],"")</f>
        <v/>
      </c>
      <c r="I2950" s="2" t="str">
        <f>IF(Table1[[#This Row],[Category]]="Loan Repayment",Table1[[#This Row],[Amount]]*-1,"")</f>
        <v/>
      </c>
      <c r="J2950" s="20" t="s">
        <v>388</v>
      </c>
      <c r="K2950" s="17">
        <v>45474</v>
      </c>
    </row>
    <row r="2951" spans="1:11" x14ac:dyDescent="0.25">
      <c r="A2951" s="16">
        <v>45475.397569444445</v>
      </c>
      <c r="B2951" t="s">
        <v>2</v>
      </c>
      <c r="C2951" t="str">
        <f t="shared" si="46"/>
        <v>Savings</v>
      </c>
      <c r="D2951" s="3">
        <v>-135</v>
      </c>
      <c r="E2951" t="s">
        <v>244</v>
      </c>
      <c r="F2951" t="s">
        <v>241</v>
      </c>
      <c r="G2951" s="5">
        <f>IF(Table1[[#This Row],[Amount]]&lt;0,-Table1[[#This Row],[Amount]],"")</f>
        <v>135</v>
      </c>
      <c r="H2951" t="str">
        <f>IF(Table1[[#This Row],[Account Type]]="Credit Card",Table1[[#This Row],[Amount]],"")</f>
        <v/>
      </c>
      <c r="I2951" s="2" t="str">
        <f>IF(Table1[[#This Row],[Category]]="Loan Repayment",Table1[[#This Row],[Amount]]*-1,"")</f>
        <v/>
      </c>
      <c r="J2951" s="20" t="s">
        <v>388</v>
      </c>
      <c r="K2951" s="17">
        <v>45474</v>
      </c>
    </row>
    <row r="2952" spans="1:11" x14ac:dyDescent="0.25">
      <c r="A2952" s="16">
        <v>45475.404930555553</v>
      </c>
      <c r="B2952" t="s">
        <v>3</v>
      </c>
      <c r="C2952" t="str">
        <f t="shared" si="46"/>
        <v>Others</v>
      </c>
      <c r="D2952" s="3">
        <v>-100</v>
      </c>
      <c r="E2952" t="s">
        <v>244</v>
      </c>
      <c r="F2952" t="s">
        <v>241</v>
      </c>
      <c r="G2952" s="5">
        <f>IF(Table1[[#This Row],[Amount]]&lt;0,-Table1[[#This Row],[Amount]],"")</f>
        <v>100</v>
      </c>
      <c r="H2952" t="str">
        <f>IF(Table1[[#This Row],[Account Type]]="Credit Card",Table1[[#This Row],[Amount]],"")</f>
        <v/>
      </c>
      <c r="I2952" s="2" t="str">
        <f>IF(Table1[[#This Row],[Category]]="Loan Repayment",Table1[[#This Row],[Amount]]*-1,"")</f>
        <v/>
      </c>
      <c r="J2952" s="20" t="s">
        <v>388</v>
      </c>
      <c r="K2952" s="17">
        <v>45474</v>
      </c>
    </row>
    <row r="2953" spans="1:11" x14ac:dyDescent="0.25">
      <c r="A2953" s="16">
        <v>45475.404930555553</v>
      </c>
      <c r="B2953" t="s">
        <v>3</v>
      </c>
      <c r="C2953" t="str">
        <f t="shared" si="46"/>
        <v>Others</v>
      </c>
      <c r="D2953" s="3">
        <v>100</v>
      </c>
      <c r="E2953" t="s">
        <v>244</v>
      </c>
      <c r="F2953" t="s">
        <v>241</v>
      </c>
      <c r="G2953" s="5" t="str">
        <f>IF(Table1[[#This Row],[Amount]]&lt;0,-Table1[[#This Row],[Amount]],"")</f>
        <v/>
      </c>
      <c r="H2953" t="str">
        <f>IF(Table1[[#This Row],[Account Type]]="Credit Card",Table1[[#This Row],[Amount]],"")</f>
        <v/>
      </c>
      <c r="I2953" s="2" t="str">
        <f>IF(Table1[[#This Row],[Category]]="Loan Repayment",Table1[[#This Row],[Amount]]*-1,"")</f>
        <v/>
      </c>
      <c r="J2953" s="20" t="s">
        <v>388</v>
      </c>
      <c r="K2953" s="17">
        <v>45474</v>
      </c>
    </row>
    <row r="2954" spans="1:11" x14ac:dyDescent="0.25">
      <c r="A2954" s="16">
        <v>45475.405902777777</v>
      </c>
      <c r="B2954" t="s">
        <v>202</v>
      </c>
      <c r="C2954" t="str">
        <f t="shared" si="46"/>
        <v>Others</v>
      </c>
      <c r="D2954" s="3">
        <v>-100</v>
      </c>
      <c r="E2954" t="s">
        <v>244</v>
      </c>
      <c r="F2954" t="s">
        <v>241</v>
      </c>
      <c r="G2954" s="5">
        <f>IF(Table1[[#This Row],[Amount]]&lt;0,-Table1[[#This Row],[Amount]],"")</f>
        <v>100</v>
      </c>
      <c r="H2954" t="str">
        <f>IF(Table1[[#This Row],[Account Type]]="Credit Card",Table1[[#This Row],[Amount]],"")</f>
        <v/>
      </c>
      <c r="I2954" s="2" t="str">
        <f>IF(Table1[[#This Row],[Category]]="Loan Repayment",Table1[[#This Row],[Amount]]*-1,"")</f>
        <v/>
      </c>
      <c r="J2954" s="20" t="s">
        <v>388</v>
      </c>
      <c r="K2954" s="17">
        <v>45474</v>
      </c>
    </row>
    <row r="2955" spans="1:11" x14ac:dyDescent="0.25">
      <c r="A2955" s="16">
        <v>45476.041655092595</v>
      </c>
      <c r="B2955" t="s">
        <v>14</v>
      </c>
      <c r="C2955" t="str">
        <f t="shared" si="46"/>
        <v>Public Transport</v>
      </c>
      <c r="D2955" s="3">
        <v>-1.75</v>
      </c>
      <c r="E2955" t="s">
        <v>244</v>
      </c>
      <c r="F2955" t="s">
        <v>241</v>
      </c>
      <c r="G2955" s="5">
        <f>IF(Table1[[#This Row],[Amount]]&lt;0,-Table1[[#This Row],[Amount]],"")</f>
        <v>1.75</v>
      </c>
      <c r="H2955" t="str">
        <f>IF(Table1[[#This Row],[Account Type]]="Credit Card",Table1[[#This Row],[Amount]],"")</f>
        <v/>
      </c>
      <c r="I2955" s="2" t="str">
        <f>IF(Table1[[#This Row],[Category]]="Loan Repayment",Table1[[#This Row],[Amount]]*-1,"")</f>
        <v/>
      </c>
      <c r="J2955" s="20" t="s">
        <v>388</v>
      </c>
      <c r="K2955" s="17">
        <v>45474</v>
      </c>
    </row>
    <row r="2956" spans="1:11" x14ac:dyDescent="0.25">
      <c r="A2956" s="17">
        <v>45478</v>
      </c>
      <c r="B2956" t="s">
        <v>263</v>
      </c>
      <c r="C2956" t="str">
        <f t="shared" si="46"/>
        <v>Others</v>
      </c>
      <c r="D2956" s="3">
        <v>-1.59</v>
      </c>
      <c r="E2956" t="s">
        <v>254</v>
      </c>
      <c r="F2956" t="s">
        <v>255</v>
      </c>
      <c r="G2956" s="5">
        <f>IF(Table1[[#This Row],[Amount]]&lt;0,-Table1[[#This Row],[Amount]],"")</f>
        <v>1.59</v>
      </c>
      <c r="H2956">
        <f>IF(Table1[[#This Row],[Account Type]]="Credit Card",Table1[[#This Row],[Amount]],"")</f>
        <v>-1.59</v>
      </c>
      <c r="I2956" s="2" t="str">
        <f>IF(Table1[[#This Row],[Category]]="Loan Repayment",Table1[[#This Row],[Amount]]*-1,"")</f>
        <v/>
      </c>
      <c r="J2956" s="20" t="s">
        <v>388</v>
      </c>
      <c r="K2956" s="17">
        <v>45474</v>
      </c>
    </row>
    <row r="2957" spans="1:11" x14ac:dyDescent="0.25">
      <c r="A2957" s="17">
        <v>45478</v>
      </c>
      <c r="B2957" t="s">
        <v>247</v>
      </c>
      <c r="C2957" t="str">
        <f t="shared" si="46"/>
        <v>Others</v>
      </c>
      <c r="D2957" s="3">
        <v>-3.9</v>
      </c>
      <c r="E2957" t="s">
        <v>254</v>
      </c>
      <c r="F2957" t="s">
        <v>255</v>
      </c>
      <c r="G2957" s="5">
        <f>IF(Table1[[#This Row],[Amount]]&lt;0,-Table1[[#This Row],[Amount]],"")</f>
        <v>3.9</v>
      </c>
      <c r="H2957">
        <f>IF(Table1[[#This Row],[Account Type]]="Credit Card",Table1[[#This Row],[Amount]],"")</f>
        <v>-3.9</v>
      </c>
      <c r="I2957" s="2" t="str">
        <f>IF(Table1[[#This Row],[Category]]="Loan Repayment",Table1[[#This Row],[Amount]]*-1,"")</f>
        <v/>
      </c>
      <c r="J2957" s="20" t="s">
        <v>388</v>
      </c>
      <c r="K2957" s="17">
        <v>45474</v>
      </c>
    </row>
    <row r="2958" spans="1:11" x14ac:dyDescent="0.25">
      <c r="A2958" s="17">
        <v>45478</v>
      </c>
      <c r="B2958" t="s">
        <v>247</v>
      </c>
      <c r="C2958" t="str">
        <f t="shared" si="46"/>
        <v>Others</v>
      </c>
      <c r="D2958" s="3">
        <v>-0.75</v>
      </c>
      <c r="E2958" t="s">
        <v>254</v>
      </c>
      <c r="F2958" t="s">
        <v>255</v>
      </c>
      <c r="G2958" s="5">
        <f>IF(Table1[[#This Row],[Amount]]&lt;0,-Table1[[#This Row],[Amount]],"")</f>
        <v>0.75</v>
      </c>
      <c r="H2958">
        <f>IF(Table1[[#This Row],[Account Type]]="Credit Card",Table1[[#This Row],[Amount]],"")</f>
        <v>-0.75</v>
      </c>
      <c r="I2958" s="2" t="str">
        <f>IF(Table1[[#This Row],[Category]]="Loan Repayment",Table1[[#This Row],[Amount]]*-1,"")</f>
        <v/>
      </c>
      <c r="J2958" s="20" t="s">
        <v>388</v>
      </c>
      <c r="K2958" s="17">
        <v>45474</v>
      </c>
    </row>
    <row r="2959" spans="1:11" x14ac:dyDescent="0.25">
      <c r="A2959" s="17">
        <v>45478</v>
      </c>
      <c r="B2959" t="s">
        <v>248</v>
      </c>
      <c r="C2959" t="str">
        <f t="shared" si="46"/>
        <v>Others</v>
      </c>
      <c r="D2959" s="3">
        <v>-5.25</v>
      </c>
      <c r="E2959" t="s">
        <v>254</v>
      </c>
      <c r="F2959" t="s">
        <v>255</v>
      </c>
      <c r="G2959" s="5">
        <f>IF(Table1[[#This Row],[Amount]]&lt;0,-Table1[[#This Row],[Amount]],"")</f>
        <v>5.25</v>
      </c>
      <c r="H2959">
        <f>IF(Table1[[#This Row],[Account Type]]="Credit Card",Table1[[#This Row],[Amount]],"")</f>
        <v>-5.25</v>
      </c>
      <c r="I2959" s="2" t="str">
        <f>IF(Table1[[#This Row],[Category]]="Loan Repayment",Table1[[#This Row],[Amount]]*-1,"")</f>
        <v/>
      </c>
      <c r="J2959" s="20" t="s">
        <v>388</v>
      </c>
      <c r="K2959" s="17">
        <v>45474</v>
      </c>
    </row>
    <row r="2960" spans="1:11" x14ac:dyDescent="0.25">
      <c r="A2960" s="16">
        <v>45478.599293981482</v>
      </c>
      <c r="B2960" t="s">
        <v>166</v>
      </c>
      <c r="C2960" t="str">
        <f t="shared" si="46"/>
        <v>Others</v>
      </c>
      <c r="D2960" s="3">
        <v>126.58</v>
      </c>
      <c r="E2960" t="s">
        <v>244</v>
      </c>
      <c r="F2960" t="s">
        <v>241</v>
      </c>
      <c r="G2960" s="5" t="str">
        <f>IF(Table1[[#This Row],[Amount]]&lt;0,-Table1[[#This Row],[Amount]],"")</f>
        <v/>
      </c>
      <c r="H2960" t="str">
        <f>IF(Table1[[#This Row],[Account Type]]="Credit Card",Table1[[#This Row],[Amount]],"")</f>
        <v/>
      </c>
      <c r="I2960" s="2" t="str">
        <f>IF(Table1[[#This Row],[Category]]="Loan Repayment",Table1[[#This Row],[Amount]]*-1,"")</f>
        <v/>
      </c>
      <c r="J2960" s="20" t="s">
        <v>388</v>
      </c>
      <c r="K2960" s="17">
        <v>45474</v>
      </c>
    </row>
    <row r="2961" spans="1:11" x14ac:dyDescent="0.25">
      <c r="A2961" s="16">
        <v>45478.655243055553</v>
      </c>
      <c r="B2961" t="s">
        <v>46</v>
      </c>
      <c r="C2961" t="str">
        <f t="shared" si="46"/>
        <v>Others</v>
      </c>
      <c r="D2961" s="3">
        <v>40</v>
      </c>
      <c r="E2961" t="s">
        <v>244</v>
      </c>
      <c r="F2961" t="s">
        <v>241</v>
      </c>
      <c r="G2961" s="5" t="str">
        <f>IF(Table1[[#This Row],[Amount]]&lt;0,-Table1[[#This Row],[Amount]],"")</f>
        <v/>
      </c>
      <c r="H2961" t="str">
        <f>IF(Table1[[#This Row],[Account Type]]="Credit Card",Table1[[#This Row],[Amount]],"")</f>
        <v/>
      </c>
      <c r="I2961" s="2" t="str">
        <f>IF(Table1[[#This Row],[Category]]="Loan Repayment",Table1[[#This Row],[Amount]]*-1,"")</f>
        <v/>
      </c>
      <c r="J2961" s="20" t="s">
        <v>388</v>
      </c>
      <c r="K2961" s="17">
        <v>45474</v>
      </c>
    </row>
    <row r="2962" spans="1:11" x14ac:dyDescent="0.25">
      <c r="A2962" s="16">
        <v>45478.65693287037</v>
      </c>
      <c r="B2962" t="s">
        <v>123</v>
      </c>
      <c r="C2962" t="str">
        <f t="shared" si="46"/>
        <v>Others</v>
      </c>
      <c r="D2962" s="3">
        <v>-166.58</v>
      </c>
      <c r="E2962" t="s">
        <v>244</v>
      </c>
      <c r="F2962" t="s">
        <v>241</v>
      </c>
      <c r="G2962" s="5">
        <f>IF(Table1[[#This Row],[Amount]]&lt;0,-Table1[[#This Row],[Amount]],"")</f>
        <v>166.58</v>
      </c>
      <c r="H2962" t="str">
        <f>IF(Table1[[#This Row],[Account Type]]="Credit Card",Table1[[#This Row],[Amount]],"")</f>
        <v/>
      </c>
      <c r="I2962" s="2" t="str">
        <f>IF(Table1[[#This Row],[Category]]="Loan Repayment",Table1[[#This Row],[Amount]]*-1,"")</f>
        <v/>
      </c>
      <c r="J2962" s="20" t="s">
        <v>388</v>
      </c>
      <c r="K2962" s="17">
        <v>45474</v>
      </c>
    </row>
    <row r="2963" spans="1:11" x14ac:dyDescent="0.25">
      <c r="A2963" s="17">
        <v>45479</v>
      </c>
      <c r="B2963" t="s">
        <v>264</v>
      </c>
      <c r="C2963" t="str">
        <f t="shared" si="46"/>
        <v>Others</v>
      </c>
      <c r="D2963" s="3">
        <v>-1.25</v>
      </c>
      <c r="E2963" t="s">
        <v>254</v>
      </c>
      <c r="F2963" t="s">
        <v>255</v>
      </c>
      <c r="G2963" s="5">
        <f>IF(Table1[[#This Row],[Amount]]&lt;0,-Table1[[#This Row],[Amount]],"")</f>
        <v>1.25</v>
      </c>
      <c r="H2963">
        <f>IF(Table1[[#This Row],[Account Type]]="Credit Card",Table1[[#This Row],[Amount]],"")</f>
        <v>-1.25</v>
      </c>
      <c r="I2963" s="2" t="str">
        <f>IF(Table1[[#This Row],[Category]]="Loan Repayment",Table1[[#This Row],[Amount]]*-1,"")</f>
        <v/>
      </c>
      <c r="J2963" s="20" t="s">
        <v>388</v>
      </c>
      <c r="K2963" s="17">
        <v>45474</v>
      </c>
    </row>
    <row r="2964" spans="1:11" x14ac:dyDescent="0.25">
      <c r="A2964" s="17">
        <v>45479</v>
      </c>
      <c r="B2964" t="s">
        <v>248</v>
      </c>
      <c r="C2964" t="str">
        <f t="shared" si="46"/>
        <v>Others</v>
      </c>
      <c r="D2964" s="3">
        <v>-3.5</v>
      </c>
      <c r="E2964" t="s">
        <v>254</v>
      </c>
      <c r="F2964" t="s">
        <v>255</v>
      </c>
      <c r="G2964" s="5">
        <f>IF(Table1[[#This Row],[Amount]]&lt;0,-Table1[[#This Row],[Amount]],"")</f>
        <v>3.5</v>
      </c>
      <c r="H2964">
        <f>IF(Table1[[#This Row],[Account Type]]="Credit Card",Table1[[#This Row],[Amount]],"")</f>
        <v>-3.5</v>
      </c>
      <c r="I2964" s="2" t="str">
        <f>IF(Table1[[#This Row],[Category]]="Loan Repayment",Table1[[#This Row],[Amount]]*-1,"")</f>
        <v/>
      </c>
      <c r="J2964" s="20" t="s">
        <v>388</v>
      </c>
      <c r="K2964" s="17">
        <v>45474</v>
      </c>
    </row>
    <row r="2965" spans="1:11" x14ac:dyDescent="0.25">
      <c r="A2965" s="17">
        <v>45480</v>
      </c>
      <c r="B2965" t="s">
        <v>248</v>
      </c>
      <c r="C2965" t="str">
        <f t="shared" si="46"/>
        <v>Others</v>
      </c>
      <c r="D2965" s="3">
        <v>-0.2</v>
      </c>
      <c r="E2965" t="s">
        <v>254</v>
      </c>
      <c r="F2965" t="s">
        <v>255</v>
      </c>
      <c r="G2965" s="5">
        <f>IF(Table1[[#This Row],[Amount]]&lt;0,-Table1[[#This Row],[Amount]],"")</f>
        <v>0.2</v>
      </c>
      <c r="H2965">
        <f>IF(Table1[[#This Row],[Account Type]]="Credit Card",Table1[[#This Row],[Amount]],"")</f>
        <v>-0.2</v>
      </c>
      <c r="I2965" s="2" t="str">
        <f>IF(Table1[[#This Row],[Category]]="Loan Repayment",Table1[[#This Row],[Amount]]*-1,"")</f>
        <v/>
      </c>
      <c r="J2965" s="20" t="s">
        <v>388</v>
      </c>
      <c r="K2965" s="17">
        <v>45474</v>
      </c>
    </row>
    <row r="2966" spans="1:11" x14ac:dyDescent="0.25">
      <c r="A2966" s="16">
        <v>45480.816527777781</v>
      </c>
      <c r="B2966" t="s">
        <v>10</v>
      </c>
      <c r="C2966" t="str">
        <f t="shared" si="46"/>
        <v>Groceries</v>
      </c>
      <c r="D2966" s="3">
        <v>-1.55</v>
      </c>
      <c r="E2966" t="s">
        <v>244</v>
      </c>
      <c r="F2966" t="s">
        <v>241</v>
      </c>
      <c r="G2966" s="5">
        <f>IF(Table1[[#This Row],[Amount]]&lt;0,-Table1[[#This Row],[Amount]],"")</f>
        <v>1.55</v>
      </c>
      <c r="H2966" t="str">
        <f>IF(Table1[[#This Row],[Account Type]]="Credit Card",Table1[[#This Row],[Amount]],"")</f>
        <v/>
      </c>
      <c r="I2966" s="2" t="str">
        <f>IF(Table1[[#This Row],[Category]]="Loan Repayment",Table1[[#This Row],[Amount]]*-1,"")</f>
        <v/>
      </c>
      <c r="J2966" s="20" t="s">
        <v>388</v>
      </c>
      <c r="K2966" s="17">
        <v>45474</v>
      </c>
    </row>
    <row r="2967" spans="1:11" x14ac:dyDescent="0.25">
      <c r="A2967" s="17">
        <v>45481</v>
      </c>
      <c r="B2967" t="s">
        <v>249</v>
      </c>
      <c r="C2967" t="str">
        <f t="shared" si="46"/>
        <v>Others</v>
      </c>
      <c r="D2967" s="3">
        <v>0</v>
      </c>
      <c r="E2967" t="s">
        <v>254</v>
      </c>
      <c r="F2967" t="s">
        <v>255</v>
      </c>
      <c r="G2967" s="5" t="str">
        <f>IF(Table1[[#This Row],[Amount]]&lt;0,-Table1[[#This Row],[Amount]],"")</f>
        <v/>
      </c>
      <c r="H2967">
        <f>IF(Table1[[#This Row],[Account Type]]="Credit Card",Table1[[#This Row],[Amount]],"")</f>
        <v>0</v>
      </c>
      <c r="I2967" s="2" t="str">
        <f>IF(Table1[[#This Row],[Category]]="Loan Repayment",Table1[[#This Row],[Amount]]*-1,"")</f>
        <v/>
      </c>
      <c r="J2967" s="20" t="s">
        <v>388</v>
      </c>
      <c r="K2967" s="17">
        <v>45474</v>
      </c>
    </row>
    <row r="2968" spans="1:11" x14ac:dyDescent="0.25">
      <c r="A2968" s="17">
        <v>45481</v>
      </c>
      <c r="B2968" t="s">
        <v>247</v>
      </c>
      <c r="C2968" t="str">
        <f t="shared" si="46"/>
        <v>Others</v>
      </c>
      <c r="D2968" s="3">
        <v>-0.4</v>
      </c>
      <c r="E2968" t="s">
        <v>254</v>
      </c>
      <c r="F2968" t="s">
        <v>255</v>
      </c>
      <c r="G2968" s="5">
        <f>IF(Table1[[#This Row],[Amount]]&lt;0,-Table1[[#This Row],[Amount]],"")</f>
        <v>0.4</v>
      </c>
      <c r="H2968">
        <f>IF(Table1[[#This Row],[Account Type]]="Credit Card",Table1[[#This Row],[Amount]],"")</f>
        <v>-0.4</v>
      </c>
      <c r="I2968" s="2" t="str">
        <f>IF(Table1[[#This Row],[Category]]="Loan Repayment",Table1[[#This Row],[Amount]]*-1,"")</f>
        <v/>
      </c>
      <c r="J2968" s="20" t="s">
        <v>388</v>
      </c>
      <c r="K2968" s="17">
        <v>45474</v>
      </c>
    </row>
    <row r="2969" spans="1:11" x14ac:dyDescent="0.25">
      <c r="A2969" s="17">
        <v>45481</v>
      </c>
      <c r="B2969" t="s">
        <v>248</v>
      </c>
      <c r="C2969" t="str">
        <f t="shared" si="46"/>
        <v>Others</v>
      </c>
      <c r="D2969" s="3">
        <v>-3.5</v>
      </c>
      <c r="E2969" t="s">
        <v>254</v>
      </c>
      <c r="F2969" t="s">
        <v>255</v>
      </c>
      <c r="G2969" s="5">
        <f>IF(Table1[[#This Row],[Amount]]&lt;0,-Table1[[#This Row],[Amount]],"")</f>
        <v>3.5</v>
      </c>
      <c r="H2969">
        <f>IF(Table1[[#This Row],[Account Type]]="Credit Card",Table1[[#This Row],[Amount]],"")</f>
        <v>-3.5</v>
      </c>
      <c r="I2969" s="2" t="str">
        <f>IF(Table1[[#This Row],[Category]]="Loan Repayment",Table1[[#This Row],[Amount]]*-1,"")</f>
        <v/>
      </c>
      <c r="J2969" s="20" t="s">
        <v>388</v>
      </c>
      <c r="K2969" s="17">
        <v>45474</v>
      </c>
    </row>
    <row r="2970" spans="1:11" x14ac:dyDescent="0.25">
      <c r="A2970" s="16">
        <v>45481.592094907406</v>
      </c>
      <c r="B2970" t="s">
        <v>2</v>
      </c>
      <c r="C2970" t="str">
        <f t="shared" si="46"/>
        <v>Savings</v>
      </c>
      <c r="D2970" s="3">
        <v>5</v>
      </c>
      <c r="E2970" t="s">
        <v>244</v>
      </c>
      <c r="F2970" t="s">
        <v>241</v>
      </c>
      <c r="G2970" s="5" t="str">
        <f>IF(Table1[[#This Row],[Amount]]&lt;0,-Table1[[#This Row],[Amount]],"")</f>
        <v/>
      </c>
      <c r="H2970" t="str">
        <f>IF(Table1[[#This Row],[Account Type]]="Credit Card",Table1[[#This Row],[Amount]],"")</f>
        <v/>
      </c>
      <c r="I2970" s="2" t="str">
        <f>IF(Table1[[#This Row],[Category]]="Loan Repayment",Table1[[#This Row],[Amount]]*-1,"")</f>
        <v/>
      </c>
      <c r="J2970" s="20" t="s">
        <v>388</v>
      </c>
      <c r="K2970" s="17">
        <v>45474</v>
      </c>
    </row>
    <row r="2971" spans="1:11" x14ac:dyDescent="0.25">
      <c r="A2971" s="16">
        <v>45481.592094907406</v>
      </c>
      <c r="B2971" t="s">
        <v>2</v>
      </c>
      <c r="C2971" t="str">
        <f t="shared" si="46"/>
        <v>Savings</v>
      </c>
      <c r="D2971" s="3">
        <v>-5</v>
      </c>
      <c r="E2971" t="s">
        <v>244</v>
      </c>
      <c r="F2971" t="s">
        <v>241</v>
      </c>
      <c r="G2971" s="5">
        <f>IF(Table1[[#This Row],[Amount]]&lt;0,-Table1[[#This Row],[Amount]],"")</f>
        <v>5</v>
      </c>
      <c r="H2971" t="str">
        <f>IF(Table1[[#This Row],[Account Type]]="Credit Card",Table1[[#This Row],[Amount]],"")</f>
        <v/>
      </c>
      <c r="I2971" s="2" t="str">
        <f>IF(Table1[[#This Row],[Category]]="Loan Repayment",Table1[[#This Row],[Amount]]*-1,"")</f>
        <v/>
      </c>
      <c r="J2971" s="20" t="s">
        <v>388</v>
      </c>
      <c r="K2971" s="17">
        <v>45474</v>
      </c>
    </row>
    <row r="2972" spans="1:11" x14ac:dyDescent="0.25">
      <c r="A2972" s="16">
        <v>45481.755289351851</v>
      </c>
      <c r="B2972" t="s">
        <v>214</v>
      </c>
      <c r="C2972" t="str">
        <f t="shared" si="46"/>
        <v>Loan Repayment</v>
      </c>
      <c r="D2972" s="3">
        <v>-23.77</v>
      </c>
      <c r="E2972" t="s">
        <v>244</v>
      </c>
      <c r="F2972" t="s">
        <v>241</v>
      </c>
      <c r="G2972" s="5">
        <f>IF(Table1[[#This Row],[Amount]]&lt;0,-Table1[[#This Row],[Amount]],"")</f>
        <v>23.77</v>
      </c>
      <c r="H2972" t="str">
        <f>IF(Table1[[#This Row],[Account Type]]="Credit Card",Table1[[#This Row],[Amount]],"")</f>
        <v/>
      </c>
      <c r="I2972" s="2">
        <f>IF(Table1[[#This Row],[Category]]="Loan Repayment",Table1[[#This Row],[Amount]]*-1,"")</f>
        <v>23.77</v>
      </c>
      <c r="J2972" s="20" t="s">
        <v>388</v>
      </c>
      <c r="K2972" s="17">
        <v>45474</v>
      </c>
    </row>
    <row r="2973" spans="1:11" x14ac:dyDescent="0.25">
      <c r="A2973" s="17">
        <v>45482</v>
      </c>
      <c r="B2973" t="s">
        <v>247</v>
      </c>
      <c r="C2973" t="str">
        <f t="shared" si="46"/>
        <v>Others</v>
      </c>
      <c r="D2973" s="3">
        <v>-1.6</v>
      </c>
      <c r="E2973" t="s">
        <v>254</v>
      </c>
      <c r="F2973" t="s">
        <v>255</v>
      </c>
      <c r="G2973" s="5">
        <f>IF(Table1[[#This Row],[Amount]]&lt;0,-Table1[[#This Row],[Amount]],"")</f>
        <v>1.6</v>
      </c>
      <c r="H2973">
        <f>IF(Table1[[#This Row],[Account Type]]="Credit Card",Table1[[#This Row],[Amount]],"")</f>
        <v>-1.6</v>
      </c>
      <c r="I2973" s="2" t="str">
        <f>IF(Table1[[#This Row],[Category]]="Loan Repayment",Table1[[#This Row],[Amount]]*-1,"")</f>
        <v/>
      </c>
      <c r="J2973" s="20" t="s">
        <v>388</v>
      </c>
      <c r="K2973" s="17">
        <v>45474</v>
      </c>
    </row>
    <row r="2974" spans="1:11" x14ac:dyDescent="0.25">
      <c r="A2974" s="17">
        <v>45482</v>
      </c>
      <c r="B2974" t="s">
        <v>248</v>
      </c>
      <c r="C2974" t="str">
        <f t="shared" si="46"/>
        <v>Others</v>
      </c>
      <c r="D2974" s="3">
        <v>-3.5</v>
      </c>
      <c r="E2974" t="s">
        <v>254</v>
      </c>
      <c r="F2974" t="s">
        <v>255</v>
      </c>
      <c r="G2974" s="5">
        <f>IF(Table1[[#This Row],[Amount]]&lt;0,-Table1[[#This Row],[Amount]],"")</f>
        <v>3.5</v>
      </c>
      <c r="H2974">
        <f>IF(Table1[[#This Row],[Account Type]]="Credit Card",Table1[[#This Row],[Amount]],"")</f>
        <v>-3.5</v>
      </c>
      <c r="I2974" s="2" t="str">
        <f>IF(Table1[[#This Row],[Category]]="Loan Repayment",Table1[[#This Row],[Amount]]*-1,"")</f>
        <v/>
      </c>
      <c r="J2974" s="20" t="s">
        <v>388</v>
      </c>
      <c r="K2974" s="17">
        <v>45474</v>
      </c>
    </row>
    <row r="2975" spans="1:11" x14ac:dyDescent="0.25">
      <c r="A2975" s="17">
        <v>45483</v>
      </c>
      <c r="B2975" t="s">
        <v>248</v>
      </c>
      <c r="C2975" t="str">
        <f t="shared" si="46"/>
        <v>Others</v>
      </c>
      <c r="D2975" s="3">
        <v>-5.25</v>
      </c>
      <c r="E2975" t="s">
        <v>254</v>
      </c>
      <c r="F2975" t="s">
        <v>255</v>
      </c>
      <c r="G2975" s="5">
        <f>IF(Table1[[#This Row],[Amount]]&lt;0,-Table1[[#This Row],[Amount]],"")</f>
        <v>5.25</v>
      </c>
      <c r="H2975">
        <f>IF(Table1[[#This Row],[Account Type]]="Credit Card",Table1[[#This Row],[Amount]],"")</f>
        <v>-5.25</v>
      </c>
      <c r="I2975" s="2" t="str">
        <f>IF(Table1[[#This Row],[Category]]="Loan Repayment",Table1[[#This Row],[Amount]]*-1,"")</f>
        <v/>
      </c>
      <c r="J2975" s="20" t="s">
        <v>388</v>
      </c>
      <c r="K2975" s="17">
        <v>45474</v>
      </c>
    </row>
    <row r="2976" spans="1:11" x14ac:dyDescent="0.25">
      <c r="A2976" s="17">
        <v>45484</v>
      </c>
      <c r="B2976" t="s">
        <v>247</v>
      </c>
      <c r="C2976" t="str">
        <f t="shared" si="46"/>
        <v>Others</v>
      </c>
      <c r="D2976" s="3">
        <v>-2</v>
      </c>
      <c r="E2976" t="s">
        <v>254</v>
      </c>
      <c r="F2976" t="s">
        <v>255</v>
      </c>
      <c r="G2976" s="5">
        <f>IF(Table1[[#This Row],[Amount]]&lt;0,-Table1[[#This Row],[Amount]],"")</f>
        <v>2</v>
      </c>
      <c r="H2976">
        <f>IF(Table1[[#This Row],[Account Type]]="Credit Card",Table1[[#This Row],[Amount]],"")</f>
        <v>-2</v>
      </c>
      <c r="I2976" s="2" t="str">
        <f>IF(Table1[[#This Row],[Category]]="Loan Repayment",Table1[[#This Row],[Amount]]*-1,"")</f>
        <v/>
      </c>
      <c r="J2976" s="20" t="s">
        <v>388</v>
      </c>
      <c r="K2976" s="17">
        <v>45474</v>
      </c>
    </row>
    <row r="2977" spans="1:11" x14ac:dyDescent="0.25">
      <c r="A2977" s="17">
        <v>45484</v>
      </c>
      <c r="B2977" t="s">
        <v>248</v>
      </c>
      <c r="C2977" t="str">
        <f t="shared" si="46"/>
        <v>Others</v>
      </c>
      <c r="D2977" s="3">
        <v>-5.25</v>
      </c>
      <c r="E2977" t="s">
        <v>254</v>
      </c>
      <c r="F2977" t="s">
        <v>255</v>
      </c>
      <c r="G2977" s="5">
        <f>IF(Table1[[#This Row],[Amount]]&lt;0,-Table1[[#This Row],[Amount]],"")</f>
        <v>5.25</v>
      </c>
      <c r="H2977">
        <f>IF(Table1[[#This Row],[Account Type]]="Credit Card",Table1[[#This Row],[Amount]],"")</f>
        <v>-5.25</v>
      </c>
      <c r="I2977" s="2" t="str">
        <f>IF(Table1[[#This Row],[Category]]="Loan Repayment",Table1[[#This Row],[Amount]]*-1,"")</f>
        <v/>
      </c>
      <c r="J2977" s="20" t="s">
        <v>388</v>
      </c>
      <c r="K2977" s="17">
        <v>45474</v>
      </c>
    </row>
    <row r="2978" spans="1:11" x14ac:dyDescent="0.25">
      <c r="A2978" s="16">
        <v>45484.041655092595</v>
      </c>
      <c r="B2978" t="s">
        <v>14</v>
      </c>
      <c r="C2978" t="str">
        <f t="shared" si="46"/>
        <v>Public Transport</v>
      </c>
      <c r="D2978" s="3">
        <v>-1.75</v>
      </c>
      <c r="E2978" t="s">
        <v>244</v>
      </c>
      <c r="F2978" t="s">
        <v>241</v>
      </c>
      <c r="G2978" s="5">
        <f>IF(Table1[[#This Row],[Amount]]&lt;0,-Table1[[#This Row],[Amount]],"")</f>
        <v>1.75</v>
      </c>
      <c r="H2978" t="str">
        <f>IF(Table1[[#This Row],[Account Type]]="Credit Card",Table1[[#This Row],[Amount]],"")</f>
        <v/>
      </c>
      <c r="I2978" s="2" t="str">
        <f>IF(Table1[[#This Row],[Category]]="Loan Repayment",Table1[[#This Row],[Amount]]*-1,"")</f>
        <v/>
      </c>
      <c r="J2978" s="20" t="s">
        <v>388</v>
      </c>
      <c r="K2978" s="17">
        <v>45474</v>
      </c>
    </row>
    <row r="2979" spans="1:11" x14ac:dyDescent="0.25">
      <c r="A2979" s="17">
        <v>45485</v>
      </c>
      <c r="B2979" t="s">
        <v>248</v>
      </c>
      <c r="C2979" t="str">
        <f t="shared" si="46"/>
        <v>Others</v>
      </c>
      <c r="D2979" s="3">
        <v>-5.25</v>
      </c>
      <c r="E2979" t="s">
        <v>254</v>
      </c>
      <c r="F2979" t="s">
        <v>255</v>
      </c>
      <c r="G2979" s="5">
        <f>IF(Table1[[#This Row],[Amount]]&lt;0,-Table1[[#This Row],[Amount]],"")</f>
        <v>5.25</v>
      </c>
      <c r="H2979">
        <f>IF(Table1[[#This Row],[Account Type]]="Credit Card",Table1[[#This Row],[Amount]],"")</f>
        <v>-5.25</v>
      </c>
      <c r="I2979" s="2" t="str">
        <f>IF(Table1[[#This Row],[Category]]="Loan Repayment",Table1[[#This Row],[Amount]]*-1,"")</f>
        <v/>
      </c>
      <c r="J2979" s="20" t="s">
        <v>388</v>
      </c>
      <c r="K2979" s="17">
        <v>45474</v>
      </c>
    </row>
    <row r="2980" spans="1:11" x14ac:dyDescent="0.25">
      <c r="A2980" s="17">
        <v>45485</v>
      </c>
      <c r="B2980" t="s">
        <v>247</v>
      </c>
      <c r="C2980" t="str">
        <f t="shared" si="46"/>
        <v>Others</v>
      </c>
      <c r="D2980" s="3">
        <v>-3</v>
      </c>
      <c r="E2980" t="s">
        <v>254</v>
      </c>
      <c r="F2980" t="s">
        <v>255</v>
      </c>
      <c r="G2980" s="5">
        <f>IF(Table1[[#This Row],[Amount]]&lt;0,-Table1[[#This Row],[Amount]],"")</f>
        <v>3</v>
      </c>
      <c r="H2980">
        <f>IF(Table1[[#This Row],[Account Type]]="Credit Card",Table1[[#This Row],[Amount]],"")</f>
        <v>-3</v>
      </c>
      <c r="I2980" s="2" t="str">
        <f>IF(Table1[[#This Row],[Category]]="Loan Repayment",Table1[[#This Row],[Amount]]*-1,"")</f>
        <v/>
      </c>
      <c r="J2980" s="20" t="s">
        <v>388</v>
      </c>
      <c r="K2980" s="17">
        <v>45474</v>
      </c>
    </row>
    <row r="2981" spans="1:11" x14ac:dyDescent="0.25">
      <c r="A2981" s="16">
        <v>45485.815312500003</v>
      </c>
      <c r="B2981" t="s">
        <v>41</v>
      </c>
      <c r="C2981" t="str">
        <f t="shared" si="46"/>
        <v>Others</v>
      </c>
      <c r="D2981" s="3">
        <v>940</v>
      </c>
      <c r="E2981" t="s">
        <v>244</v>
      </c>
      <c r="F2981" t="s">
        <v>241</v>
      </c>
      <c r="G2981" s="5" t="str">
        <f>IF(Table1[[#This Row],[Amount]]&lt;0,-Table1[[#This Row],[Amount]],"")</f>
        <v/>
      </c>
      <c r="H2981" t="str">
        <f>IF(Table1[[#This Row],[Account Type]]="Credit Card",Table1[[#This Row],[Amount]],"")</f>
        <v/>
      </c>
      <c r="I2981" s="2" t="str">
        <f>IF(Table1[[#This Row],[Category]]="Loan Repayment",Table1[[#This Row],[Amount]]*-1,"")</f>
        <v/>
      </c>
      <c r="J2981" s="20" t="s">
        <v>388</v>
      </c>
      <c r="K2981" s="17">
        <v>45474</v>
      </c>
    </row>
    <row r="2982" spans="1:11" x14ac:dyDescent="0.25">
      <c r="A2982" s="17">
        <v>45486</v>
      </c>
      <c r="B2982" t="s">
        <v>247</v>
      </c>
      <c r="C2982" t="str">
        <f t="shared" si="46"/>
        <v>Others</v>
      </c>
      <c r="D2982" s="3">
        <v>-2.5499999999999998</v>
      </c>
      <c r="E2982" t="s">
        <v>254</v>
      </c>
      <c r="F2982" t="s">
        <v>255</v>
      </c>
      <c r="G2982" s="5">
        <f>IF(Table1[[#This Row],[Amount]]&lt;0,-Table1[[#This Row],[Amount]],"")</f>
        <v>2.5499999999999998</v>
      </c>
      <c r="H2982">
        <f>IF(Table1[[#This Row],[Account Type]]="Credit Card",Table1[[#This Row],[Amount]],"")</f>
        <v>-2.5499999999999998</v>
      </c>
      <c r="I2982" s="2" t="str">
        <f>IF(Table1[[#This Row],[Category]]="Loan Repayment",Table1[[#This Row],[Amount]]*-1,"")</f>
        <v/>
      </c>
      <c r="J2982" s="20" t="s">
        <v>388</v>
      </c>
      <c r="K2982" s="17">
        <v>45474</v>
      </c>
    </row>
    <row r="2983" spans="1:11" x14ac:dyDescent="0.25">
      <c r="A2983" s="17">
        <v>45486</v>
      </c>
      <c r="B2983" t="s">
        <v>248</v>
      </c>
      <c r="C2983" t="str">
        <f t="shared" si="46"/>
        <v>Others</v>
      </c>
      <c r="D2983" s="3">
        <v>-1.95</v>
      </c>
      <c r="E2983" t="s">
        <v>254</v>
      </c>
      <c r="F2983" t="s">
        <v>255</v>
      </c>
      <c r="G2983" s="5">
        <f>IF(Table1[[#This Row],[Amount]]&lt;0,-Table1[[#This Row],[Amount]],"")</f>
        <v>1.95</v>
      </c>
      <c r="H2983">
        <f>IF(Table1[[#This Row],[Account Type]]="Credit Card",Table1[[#This Row],[Amount]],"")</f>
        <v>-1.95</v>
      </c>
      <c r="I2983" s="2" t="str">
        <f>IF(Table1[[#This Row],[Category]]="Loan Repayment",Table1[[#This Row],[Amount]]*-1,"")</f>
        <v/>
      </c>
      <c r="J2983" s="20" t="s">
        <v>388</v>
      </c>
      <c r="K2983" s="17">
        <v>45474</v>
      </c>
    </row>
    <row r="2984" spans="1:11" x14ac:dyDescent="0.25">
      <c r="A2984" s="16">
        <v>45486.573009259257</v>
      </c>
      <c r="B2984" t="s">
        <v>292</v>
      </c>
      <c r="C2984" t="str">
        <f t="shared" si="46"/>
        <v>Others</v>
      </c>
      <c r="D2984" s="3">
        <v>-590</v>
      </c>
      <c r="E2984" t="s">
        <v>244</v>
      </c>
      <c r="F2984" t="s">
        <v>241</v>
      </c>
      <c r="G2984" s="5">
        <f>IF(Table1[[#This Row],[Amount]]&lt;0,-Table1[[#This Row],[Amount]],"")</f>
        <v>590</v>
      </c>
      <c r="H2984" t="str">
        <f>IF(Table1[[#This Row],[Account Type]]="Credit Card",Table1[[#This Row],[Amount]],"")</f>
        <v/>
      </c>
      <c r="I2984" s="2" t="str">
        <f>IF(Table1[[#This Row],[Category]]="Loan Repayment",Table1[[#This Row],[Amount]]*-1,"")</f>
        <v/>
      </c>
      <c r="J2984" s="20" t="s">
        <v>388</v>
      </c>
      <c r="K2984" s="17">
        <v>45474</v>
      </c>
    </row>
    <row r="2985" spans="1:11" x14ac:dyDescent="0.25">
      <c r="A2985" s="16">
        <v>45486.574976851851</v>
      </c>
      <c r="B2985" t="s">
        <v>292</v>
      </c>
      <c r="C2985" t="str">
        <f t="shared" si="46"/>
        <v>Others</v>
      </c>
      <c r="D2985" s="3">
        <v>-320</v>
      </c>
      <c r="E2985" t="s">
        <v>244</v>
      </c>
      <c r="F2985" t="s">
        <v>241</v>
      </c>
      <c r="G2985" s="5">
        <f>IF(Table1[[#This Row],[Amount]]&lt;0,-Table1[[#This Row],[Amount]],"")</f>
        <v>320</v>
      </c>
      <c r="H2985" t="str">
        <f>IF(Table1[[#This Row],[Account Type]]="Credit Card",Table1[[#This Row],[Amount]],"")</f>
        <v/>
      </c>
      <c r="I2985" s="2" t="str">
        <f>IF(Table1[[#This Row],[Category]]="Loan Repayment",Table1[[#This Row],[Amount]]*-1,"")</f>
        <v/>
      </c>
      <c r="J2985" s="20" t="s">
        <v>388</v>
      </c>
      <c r="K2985" s="17">
        <v>45474</v>
      </c>
    </row>
    <row r="2986" spans="1:11" x14ac:dyDescent="0.25">
      <c r="A2986" s="16">
        <v>45486.59233796296</v>
      </c>
      <c r="B2986" t="s">
        <v>3</v>
      </c>
      <c r="C2986" t="str">
        <f t="shared" si="46"/>
        <v>Others</v>
      </c>
      <c r="D2986" s="3">
        <v>-15</v>
      </c>
      <c r="E2986" t="s">
        <v>244</v>
      </c>
      <c r="F2986" t="s">
        <v>241</v>
      </c>
      <c r="G2986" s="5">
        <f>IF(Table1[[#This Row],[Amount]]&lt;0,-Table1[[#This Row],[Amount]],"")</f>
        <v>15</v>
      </c>
      <c r="H2986" t="str">
        <f>IF(Table1[[#This Row],[Account Type]]="Credit Card",Table1[[#This Row],[Amount]],"")</f>
        <v/>
      </c>
      <c r="I2986" s="2" t="str">
        <f>IF(Table1[[#This Row],[Category]]="Loan Repayment",Table1[[#This Row],[Amount]]*-1,"")</f>
        <v/>
      </c>
      <c r="J2986" s="20" t="s">
        <v>388</v>
      </c>
      <c r="K2986" s="17">
        <v>45474</v>
      </c>
    </row>
    <row r="2987" spans="1:11" x14ac:dyDescent="0.25">
      <c r="A2987" s="16">
        <v>45486.59233796296</v>
      </c>
      <c r="B2987" t="s">
        <v>3</v>
      </c>
      <c r="C2987" t="str">
        <f t="shared" si="46"/>
        <v>Others</v>
      </c>
      <c r="D2987" s="3">
        <v>15</v>
      </c>
      <c r="E2987" t="s">
        <v>244</v>
      </c>
      <c r="F2987" t="s">
        <v>241</v>
      </c>
      <c r="G2987" s="5" t="str">
        <f>IF(Table1[[#This Row],[Amount]]&lt;0,-Table1[[#This Row],[Amount]],"")</f>
        <v/>
      </c>
      <c r="H2987" t="str">
        <f>IF(Table1[[#This Row],[Account Type]]="Credit Card",Table1[[#This Row],[Amount]],"")</f>
        <v/>
      </c>
      <c r="I2987" s="2" t="str">
        <f>IF(Table1[[#This Row],[Category]]="Loan Repayment",Table1[[#This Row],[Amount]]*-1,"")</f>
        <v/>
      </c>
      <c r="J2987" s="20" t="s">
        <v>388</v>
      </c>
      <c r="K2987" s="17">
        <v>45474</v>
      </c>
    </row>
    <row r="2988" spans="1:11" x14ac:dyDescent="0.25">
      <c r="A2988" s="16">
        <v>45486.593032407407</v>
      </c>
      <c r="B2988" t="s">
        <v>198</v>
      </c>
      <c r="C2988" t="str">
        <f t="shared" si="46"/>
        <v>Haircut</v>
      </c>
      <c r="D2988" s="3">
        <v>-39</v>
      </c>
      <c r="E2988" t="s">
        <v>244</v>
      </c>
      <c r="F2988" t="s">
        <v>241</v>
      </c>
      <c r="G2988" s="5">
        <f>IF(Table1[[#This Row],[Amount]]&lt;0,-Table1[[#This Row],[Amount]],"")</f>
        <v>39</v>
      </c>
      <c r="H2988" t="str">
        <f>IF(Table1[[#This Row],[Account Type]]="Credit Card",Table1[[#This Row],[Amount]],"")</f>
        <v/>
      </c>
      <c r="I2988" s="2" t="str">
        <f>IF(Table1[[#This Row],[Category]]="Loan Repayment",Table1[[#This Row],[Amount]]*-1,"")</f>
        <v/>
      </c>
      <c r="J2988" s="20" t="s">
        <v>388</v>
      </c>
      <c r="K2988" s="17">
        <v>45474</v>
      </c>
    </row>
    <row r="2989" spans="1:11" x14ac:dyDescent="0.25">
      <c r="A2989" s="16">
        <v>45487.506666666668</v>
      </c>
      <c r="B2989" t="s">
        <v>46</v>
      </c>
      <c r="C2989" t="str">
        <f t="shared" si="46"/>
        <v>Others</v>
      </c>
      <c r="D2989" s="3">
        <v>181</v>
      </c>
      <c r="E2989" t="s">
        <v>244</v>
      </c>
      <c r="F2989" t="s">
        <v>241</v>
      </c>
      <c r="G2989" s="5" t="str">
        <f>IF(Table1[[#This Row],[Amount]]&lt;0,-Table1[[#This Row],[Amount]],"")</f>
        <v/>
      </c>
      <c r="H2989" t="str">
        <f>IF(Table1[[#This Row],[Account Type]]="Credit Card",Table1[[#This Row],[Amount]],"")</f>
        <v/>
      </c>
      <c r="I2989" s="2" t="str">
        <f>IF(Table1[[#This Row],[Category]]="Loan Repayment",Table1[[#This Row],[Amount]]*-1,"")</f>
        <v/>
      </c>
      <c r="J2989" s="20" t="s">
        <v>388</v>
      </c>
      <c r="K2989" s="17">
        <v>45474</v>
      </c>
    </row>
    <row r="2990" spans="1:11" x14ac:dyDescent="0.25">
      <c r="A2990" s="16">
        <v>45487.507245370369</v>
      </c>
      <c r="B2990" t="s">
        <v>39</v>
      </c>
      <c r="C2990" t="str">
        <f t="shared" si="46"/>
        <v>Church</v>
      </c>
      <c r="D2990" s="3">
        <v>-181</v>
      </c>
      <c r="E2990" t="s">
        <v>244</v>
      </c>
      <c r="F2990" t="s">
        <v>241</v>
      </c>
      <c r="G2990" s="5">
        <f>IF(Table1[[#This Row],[Amount]]&lt;0,-Table1[[#This Row],[Amount]],"")</f>
        <v>181</v>
      </c>
      <c r="H2990" t="str">
        <f>IF(Table1[[#This Row],[Account Type]]="Credit Card",Table1[[#This Row],[Amount]],"")</f>
        <v/>
      </c>
      <c r="I2990" s="2" t="str">
        <f>IF(Table1[[#This Row],[Category]]="Loan Repayment",Table1[[#This Row],[Amount]]*-1,"")</f>
        <v/>
      </c>
      <c r="J2990" s="20" t="s">
        <v>388</v>
      </c>
      <c r="K2990" s="17">
        <v>45474</v>
      </c>
    </row>
    <row r="2991" spans="1:11" x14ac:dyDescent="0.25">
      <c r="A2991" s="16">
        <v>45487.521689814814</v>
      </c>
      <c r="B2991" t="s">
        <v>10</v>
      </c>
      <c r="C2991" t="str">
        <f t="shared" si="46"/>
        <v>Groceries</v>
      </c>
      <c r="D2991" s="3">
        <v>-6.8</v>
      </c>
      <c r="E2991" t="s">
        <v>244</v>
      </c>
      <c r="F2991" t="s">
        <v>241</v>
      </c>
      <c r="G2991" s="5">
        <f>IF(Table1[[#This Row],[Amount]]&lt;0,-Table1[[#This Row],[Amount]],"")</f>
        <v>6.8</v>
      </c>
      <c r="H2991" t="str">
        <f>IF(Table1[[#This Row],[Account Type]]="Credit Card",Table1[[#This Row],[Amount]],"")</f>
        <v/>
      </c>
      <c r="I2991" s="2" t="str">
        <f>IF(Table1[[#This Row],[Category]]="Loan Repayment",Table1[[#This Row],[Amount]]*-1,"")</f>
        <v/>
      </c>
      <c r="J2991" s="20" t="s">
        <v>388</v>
      </c>
      <c r="K2991" s="17">
        <v>45474</v>
      </c>
    </row>
    <row r="2992" spans="1:11" x14ac:dyDescent="0.25">
      <c r="A2992" s="17">
        <v>45488</v>
      </c>
      <c r="B2992" t="s">
        <v>248</v>
      </c>
      <c r="C2992" t="str">
        <f t="shared" si="46"/>
        <v>Others</v>
      </c>
      <c r="D2992" s="3">
        <v>-3.5</v>
      </c>
      <c r="E2992" t="s">
        <v>254</v>
      </c>
      <c r="F2992" t="s">
        <v>255</v>
      </c>
      <c r="G2992" s="5">
        <f>IF(Table1[[#This Row],[Amount]]&lt;0,-Table1[[#This Row],[Amount]],"")</f>
        <v>3.5</v>
      </c>
      <c r="H2992">
        <f>IF(Table1[[#This Row],[Account Type]]="Credit Card",Table1[[#This Row],[Amount]],"")</f>
        <v>-3.5</v>
      </c>
      <c r="I2992" s="2" t="str">
        <f>IF(Table1[[#This Row],[Category]]="Loan Repayment",Table1[[#This Row],[Amount]]*-1,"")</f>
        <v/>
      </c>
      <c r="J2992" s="20" t="s">
        <v>388</v>
      </c>
      <c r="K2992" s="17">
        <v>45474</v>
      </c>
    </row>
    <row r="2993" spans="1:11" x14ac:dyDescent="0.25">
      <c r="A2993" s="17">
        <v>45489</v>
      </c>
      <c r="B2993" t="s">
        <v>263</v>
      </c>
      <c r="C2993" t="str">
        <f t="shared" si="46"/>
        <v>Others</v>
      </c>
      <c r="D2993" s="3">
        <v>-1.59</v>
      </c>
      <c r="E2993" t="s">
        <v>254</v>
      </c>
      <c r="F2993" t="s">
        <v>255</v>
      </c>
      <c r="G2993" s="5">
        <f>IF(Table1[[#This Row],[Amount]]&lt;0,-Table1[[#This Row],[Amount]],"")</f>
        <v>1.59</v>
      </c>
      <c r="H2993">
        <f>IF(Table1[[#This Row],[Account Type]]="Credit Card",Table1[[#This Row],[Amount]],"")</f>
        <v>-1.59</v>
      </c>
      <c r="I2993" s="2" t="str">
        <f>IF(Table1[[#This Row],[Category]]="Loan Repayment",Table1[[#This Row],[Amount]]*-1,"")</f>
        <v/>
      </c>
      <c r="J2993" s="20" t="s">
        <v>388</v>
      </c>
      <c r="K2993" s="17">
        <v>45474</v>
      </c>
    </row>
    <row r="2994" spans="1:11" x14ac:dyDescent="0.25">
      <c r="A2994" s="17">
        <v>45489</v>
      </c>
      <c r="B2994" t="s">
        <v>248</v>
      </c>
      <c r="C2994" t="str">
        <f t="shared" si="46"/>
        <v>Others</v>
      </c>
      <c r="D2994" s="3">
        <v>-3.5</v>
      </c>
      <c r="E2994" t="s">
        <v>254</v>
      </c>
      <c r="F2994" t="s">
        <v>255</v>
      </c>
      <c r="G2994" s="5">
        <f>IF(Table1[[#This Row],[Amount]]&lt;0,-Table1[[#This Row],[Amount]],"")</f>
        <v>3.5</v>
      </c>
      <c r="H2994">
        <f>IF(Table1[[#This Row],[Account Type]]="Credit Card",Table1[[#This Row],[Amount]],"")</f>
        <v>-3.5</v>
      </c>
      <c r="I2994" s="2" t="str">
        <f>IF(Table1[[#This Row],[Category]]="Loan Repayment",Table1[[#This Row],[Amount]]*-1,"")</f>
        <v/>
      </c>
      <c r="J2994" s="20" t="s">
        <v>388</v>
      </c>
      <c r="K2994" s="17">
        <v>45474</v>
      </c>
    </row>
    <row r="2995" spans="1:11" x14ac:dyDescent="0.25">
      <c r="A2995" s="17">
        <v>45489</v>
      </c>
      <c r="B2995" t="s">
        <v>247</v>
      </c>
      <c r="C2995" t="str">
        <f t="shared" si="46"/>
        <v>Others</v>
      </c>
      <c r="D2995" s="3">
        <v>-3.5</v>
      </c>
      <c r="E2995" t="s">
        <v>254</v>
      </c>
      <c r="F2995" t="s">
        <v>255</v>
      </c>
      <c r="G2995" s="5">
        <f>IF(Table1[[#This Row],[Amount]]&lt;0,-Table1[[#This Row],[Amount]],"")</f>
        <v>3.5</v>
      </c>
      <c r="H2995">
        <f>IF(Table1[[#This Row],[Account Type]]="Credit Card",Table1[[#This Row],[Amount]],"")</f>
        <v>-3.5</v>
      </c>
      <c r="I2995" s="2" t="str">
        <f>IF(Table1[[#This Row],[Category]]="Loan Repayment",Table1[[#This Row],[Amount]]*-1,"")</f>
        <v/>
      </c>
      <c r="J2995" s="20" t="s">
        <v>388</v>
      </c>
      <c r="K2995" s="17">
        <v>45474</v>
      </c>
    </row>
    <row r="2996" spans="1:11" x14ac:dyDescent="0.25">
      <c r="A2996" s="17">
        <v>45490</v>
      </c>
      <c r="B2996" t="s">
        <v>265</v>
      </c>
      <c r="C2996" t="str">
        <f t="shared" si="46"/>
        <v>Others</v>
      </c>
      <c r="D2996" s="3">
        <v>-25.55</v>
      </c>
      <c r="E2996" t="s">
        <v>254</v>
      </c>
      <c r="F2996" t="s">
        <v>255</v>
      </c>
      <c r="G2996" s="5">
        <f>IF(Table1[[#This Row],[Amount]]&lt;0,-Table1[[#This Row],[Amount]],"")</f>
        <v>25.55</v>
      </c>
      <c r="H2996">
        <f>IF(Table1[[#This Row],[Account Type]]="Credit Card",Table1[[#This Row],[Amount]],"")</f>
        <v>-25.55</v>
      </c>
      <c r="I2996" s="2" t="str">
        <f>IF(Table1[[#This Row],[Category]]="Loan Repayment",Table1[[#This Row],[Amount]]*-1,"")</f>
        <v/>
      </c>
      <c r="J2996" s="20" t="s">
        <v>388</v>
      </c>
      <c r="K2996" s="17">
        <v>45474</v>
      </c>
    </row>
    <row r="2997" spans="1:11" x14ac:dyDescent="0.25">
      <c r="A2997" s="17">
        <v>45490</v>
      </c>
      <c r="B2997" t="s">
        <v>248</v>
      </c>
      <c r="C2997" t="str">
        <f t="shared" si="46"/>
        <v>Others</v>
      </c>
      <c r="D2997" s="3">
        <v>-5.25</v>
      </c>
      <c r="E2997" t="s">
        <v>254</v>
      </c>
      <c r="F2997" t="s">
        <v>255</v>
      </c>
      <c r="G2997" s="5">
        <f>IF(Table1[[#This Row],[Amount]]&lt;0,-Table1[[#This Row],[Amount]],"")</f>
        <v>5.25</v>
      </c>
      <c r="H2997">
        <f>IF(Table1[[#This Row],[Account Type]]="Credit Card",Table1[[#This Row],[Amount]],"")</f>
        <v>-5.25</v>
      </c>
      <c r="I2997" s="2" t="str">
        <f>IF(Table1[[#This Row],[Category]]="Loan Repayment",Table1[[#This Row],[Amount]]*-1,"")</f>
        <v/>
      </c>
      <c r="J2997" s="20" t="s">
        <v>388</v>
      </c>
      <c r="K2997" s="17">
        <v>45474</v>
      </c>
    </row>
    <row r="2998" spans="1:11" x14ac:dyDescent="0.25">
      <c r="A2998" s="17">
        <v>45491</v>
      </c>
      <c r="B2998" t="s">
        <v>246</v>
      </c>
      <c r="C2998" t="str">
        <f t="shared" si="46"/>
        <v>Others</v>
      </c>
      <c r="D2998" s="3">
        <v>-3.38</v>
      </c>
      <c r="E2998" t="s">
        <v>254</v>
      </c>
      <c r="F2998" t="s">
        <v>255</v>
      </c>
      <c r="G2998" s="5">
        <f>IF(Table1[[#This Row],[Amount]]&lt;0,-Table1[[#This Row],[Amount]],"")</f>
        <v>3.38</v>
      </c>
      <c r="H2998">
        <f>IF(Table1[[#This Row],[Account Type]]="Credit Card",Table1[[#This Row],[Amount]],"")</f>
        <v>-3.38</v>
      </c>
      <c r="I2998" s="2" t="str">
        <f>IF(Table1[[#This Row],[Category]]="Loan Repayment",Table1[[#This Row],[Amount]]*-1,"")</f>
        <v/>
      </c>
      <c r="J2998" s="20" t="s">
        <v>388</v>
      </c>
      <c r="K2998" s="17">
        <v>45474</v>
      </c>
    </row>
    <row r="2999" spans="1:11" x14ac:dyDescent="0.25">
      <c r="A2999" s="17">
        <v>45491</v>
      </c>
      <c r="B2999" t="s">
        <v>248</v>
      </c>
      <c r="C2999" t="str">
        <f t="shared" si="46"/>
        <v>Others</v>
      </c>
      <c r="D2999" s="3">
        <v>-5.25</v>
      </c>
      <c r="E2999" t="s">
        <v>254</v>
      </c>
      <c r="F2999" t="s">
        <v>255</v>
      </c>
      <c r="G2999" s="5">
        <f>IF(Table1[[#This Row],[Amount]]&lt;0,-Table1[[#This Row],[Amount]],"")</f>
        <v>5.25</v>
      </c>
      <c r="H2999">
        <f>IF(Table1[[#This Row],[Account Type]]="Credit Card",Table1[[#This Row],[Amount]],"")</f>
        <v>-5.25</v>
      </c>
      <c r="I2999" s="2" t="str">
        <f>IF(Table1[[#This Row],[Category]]="Loan Repayment",Table1[[#This Row],[Amount]]*-1,"")</f>
        <v/>
      </c>
      <c r="J2999" s="20" t="s">
        <v>388</v>
      </c>
      <c r="K2999" s="17">
        <v>45474</v>
      </c>
    </row>
    <row r="3000" spans="1:11" x14ac:dyDescent="0.25">
      <c r="A3000" s="17">
        <v>45492</v>
      </c>
      <c r="B3000" t="s">
        <v>249</v>
      </c>
      <c r="C3000" t="str">
        <f t="shared" si="46"/>
        <v>Others</v>
      </c>
      <c r="D3000" s="3">
        <v>0</v>
      </c>
      <c r="E3000" t="s">
        <v>254</v>
      </c>
      <c r="F3000" t="s">
        <v>255</v>
      </c>
      <c r="G3000" s="5" t="str">
        <f>IF(Table1[[#This Row],[Amount]]&lt;0,-Table1[[#This Row],[Amount]],"")</f>
        <v/>
      </c>
      <c r="H3000">
        <f>IF(Table1[[#This Row],[Account Type]]="Credit Card",Table1[[#This Row],[Amount]],"")</f>
        <v>0</v>
      </c>
      <c r="I3000" s="2" t="str">
        <f>IF(Table1[[#This Row],[Category]]="Loan Repayment",Table1[[#This Row],[Amount]]*-1,"")</f>
        <v/>
      </c>
      <c r="J3000" s="20" t="s">
        <v>388</v>
      </c>
      <c r="K3000" s="17">
        <v>45474</v>
      </c>
    </row>
    <row r="3001" spans="1:11" x14ac:dyDescent="0.25">
      <c r="A3001" s="17">
        <v>45492</v>
      </c>
      <c r="B3001" t="s">
        <v>263</v>
      </c>
      <c r="C3001" t="str">
        <f t="shared" si="46"/>
        <v>Others</v>
      </c>
      <c r="D3001" s="3">
        <v>-1.59</v>
      </c>
      <c r="E3001" t="s">
        <v>254</v>
      </c>
      <c r="F3001" t="s">
        <v>255</v>
      </c>
      <c r="G3001" s="5">
        <f>IF(Table1[[#This Row],[Amount]]&lt;0,-Table1[[#This Row],[Amount]],"")</f>
        <v>1.59</v>
      </c>
      <c r="H3001">
        <f>IF(Table1[[#This Row],[Account Type]]="Credit Card",Table1[[#This Row],[Amount]],"")</f>
        <v>-1.59</v>
      </c>
      <c r="I3001" s="2" t="str">
        <f>IF(Table1[[#This Row],[Category]]="Loan Repayment",Table1[[#This Row],[Amount]]*-1,"")</f>
        <v/>
      </c>
      <c r="J3001" s="20" t="s">
        <v>388</v>
      </c>
      <c r="K3001" s="17">
        <v>45474</v>
      </c>
    </row>
    <row r="3002" spans="1:11" x14ac:dyDescent="0.25">
      <c r="A3002" s="17">
        <v>45492</v>
      </c>
      <c r="B3002" t="s">
        <v>248</v>
      </c>
      <c r="C3002" t="str">
        <f t="shared" si="46"/>
        <v>Others</v>
      </c>
      <c r="D3002" s="3">
        <v>-3.5</v>
      </c>
      <c r="E3002" t="s">
        <v>254</v>
      </c>
      <c r="F3002" t="s">
        <v>255</v>
      </c>
      <c r="G3002" s="5">
        <f>IF(Table1[[#This Row],[Amount]]&lt;0,-Table1[[#This Row],[Amount]],"")</f>
        <v>3.5</v>
      </c>
      <c r="H3002">
        <f>IF(Table1[[#This Row],[Account Type]]="Credit Card",Table1[[#This Row],[Amount]],"")</f>
        <v>-3.5</v>
      </c>
      <c r="I3002" s="2" t="str">
        <f>IF(Table1[[#This Row],[Category]]="Loan Repayment",Table1[[#This Row],[Amount]]*-1,"")</f>
        <v/>
      </c>
      <c r="J3002" s="20" t="s">
        <v>388</v>
      </c>
      <c r="K3002" s="17">
        <v>45474</v>
      </c>
    </row>
    <row r="3003" spans="1:11" x14ac:dyDescent="0.25">
      <c r="A3003" s="16">
        <v>45492.18440972222</v>
      </c>
      <c r="B3003" t="s">
        <v>46</v>
      </c>
      <c r="C3003" t="str">
        <f t="shared" si="46"/>
        <v>Others</v>
      </c>
      <c r="D3003" s="3">
        <v>120</v>
      </c>
      <c r="E3003" t="s">
        <v>244</v>
      </c>
      <c r="F3003" t="s">
        <v>241</v>
      </c>
      <c r="G3003" s="5" t="str">
        <f>IF(Table1[[#This Row],[Amount]]&lt;0,-Table1[[#This Row],[Amount]],"")</f>
        <v/>
      </c>
      <c r="H3003" t="str">
        <f>IF(Table1[[#This Row],[Account Type]]="Credit Card",Table1[[#This Row],[Amount]],"")</f>
        <v/>
      </c>
      <c r="I3003" s="2" t="str">
        <f>IF(Table1[[#This Row],[Category]]="Loan Repayment",Table1[[#This Row],[Amount]]*-1,"")</f>
        <v/>
      </c>
      <c r="J3003" s="20" t="s">
        <v>388</v>
      </c>
      <c r="K3003" s="17">
        <v>45474</v>
      </c>
    </row>
    <row r="3004" spans="1:11" x14ac:dyDescent="0.25">
      <c r="A3004" s="16">
        <v>45492.185474537036</v>
      </c>
      <c r="B3004" t="s">
        <v>214</v>
      </c>
      <c r="C3004" t="str">
        <f t="shared" si="46"/>
        <v>Loan Repayment</v>
      </c>
      <c r="D3004" s="3">
        <v>-93.58</v>
      </c>
      <c r="E3004" t="s">
        <v>244</v>
      </c>
      <c r="F3004" t="s">
        <v>241</v>
      </c>
      <c r="G3004" s="5">
        <f>IF(Table1[[#This Row],[Amount]]&lt;0,-Table1[[#This Row],[Amount]],"")</f>
        <v>93.58</v>
      </c>
      <c r="H3004" t="str">
        <f>IF(Table1[[#This Row],[Account Type]]="Credit Card",Table1[[#This Row],[Amount]],"")</f>
        <v/>
      </c>
      <c r="I3004" s="2">
        <f>IF(Table1[[#This Row],[Category]]="Loan Repayment",Table1[[#This Row],[Amount]]*-1,"")</f>
        <v>93.58</v>
      </c>
      <c r="J3004" s="20" t="s">
        <v>388</v>
      </c>
      <c r="K3004" s="17">
        <v>45474</v>
      </c>
    </row>
    <row r="3005" spans="1:11" x14ac:dyDescent="0.25">
      <c r="A3005" s="16">
        <v>45492.243414351855</v>
      </c>
      <c r="B3005" t="s">
        <v>170</v>
      </c>
      <c r="C3005" t="str">
        <f t="shared" si="46"/>
        <v>Online Shopping</v>
      </c>
      <c r="D3005" s="3">
        <v>-4.09</v>
      </c>
      <c r="E3005" t="s">
        <v>244</v>
      </c>
      <c r="F3005" t="s">
        <v>241</v>
      </c>
      <c r="G3005" s="5">
        <f>IF(Table1[[#This Row],[Amount]]&lt;0,-Table1[[#This Row],[Amount]],"")</f>
        <v>4.09</v>
      </c>
      <c r="H3005" t="str">
        <f>IF(Table1[[#This Row],[Account Type]]="Credit Card",Table1[[#This Row],[Amount]],"")</f>
        <v/>
      </c>
      <c r="I3005" s="2" t="str">
        <f>IF(Table1[[#This Row],[Category]]="Loan Repayment",Table1[[#This Row],[Amount]]*-1,"")</f>
        <v/>
      </c>
      <c r="J3005" s="20" t="s">
        <v>388</v>
      </c>
      <c r="K3005" s="17">
        <v>45474</v>
      </c>
    </row>
    <row r="3006" spans="1:11" x14ac:dyDescent="0.25">
      <c r="A3006" s="16">
        <v>45492.243414351855</v>
      </c>
      <c r="B3006" t="s">
        <v>170</v>
      </c>
      <c r="C3006" t="str">
        <f t="shared" si="46"/>
        <v>Online Shopping</v>
      </c>
      <c r="D3006" s="3">
        <v>-6.97</v>
      </c>
      <c r="E3006" t="s">
        <v>244</v>
      </c>
      <c r="F3006" t="s">
        <v>241</v>
      </c>
      <c r="G3006" s="5">
        <f>IF(Table1[[#This Row],[Amount]]&lt;0,-Table1[[#This Row],[Amount]],"")</f>
        <v>6.97</v>
      </c>
      <c r="H3006" t="str">
        <f>IF(Table1[[#This Row],[Account Type]]="Credit Card",Table1[[#This Row],[Amount]],"")</f>
        <v/>
      </c>
      <c r="I3006" s="2" t="str">
        <f>IF(Table1[[#This Row],[Category]]="Loan Repayment",Table1[[#This Row],[Amount]]*-1,"")</f>
        <v/>
      </c>
      <c r="J3006" s="20" t="s">
        <v>388</v>
      </c>
      <c r="K3006" s="17">
        <v>45474</v>
      </c>
    </row>
    <row r="3007" spans="1:11" x14ac:dyDescent="0.25">
      <c r="A3007" s="17">
        <v>45493</v>
      </c>
      <c r="B3007" t="s">
        <v>247</v>
      </c>
      <c r="C3007" t="str">
        <f t="shared" si="46"/>
        <v>Others</v>
      </c>
      <c r="D3007" s="3">
        <v>-7.5</v>
      </c>
      <c r="E3007" t="s">
        <v>254</v>
      </c>
      <c r="F3007" t="s">
        <v>255</v>
      </c>
      <c r="G3007" s="5">
        <f>IF(Table1[[#This Row],[Amount]]&lt;0,-Table1[[#This Row],[Amount]],"")</f>
        <v>7.5</v>
      </c>
      <c r="H3007">
        <f>IF(Table1[[#This Row],[Account Type]]="Credit Card",Table1[[#This Row],[Amount]],"")</f>
        <v>-7.5</v>
      </c>
      <c r="I3007" s="2" t="str">
        <f>IF(Table1[[#This Row],[Category]]="Loan Repayment",Table1[[#This Row],[Amount]]*-1,"")</f>
        <v/>
      </c>
      <c r="J3007" s="20" t="s">
        <v>388</v>
      </c>
      <c r="K3007" s="17">
        <v>45474</v>
      </c>
    </row>
    <row r="3008" spans="1:11" x14ac:dyDescent="0.25">
      <c r="A3008" s="17">
        <v>45493</v>
      </c>
      <c r="B3008" t="s">
        <v>248</v>
      </c>
      <c r="C3008" t="str">
        <f t="shared" si="46"/>
        <v>Others</v>
      </c>
      <c r="D3008" s="3">
        <v>-3.7</v>
      </c>
      <c r="E3008" t="s">
        <v>254</v>
      </c>
      <c r="F3008" t="s">
        <v>255</v>
      </c>
      <c r="G3008" s="5">
        <f>IF(Table1[[#This Row],[Amount]]&lt;0,-Table1[[#This Row],[Amount]],"")</f>
        <v>3.7</v>
      </c>
      <c r="H3008">
        <f>IF(Table1[[#This Row],[Account Type]]="Credit Card",Table1[[#This Row],[Amount]],"")</f>
        <v>-3.7</v>
      </c>
      <c r="I3008" s="2" t="str">
        <f>IF(Table1[[#This Row],[Category]]="Loan Repayment",Table1[[#This Row],[Amount]]*-1,"")</f>
        <v/>
      </c>
      <c r="J3008" s="20" t="s">
        <v>388</v>
      </c>
      <c r="K3008" s="17">
        <v>45474</v>
      </c>
    </row>
    <row r="3009" spans="1:11" x14ac:dyDescent="0.25">
      <c r="A3009" s="17">
        <v>45495</v>
      </c>
      <c r="B3009" t="s">
        <v>266</v>
      </c>
      <c r="C3009" t="str">
        <f t="shared" si="46"/>
        <v>Others</v>
      </c>
      <c r="D3009" s="3">
        <v>-1.94</v>
      </c>
      <c r="E3009" t="s">
        <v>254</v>
      </c>
      <c r="F3009" t="s">
        <v>255</v>
      </c>
      <c r="G3009" s="5">
        <f>IF(Table1[[#This Row],[Amount]]&lt;0,-Table1[[#This Row],[Amount]],"")</f>
        <v>1.94</v>
      </c>
      <c r="H3009">
        <f>IF(Table1[[#This Row],[Account Type]]="Credit Card",Table1[[#This Row],[Amount]],"")</f>
        <v>-1.94</v>
      </c>
      <c r="I3009" s="2" t="str">
        <f>IF(Table1[[#This Row],[Category]]="Loan Repayment",Table1[[#This Row],[Amount]]*-1,"")</f>
        <v/>
      </c>
      <c r="J3009" s="20" t="s">
        <v>388</v>
      </c>
      <c r="K3009" s="17">
        <v>45474</v>
      </c>
    </row>
    <row r="3010" spans="1:11" x14ac:dyDescent="0.25">
      <c r="A3010" s="17">
        <v>45495</v>
      </c>
      <c r="B3010" t="s">
        <v>247</v>
      </c>
      <c r="C3010" t="str">
        <f t="shared" ref="C3010:C3073" si="47">IF(OR(B3010="Lidl",B3010="Asda",B3010="Best Asia Supermarket",B3010="Wallington Food Centre",B3010="Sainsbury's",B3010="Tesco"),"Groceries",IF(OR(B3010="Boots",B3010="Manor Pharmacy",B3010="Specsavers",B3010="Noahs Health Food Stor"),"Health",IF(OR(B3010="Amazon",B3010="Ebay"),"Online Shopping",IF(OR(B3010="Transport For London",B3010="South Western Railway"),"Public Transport",IF(OR(B3010="Primark",B3010="TK Maxx",B3010="Marks &amp; Spencer"),"Clothing",IF(OR(B3010="Udemy",B3010="Wise",B3010="Telusko",B3010="Oasis Christian Centre"),"Self Development",IF(OR(B3010="Price Busters",B3010="Argos",B3010="Poundland",B3010="Kings Corner"),"Household Items",IF(OR(B3010="To RCCG GLORIOUS HIGH THRONE",B3010="To Eagle City Church"),"Church",IF(OR(B3010="Skillz UK",B3010="Tynker",B3010="To Gocardless",B3010="We Make Footballers Cc",B3010="GLL BETTER",B3010="VIS WWW.BETTER.ORG.UK/",B3010="IXL Learning"),"Kids Extracurricular",IF(OR(B3010="To GBP Savings",B3010="Trading 212"),"Savings",IF(B3010="To Aqua","Loan Repayment",IF(B3010="To Kaneh Amin","Haircut",IF(B3010="Wall/Rent/63canon","Rent",IF(OR(B3010="Bolt","Uber"),"Cab",IF(B3010="Dulwich College","Salary","Others")))))))))))))))</f>
        <v>Others</v>
      </c>
      <c r="D3010" s="3">
        <v>-1.85</v>
      </c>
      <c r="E3010" t="s">
        <v>254</v>
      </c>
      <c r="F3010" t="s">
        <v>255</v>
      </c>
      <c r="G3010" s="5">
        <f>IF(Table1[[#This Row],[Amount]]&lt;0,-Table1[[#This Row],[Amount]],"")</f>
        <v>1.85</v>
      </c>
      <c r="H3010">
        <f>IF(Table1[[#This Row],[Account Type]]="Credit Card",Table1[[#This Row],[Amount]],"")</f>
        <v>-1.85</v>
      </c>
      <c r="I3010" s="2" t="str">
        <f>IF(Table1[[#This Row],[Category]]="Loan Repayment",Table1[[#This Row],[Amount]]*-1,"")</f>
        <v/>
      </c>
      <c r="J3010" s="20" t="s">
        <v>388</v>
      </c>
      <c r="K3010" s="17">
        <v>45474</v>
      </c>
    </row>
    <row r="3011" spans="1:11" x14ac:dyDescent="0.25">
      <c r="A3011" s="17">
        <v>45495</v>
      </c>
      <c r="B3011" t="s">
        <v>248</v>
      </c>
      <c r="C3011" t="str">
        <f t="shared" si="47"/>
        <v>Others</v>
      </c>
      <c r="D3011" s="3">
        <v>-3.5</v>
      </c>
      <c r="E3011" t="s">
        <v>254</v>
      </c>
      <c r="F3011" t="s">
        <v>255</v>
      </c>
      <c r="G3011" s="5">
        <f>IF(Table1[[#This Row],[Amount]]&lt;0,-Table1[[#This Row],[Amount]],"")</f>
        <v>3.5</v>
      </c>
      <c r="H3011">
        <f>IF(Table1[[#This Row],[Account Type]]="Credit Card",Table1[[#This Row],[Amount]],"")</f>
        <v>-3.5</v>
      </c>
      <c r="I3011" s="2" t="str">
        <f>IF(Table1[[#This Row],[Category]]="Loan Repayment",Table1[[#This Row],[Amount]]*-1,"")</f>
        <v/>
      </c>
      <c r="J3011" s="20" t="s">
        <v>388</v>
      </c>
      <c r="K3011" s="17">
        <v>45474</v>
      </c>
    </row>
    <row r="3012" spans="1:11" x14ac:dyDescent="0.25">
      <c r="A3012" s="16">
        <v>45495.290462962963</v>
      </c>
      <c r="B3012" t="s">
        <v>3</v>
      </c>
      <c r="C3012" t="str">
        <f t="shared" si="47"/>
        <v>Others</v>
      </c>
      <c r="D3012" s="3">
        <v>-30</v>
      </c>
      <c r="E3012" t="s">
        <v>244</v>
      </c>
      <c r="F3012" t="s">
        <v>241</v>
      </c>
      <c r="G3012" s="5">
        <f>IF(Table1[[#This Row],[Amount]]&lt;0,-Table1[[#This Row],[Amount]],"")</f>
        <v>30</v>
      </c>
      <c r="H3012" t="str">
        <f>IF(Table1[[#This Row],[Account Type]]="Credit Card",Table1[[#This Row],[Amount]],"")</f>
        <v/>
      </c>
      <c r="I3012" s="2" t="str">
        <f>IF(Table1[[#This Row],[Category]]="Loan Repayment",Table1[[#This Row],[Amount]]*-1,"")</f>
        <v/>
      </c>
      <c r="J3012" s="20" t="s">
        <v>388</v>
      </c>
      <c r="K3012" s="17">
        <v>45474</v>
      </c>
    </row>
    <row r="3013" spans="1:11" x14ac:dyDescent="0.25">
      <c r="A3013" s="16">
        <v>45495.290462962963</v>
      </c>
      <c r="B3013" t="s">
        <v>3</v>
      </c>
      <c r="C3013" t="str">
        <f t="shared" si="47"/>
        <v>Others</v>
      </c>
      <c r="D3013" s="3">
        <v>30</v>
      </c>
      <c r="E3013" t="s">
        <v>244</v>
      </c>
      <c r="F3013" t="s">
        <v>241</v>
      </c>
      <c r="G3013" s="5" t="str">
        <f>IF(Table1[[#This Row],[Amount]]&lt;0,-Table1[[#This Row],[Amount]],"")</f>
        <v/>
      </c>
      <c r="H3013" t="str">
        <f>IF(Table1[[#This Row],[Account Type]]="Credit Card",Table1[[#This Row],[Amount]],"")</f>
        <v/>
      </c>
      <c r="I3013" s="2" t="str">
        <f>IF(Table1[[#This Row],[Category]]="Loan Repayment",Table1[[#This Row],[Amount]]*-1,"")</f>
        <v/>
      </c>
      <c r="J3013" s="20" t="s">
        <v>388</v>
      </c>
      <c r="K3013" s="17">
        <v>45474</v>
      </c>
    </row>
    <row r="3014" spans="1:11" x14ac:dyDescent="0.25">
      <c r="A3014" s="16">
        <v>45495.291875000003</v>
      </c>
      <c r="B3014" t="s">
        <v>123</v>
      </c>
      <c r="C3014" t="str">
        <f t="shared" si="47"/>
        <v>Others</v>
      </c>
      <c r="D3014" s="3">
        <v>-20</v>
      </c>
      <c r="E3014" t="s">
        <v>244</v>
      </c>
      <c r="F3014" t="s">
        <v>241</v>
      </c>
      <c r="G3014" s="5">
        <f>IF(Table1[[#This Row],[Amount]]&lt;0,-Table1[[#This Row],[Amount]],"")</f>
        <v>20</v>
      </c>
      <c r="H3014" t="str">
        <f>IF(Table1[[#This Row],[Account Type]]="Credit Card",Table1[[#This Row],[Amount]],"")</f>
        <v/>
      </c>
      <c r="I3014" s="2" t="str">
        <f>IF(Table1[[#This Row],[Category]]="Loan Repayment",Table1[[#This Row],[Amount]]*-1,"")</f>
        <v/>
      </c>
      <c r="J3014" s="20" t="s">
        <v>388</v>
      </c>
      <c r="K3014" s="17">
        <v>45474</v>
      </c>
    </row>
    <row r="3015" spans="1:11" x14ac:dyDescent="0.25">
      <c r="A3015" s="16">
        <v>45495.34134259259</v>
      </c>
      <c r="B3015" t="s">
        <v>2</v>
      </c>
      <c r="C3015" t="str">
        <f t="shared" si="47"/>
        <v>Savings</v>
      </c>
      <c r="D3015" s="3">
        <v>5</v>
      </c>
      <c r="E3015" t="s">
        <v>244</v>
      </c>
      <c r="F3015" t="s">
        <v>241</v>
      </c>
      <c r="G3015" s="5" t="str">
        <f>IF(Table1[[#This Row],[Amount]]&lt;0,-Table1[[#This Row],[Amount]],"")</f>
        <v/>
      </c>
      <c r="H3015" t="str">
        <f>IF(Table1[[#This Row],[Account Type]]="Credit Card",Table1[[#This Row],[Amount]],"")</f>
        <v/>
      </c>
      <c r="I3015" s="2" t="str">
        <f>IF(Table1[[#This Row],[Category]]="Loan Repayment",Table1[[#This Row],[Amount]]*-1,"")</f>
        <v/>
      </c>
      <c r="J3015" s="20" t="s">
        <v>388</v>
      </c>
      <c r="K3015" s="17">
        <v>45474</v>
      </c>
    </row>
    <row r="3016" spans="1:11" x14ac:dyDescent="0.25">
      <c r="A3016" s="16">
        <v>45495.34134259259</v>
      </c>
      <c r="B3016" t="s">
        <v>2</v>
      </c>
      <c r="C3016" t="str">
        <f t="shared" si="47"/>
        <v>Savings</v>
      </c>
      <c r="D3016" s="3">
        <v>-5</v>
      </c>
      <c r="E3016" t="s">
        <v>244</v>
      </c>
      <c r="F3016" t="s">
        <v>241</v>
      </c>
      <c r="G3016" s="5">
        <f>IF(Table1[[#This Row],[Amount]]&lt;0,-Table1[[#This Row],[Amount]],"")</f>
        <v>5</v>
      </c>
      <c r="H3016" t="str">
        <f>IF(Table1[[#This Row],[Account Type]]="Credit Card",Table1[[#This Row],[Amount]],"")</f>
        <v/>
      </c>
      <c r="I3016" s="2" t="str">
        <f>IF(Table1[[#This Row],[Category]]="Loan Repayment",Table1[[#This Row],[Amount]]*-1,"")</f>
        <v/>
      </c>
      <c r="J3016" s="20" t="s">
        <v>388</v>
      </c>
      <c r="K3016" s="17">
        <v>45474</v>
      </c>
    </row>
    <row r="3017" spans="1:11" x14ac:dyDescent="0.25">
      <c r="A3017" s="17">
        <v>45496</v>
      </c>
      <c r="B3017" t="s">
        <v>250</v>
      </c>
      <c r="C3017" t="str">
        <f t="shared" si="47"/>
        <v>Others</v>
      </c>
      <c r="D3017" s="3">
        <v>-3.43</v>
      </c>
      <c r="E3017" t="s">
        <v>254</v>
      </c>
      <c r="F3017" t="s">
        <v>255</v>
      </c>
      <c r="G3017" s="5">
        <f>IF(Table1[[#This Row],[Amount]]&lt;0,-Table1[[#This Row],[Amount]],"")</f>
        <v>3.43</v>
      </c>
      <c r="H3017">
        <f>IF(Table1[[#This Row],[Account Type]]="Credit Card",Table1[[#This Row],[Amount]],"")</f>
        <v>-3.43</v>
      </c>
      <c r="I3017" s="2" t="str">
        <f>IF(Table1[[#This Row],[Category]]="Loan Repayment",Table1[[#This Row],[Amount]]*-1,"")</f>
        <v/>
      </c>
      <c r="J3017" s="20" t="s">
        <v>388</v>
      </c>
      <c r="K3017" s="17">
        <v>45474</v>
      </c>
    </row>
    <row r="3018" spans="1:11" x14ac:dyDescent="0.25">
      <c r="A3018" s="17">
        <v>45496</v>
      </c>
      <c r="B3018" t="s">
        <v>250</v>
      </c>
      <c r="C3018" t="str">
        <f t="shared" si="47"/>
        <v>Others</v>
      </c>
      <c r="D3018" s="3">
        <v>-1.29</v>
      </c>
      <c r="E3018" t="s">
        <v>254</v>
      </c>
      <c r="F3018" t="s">
        <v>255</v>
      </c>
      <c r="G3018" s="5">
        <f>IF(Table1[[#This Row],[Amount]]&lt;0,-Table1[[#This Row],[Amount]],"")</f>
        <v>1.29</v>
      </c>
      <c r="H3018">
        <f>IF(Table1[[#This Row],[Account Type]]="Credit Card",Table1[[#This Row],[Amount]],"")</f>
        <v>-1.29</v>
      </c>
      <c r="I3018" s="2" t="str">
        <f>IF(Table1[[#This Row],[Category]]="Loan Repayment",Table1[[#This Row],[Amount]]*-1,"")</f>
        <v/>
      </c>
      <c r="J3018" s="20" t="s">
        <v>388</v>
      </c>
      <c r="K3018" s="17">
        <v>45474</v>
      </c>
    </row>
    <row r="3019" spans="1:11" x14ac:dyDescent="0.25">
      <c r="A3019" s="17">
        <v>45496</v>
      </c>
      <c r="B3019" t="s">
        <v>248</v>
      </c>
      <c r="C3019" t="str">
        <f t="shared" si="47"/>
        <v>Others</v>
      </c>
      <c r="D3019" s="3">
        <v>-3.5</v>
      </c>
      <c r="E3019" t="s">
        <v>254</v>
      </c>
      <c r="F3019" t="s">
        <v>255</v>
      </c>
      <c r="G3019" s="5">
        <f>IF(Table1[[#This Row],[Amount]]&lt;0,-Table1[[#This Row],[Amount]],"")</f>
        <v>3.5</v>
      </c>
      <c r="H3019">
        <f>IF(Table1[[#This Row],[Account Type]]="Credit Card",Table1[[#This Row],[Amount]],"")</f>
        <v>-3.5</v>
      </c>
      <c r="I3019" s="2" t="str">
        <f>IF(Table1[[#This Row],[Category]]="Loan Repayment",Table1[[#This Row],[Amount]]*-1,"")</f>
        <v/>
      </c>
      <c r="J3019" s="20" t="s">
        <v>388</v>
      </c>
      <c r="K3019" s="17">
        <v>45474</v>
      </c>
    </row>
    <row r="3020" spans="1:11" x14ac:dyDescent="0.25">
      <c r="A3020" s="16">
        <v>45496.334560185183</v>
      </c>
      <c r="B3020" t="s">
        <v>41</v>
      </c>
      <c r="C3020" t="str">
        <f t="shared" si="47"/>
        <v>Others</v>
      </c>
      <c r="D3020" s="3">
        <v>70</v>
      </c>
      <c r="E3020" t="s">
        <v>244</v>
      </c>
      <c r="F3020" t="s">
        <v>241</v>
      </c>
      <c r="G3020" s="5" t="str">
        <f>IF(Table1[[#This Row],[Amount]]&lt;0,-Table1[[#This Row],[Amount]],"")</f>
        <v/>
      </c>
      <c r="H3020" t="str">
        <f>IF(Table1[[#This Row],[Account Type]]="Credit Card",Table1[[#This Row],[Amount]],"")</f>
        <v/>
      </c>
      <c r="I3020" s="2" t="str">
        <f>IF(Table1[[#This Row],[Category]]="Loan Repayment",Table1[[#This Row],[Amount]]*-1,"")</f>
        <v/>
      </c>
      <c r="J3020" s="20" t="s">
        <v>388</v>
      </c>
      <c r="K3020" s="17">
        <v>45474</v>
      </c>
    </row>
    <row r="3021" spans="1:11" x14ac:dyDescent="0.25">
      <c r="A3021" s="17">
        <v>45497</v>
      </c>
      <c r="B3021" t="s">
        <v>260</v>
      </c>
      <c r="C3021" t="str">
        <f t="shared" si="47"/>
        <v>Others</v>
      </c>
      <c r="D3021" s="3">
        <v>-2</v>
      </c>
      <c r="E3021" t="s">
        <v>254</v>
      </c>
      <c r="F3021" t="s">
        <v>255</v>
      </c>
      <c r="G3021" s="5">
        <f>IF(Table1[[#This Row],[Amount]]&lt;0,-Table1[[#This Row],[Amount]],"")</f>
        <v>2</v>
      </c>
      <c r="H3021">
        <f>IF(Table1[[#This Row],[Account Type]]="Credit Card",Table1[[#This Row],[Amount]],"")</f>
        <v>-2</v>
      </c>
      <c r="I3021" s="2" t="str">
        <f>IF(Table1[[#This Row],[Category]]="Loan Repayment",Table1[[#This Row],[Amount]]*-1,"")</f>
        <v/>
      </c>
      <c r="J3021" s="20" t="s">
        <v>388</v>
      </c>
      <c r="K3021" s="17">
        <v>45474</v>
      </c>
    </row>
    <row r="3022" spans="1:11" x14ac:dyDescent="0.25">
      <c r="A3022" s="17">
        <v>45497</v>
      </c>
      <c r="B3022" t="s">
        <v>247</v>
      </c>
      <c r="C3022" t="str">
        <f t="shared" si="47"/>
        <v>Others</v>
      </c>
      <c r="D3022" s="3">
        <v>-2</v>
      </c>
      <c r="E3022" t="s">
        <v>254</v>
      </c>
      <c r="F3022" t="s">
        <v>255</v>
      </c>
      <c r="G3022" s="5">
        <f>IF(Table1[[#This Row],[Amount]]&lt;0,-Table1[[#This Row],[Amount]],"")</f>
        <v>2</v>
      </c>
      <c r="H3022">
        <f>IF(Table1[[#This Row],[Account Type]]="Credit Card",Table1[[#This Row],[Amount]],"")</f>
        <v>-2</v>
      </c>
      <c r="I3022" s="2" t="str">
        <f>IF(Table1[[#This Row],[Category]]="Loan Repayment",Table1[[#This Row],[Amount]]*-1,"")</f>
        <v/>
      </c>
      <c r="J3022" s="20" t="s">
        <v>388</v>
      </c>
      <c r="K3022" s="17">
        <v>45474</v>
      </c>
    </row>
    <row r="3023" spans="1:11" x14ac:dyDescent="0.25">
      <c r="A3023" s="17">
        <v>45497</v>
      </c>
      <c r="B3023" t="s">
        <v>248</v>
      </c>
      <c r="C3023" t="str">
        <f t="shared" si="47"/>
        <v>Others</v>
      </c>
      <c r="D3023" s="3">
        <v>-5.25</v>
      </c>
      <c r="E3023" t="s">
        <v>254</v>
      </c>
      <c r="F3023" t="s">
        <v>255</v>
      </c>
      <c r="G3023" s="5">
        <f>IF(Table1[[#This Row],[Amount]]&lt;0,-Table1[[#This Row],[Amount]],"")</f>
        <v>5.25</v>
      </c>
      <c r="H3023">
        <f>IF(Table1[[#This Row],[Account Type]]="Credit Card",Table1[[#This Row],[Amount]],"")</f>
        <v>-5.25</v>
      </c>
      <c r="I3023" s="2" t="str">
        <f>IF(Table1[[#This Row],[Category]]="Loan Repayment",Table1[[#This Row],[Amount]]*-1,"")</f>
        <v/>
      </c>
      <c r="J3023" s="20" t="s">
        <v>388</v>
      </c>
      <c r="K3023" s="17">
        <v>45474</v>
      </c>
    </row>
    <row r="3024" spans="1:11" x14ac:dyDescent="0.25">
      <c r="A3024" s="17">
        <v>45498</v>
      </c>
      <c r="B3024" t="s">
        <v>263</v>
      </c>
      <c r="C3024" t="str">
        <f t="shared" si="47"/>
        <v>Others</v>
      </c>
      <c r="D3024" s="3">
        <v>-1.59</v>
      </c>
      <c r="E3024" t="s">
        <v>254</v>
      </c>
      <c r="F3024" t="s">
        <v>255</v>
      </c>
      <c r="G3024" s="5">
        <f>IF(Table1[[#This Row],[Amount]]&lt;0,-Table1[[#This Row],[Amount]],"")</f>
        <v>1.59</v>
      </c>
      <c r="H3024">
        <f>IF(Table1[[#This Row],[Account Type]]="Credit Card",Table1[[#This Row],[Amount]],"")</f>
        <v>-1.59</v>
      </c>
      <c r="I3024" s="2" t="str">
        <f>IF(Table1[[#This Row],[Category]]="Loan Repayment",Table1[[#This Row],[Amount]]*-1,"")</f>
        <v/>
      </c>
      <c r="J3024" s="20" t="s">
        <v>388</v>
      </c>
      <c r="K3024" s="17">
        <v>45474</v>
      </c>
    </row>
    <row r="3025" spans="1:11" x14ac:dyDescent="0.25">
      <c r="A3025" s="17">
        <v>45498</v>
      </c>
      <c r="B3025" t="s">
        <v>248</v>
      </c>
      <c r="C3025" t="str">
        <f t="shared" si="47"/>
        <v>Others</v>
      </c>
      <c r="D3025" s="3">
        <v>-3.5</v>
      </c>
      <c r="E3025" t="s">
        <v>254</v>
      </c>
      <c r="F3025" t="s">
        <v>255</v>
      </c>
      <c r="G3025" s="5">
        <f>IF(Table1[[#This Row],[Amount]]&lt;0,-Table1[[#This Row],[Amount]],"")</f>
        <v>3.5</v>
      </c>
      <c r="H3025">
        <f>IF(Table1[[#This Row],[Account Type]]="Credit Card",Table1[[#This Row],[Amount]],"")</f>
        <v>-3.5</v>
      </c>
      <c r="I3025" s="2" t="str">
        <f>IF(Table1[[#This Row],[Category]]="Loan Repayment",Table1[[#This Row],[Amount]]*-1,"")</f>
        <v/>
      </c>
      <c r="J3025" s="20" t="s">
        <v>388</v>
      </c>
      <c r="K3025" s="17">
        <v>45474</v>
      </c>
    </row>
    <row r="3026" spans="1:11" x14ac:dyDescent="0.25">
      <c r="A3026" s="16">
        <v>45498.464120370372</v>
      </c>
      <c r="B3026" t="s">
        <v>292</v>
      </c>
      <c r="C3026" t="str">
        <f t="shared" si="47"/>
        <v>Others</v>
      </c>
      <c r="D3026" s="3">
        <v>-50</v>
      </c>
      <c r="E3026" t="s">
        <v>244</v>
      </c>
      <c r="F3026" t="s">
        <v>241</v>
      </c>
      <c r="G3026" s="5">
        <f>IF(Table1[[#This Row],[Amount]]&lt;0,-Table1[[#This Row],[Amount]],"")</f>
        <v>50</v>
      </c>
      <c r="H3026" t="str">
        <f>IF(Table1[[#This Row],[Account Type]]="Credit Card",Table1[[#This Row],[Amount]],"")</f>
        <v/>
      </c>
      <c r="I3026" s="2" t="str">
        <f>IF(Table1[[#This Row],[Category]]="Loan Repayment",Table1[[#This Row],[Amount]]*-1,"")</f>
        <v/>
      </c>
      <c r="J3026" s="20" t="s">
        <v>388</v>
      </c>
      <c r="K3026" s="17">
        <v>45474</v>
      </c>
    </row>
    <row r="3027" spans="1:11" x14ac:dyDescent="0.25">
      <c r="A3027" s="17">
        <v>45499</v>
      </c>
      <c r="B3027" t="s">
        <v>267</v>
      </c>
      <c r="C3027" t="str">
        <f t="shared" si="47"/>
        <v>Others</v>
      </c>
      <c r="D3027" s="3">
        <v>-10</v>
      </c>
      <c r="E3027" t="s">
        <v>254</v>
      </c>
      <c r="F3027" t="s">
        <v>255</v>
      </c>
      <c r="G3027" s="5">
        <f>IF(Table1[[#This Row],[Amount]]&lt;0,-Table1[[#This Row],[Amount]],"")</f>
        <v>10</v>
      </c>
      <c r="H3027">
        <f>IF(Table1[[#This Row],[Account Type]]="Credit Card",Table1[[#This Row],[Amount]],"")</f>
        <v>-10</v>
      </c>
      <c r="I3027" s="2" t="str">
        <f>IF(Table1[[#This Row],[Category]]="Loan Repayment",Table1[[#This Row],[Amount]]*-1,"")</f>
        <v/>
      </c>
      <c r="J3027" s="20" t="s">
        <v>388</v>
      </c>
      <c r="K3027" s="17">
        <v>45474</v>
      </c>
    </row>
    <row r="3028" spans="1:11" x14ac:dyDescent="0.25">
      <c r="A3028" s="17">
        <v>45499</v>
      </c>
      <c r="B3028" t="s">
        <v>263</v>
      </c>
      <c r="C3028" t="str">
        <f t="shared" si="47"/>
        <v>Others</v>
      </c>
      <c r="D3028" s="3">
        <v>-1.59</v>
      </c>
      <c r="E3028" t="s">
        <v>254</v>
      </c>
      <c r="F3028" t="s">
        <v>255</v>
      </c>
      <c r="G3028" s="5">
        <f>IF(Table1[[#This Row],[Amount]]&lt;0,-Table1[[#This Row],[Amount]],"")</f>
        <v>1.59</v>
      </c>
      <c r="H3028">
        <f>IF(Table1[[#This Row],[Account Type]]="Credit Card",Table1[[#This Row],[Amount]],"")</f>
        <v>-1.59</v>
      </c>
      <c r="I3028" s="2" t="str">
        <f>IF(Table1[[#This Row],[Category]]="Loan Repayment",Table1[[#This Row],[Amount]]*-1,"")</f>
        <v/>
      </c>
      <c r="J3028" s="20" t="s">
        <v>388</v>
      </c>
      <c r="K3028" s="17">
        <v>45474</v>
      </c>
    </row>
    <row r="3029" spans="1:11" x14ac:dyDescent="0.25">
      <c r="A3029" s="17">
        <v>45499</v>
      </c>
      <c r="B3029" t="s">
        <v>247</v>
      </c>
      <c r="C3029" t="str">
        <f t="shared" si="47"/>
        <v>Others</v>
      </c>
      <c r="D3029" s="3">
        <v>-2.5</v>
      </c>
      <c r="E3029" t="s">
        <v>254</v>
      </c>
      <c r="F3029" t="s">
        <v>255</v>
      </c>
      <c r="G3029" s="5">
        <f>IF(Table1[[#This Row],[Amount]]&lt;0,-Table1[[#This Row],[Amount]],"")</f>
        <v>2.5</v>
      </c>
      <c r="H3029">
        <f>IF(Table1[[#This Row],[Account Type]]="Credit Card",Table1[[#This Row],[Amount]],"")</f>
        <v>-2.5</v>
      </c>
      <c r="I3029" s="2" t="str">
        <f>IF(Table1[[#This Row],[Category]]="Loan Repayment",Table1[[#This Row],[Amount]]*-1,"")</f>
        <v/>
      </c>
      <c r="J3029" s="20" t="s">
        <v>388</v>
      </c>
      <c r="K3029" s="17">
        <v>45474</v>
      </c>
    </row>
    <row r="3030" spans="1:11" x14ac:dyDescent="0.25">
      <c r="A3030" s="17">
        <v>45499</v>
      </c>
      <c r="B3030" t="s">
        <v>248</v>
      </c>
      <c r="C3030" t="str">
        <f t="shared" si="47"/>
        <v>Others</v>
      </c>
      <c r="D3030" s="3">
        <v>-5.25</v>
      </c>
      <c r="E3030" t="s">
        <v>254</v>
      </c>
      <c r="F3030" t="s">
        <v>255</v>
      </c>
      <c r="G3030" s="5">
        <f>IF(Table1[[#This Row],[Amount]]&lt;0,-Table1[[#This Row],[Amount]],"")</f>
        <v>5.25</v>
      </c>
      <c r="H3030">
        <f>IF(Table1[[#This Row],[Account Type]]="Credit Card",Table1[[#This Row],[Amount]],"")</f>
        <v>-5.25</v>
      </c>
      <c r="I3030" s="2" t="str">
        <f>IF(Table1[[#This Row],[Category]]="Loan Repayment",Table1[[#This Row],[Amount]]*-1,"")</f>
        <v/>
      </c>
      <c r="J3030" s="20" t="s">
        <v>388</v>
      </c>
      <c r="K3030" s="17">
        <v>45474</v>
      </c>
    </row>
    <row r="3031" spans="1:11" x14ac:dyDescent="0.25">
      <c r="A3031" s="17">
        <v>45499</v>
      </c>
      <c r="B3031" t="s">
        <v>268</v>
      </c>
      <c r="C3031" t="str">
        <f t="shared" si="47"/>
        <v>Others</v>
      </c>
      <c r="D3031" s="3">
        <v>-24</v>
      </c>
      <c r="E3031" t="s">
        <v>254</v>
      </c>
      <c r="F3031" t="s">
        <v>255</v>
      </c>
      <c r="G3031" s="5">
        <f>IF(Table1[[#This Row],[Amount]]&lt;0,-Table1[[#This Row],[Amount]],"")</f>
        <v>24</v>
      </c>
      <c r="H3031">
        <f>IF(Table1[[#This Row],[Account Type]]="Credit Card",Table1[[#This Row],[Amount]],"")</f>
        <v>-24</v>
      </c>
      <c r="I3031" s="2" t="str">
        <f>IF(Table1[[#This Row],[Category]]="Loan Repayment",Table1[[#This Row],[Amount]]*-1,"")</f>
        <v/>
      </c>
      <c r="J3031" s="20" t="s">
        <v>388</v>
      </c>
      <c r="K3031" s="17">
        <v>45474</v>
      </c>
    </row>
    <row r="3032" spans="1:11" x14ac:dyDescent="0.25">
      <c r="A3032" s="16">
        <v>45499.395497685182</v>
      </c>
      <c r="B3032" t="s">
        <v>10</v>
      </c>
      <c r="C3032" t="str">
        <f t="shared" si="47"/>
        <v>Groceries</v>
      </c>
      <c r="D3032" s="3">
        <v>-3</v>
      </c>
      <c r="E3032" t="s">
        <v>244</v>
      </c>
      <c r="F3032" t="s">
        <v>241</v>
      </c>
      <c r="G3032" s="5">
        <f>IF(Table1[[#This Row],[Amount]]&lt;0,-Table1[[#This Row],[Amount]],"")</f>
        <v>3</v>
      </c>
      <c r="H3032" t="str">
        <f>IF(Table1[[#This Row],[Account Type]]="Credit Card",Table1[[#This Row],[Amount]],"")</f>
        <v/>
      </c>
      <c r="I3032" s="2" t="str">
        <f>IF(Table1[[#This Row],[Category]]="Loan Repayment",Table1[[#This Row],[Amount]]*-1,"")</f>
        <v/>
      </c>
      <c r="J3032" s="20" t="s">
        <v>388</v>
      </c>
      <c r="K3032" s="17">
        <v>45474</v>
      </c>
    </row>
    <row r="3033" spans="1:11" x14ac:dyDescent="0.25">
      <c r="A3033" s="17">
        <v>45500</v>
      </c>
      <c r="B3033" t="s">
        <v>263</v>
      </c>
      <c r="C3033" t="str">
        <f t="shared" si="47"/>
        <v>Others</v>
      </c>
      <c r="D3033" s="3">
        <v>-1.78</v>
      </c>
      <c r="E3033" t="s">
        <v>254</v>
      </c>
      <c r="F3033" t="s">
        <v>255</v>
      </c>
      <c r="G3033" s="5">
        <f>IF(Table1[[#This Row],[Amount]]&lt;0,-Table1[[#This Row],[Amount]],"")</f>
        <v>1.78</v>
      </c>
      <c r="H3033">
        <f>IF(Table1[[#This Row],[Account Type]]="Credit Card",Table1[[#This Row],[Amount]],"")</f>
        <v>-1.78</v>
      </c>
      <c r="I3033" s="2" t="str">
        <f>IF(Table1[[#This Row],[Category]]="Loan Repayment",Table1[[#This Row],[Amount]]*-1,"")</f>
        <v/>
      </c>
      <c r="J3033" s="20" t="s">
        <v>388</v>
      </c>
      <c r="K3033" s="17">
        <v>45474</v>
      </c>
    </row>
    <row r="3034" spans="1:11" x14ac:dyDescent="0.25">
      <c r="A3034" s="17">
        <v>45500</v>
      </c>
      <c r="B3034" t="s">
        <v>247</v>
      </c>
      <c r="C3034" t="str">
        <f t="shared" si="47"/>
        <v>Others</v>
      </c>
      <c r="D3034" s="3">
        <v>-2.6</v>
      </c>
      <c r="E3034" t="s">
        <v>254</v>
      </c>
      <c r="F3034" t="s">
        <v>255</v>
      </c>
      <c r="G3034" s="5">
        <f>IF(Table1[[#This Row],[Amount]]&lt;0,-Table1[[#This Row],[Amount]],"")</f>
        <v>2.6</v>
      </c>
      <c r="H3034">
        <f>IF(Table1[[#This Row],[Account Type]]="Credit Card",Table1[[#This Row],[Amount]],"")</f>
        <v>-2.6</v>
      </c>
      <c r="I3034" s="2" t="str">
        <f>IF(Table1[[#This Row],[Category]]="Loan Repayment",Table1[[#This Row],[Amount]]*-1,"")</f>
        <v/>
      </c>
      <c r="J3034" s="20" t="s">
        <v>388</v>
      </c>
      <c r="K3034" s="17">
        <v>45474</v>
      </c>
    </row>
    <row r="3035" spans="1:11" x14ac:dyDescent="0.25">
      <c r="A3035" s="17">
        <v>45500</v>
      </c>
      <c r="B3035" t="s">
        <v>248</v>
      </c>
      <c r="C3035" t="str">
        <f t="shared" si="47"/>
        <v>Others</v>
      </c>
      <c r="D3035" s="3">
        <v>-3.7</v>
      </c>
      <c r="E3035" t="s">
        <v>254</v>
      </c>
      <c r="F3035" t="s">
        <v>255</v>
      </c>
      <c r="G3035" s="5">
        <f>IF(Table1[[#This Row],[Amount]]&lt;0,-Table1[[#This Row],[Amount]],"")</f>
        <v>3.7</v>
      </c>
      <c r="H3035">
        <f>IF(Table1[[#This Row],[Account Type]]="Credit Card",Table1[[#This Row],[Amount]],"")</f>
        <v>-3.7</v>
      </c>
      <c r="I3035" s="2" t="str">
        <f>IF(Table1[[#This Row],[Category]]="Loan Repayment",Table1[[#This Row],[Amount]]*-1,"")</f>
        <v/>
      </c>
      <c r="J3035" s="20" t="s">
        <v>388</v>
      </c>
      <c r="K3035" s="17">
        <v>45474</v>
      </c>
    </row>
    <row r="3036" spans="1:11" x14ac:dyDescent="0.25">
      <c r="A3036" s="16">
        <v>45500.855567129627</v>
      </c>
      <c r="B3036" t="s">
        <v>46</v>
      </c>
      <c r="C3036" t="str">
        <f t="shared" si="47"/>
        <v>Others</v>
      </c>
      <c r="D3036" s="3">
        <v>98</v>
      </c>
      <c r="E3036" t="s">
        <v>244</v>
      </c>
      <c r="F3036" t="s">
        <v>241</v>
      </c>
      <c r="G3036" s="5" t="str">
        <f>IF(Table1[[#This Row],[Amount]]&lt;0,-Table1[[#This Row],[Amount]],"")</f>
        <v/>
      </c>
      <c r="H3036" t="str">
        <f>IF(Table1[[#This Row],[Account Type]]="Credit Card",Table1[[#This Row],[Amount]],"")</f>
        <v/>
      </c>
      <c r="I3036" s="2" t="str">
        <f>IF(Table1[[#This Row],[Category]]="Loan Repayment",Table1[[#This Row],[Amount]]*-1,"")</f>
        <v/>
      </c>
      <c r="J3036" s="20" t="s">
        <v>388</v>
      </c>
      <c r="K3036" s="17">
        <v>45474</v>
      </c>
    </row>
    <row r="3037" spans="1:11" x14ac:dyDescent="0.25">
      <c r="A3037" s="16">
        <v>45500.856261574074</v>
      </c>
      <c r="B3037" t="s">
        <v>123</v>
      </c>
      <c r="C3037" t="str">
        <f t="shared" si="47"/>
        <v>Others</v>
      </c>
      <c r="D3037" s="3">
        <v>-98</v>
      </c>
      <c r="E3037" t="s">
        <v>244</v>
      </c>
      <c r="F3037" t="s">
        <v>241</v>
      </c>
      <c r="G3037" s="5">
        <f>IF(Table1[[#This Row],[Amount]]&lt;0,-Table1[[#This Row],[Amount]],"")</f>
        <v>98</v>
      </c>
      <c r="H3037" t="str">
        <f>IF(Table1[[#This Row],[Account Type]]="Credit Card",Table1[[#This Row],[Amount]],"")</f>
        <v/>
      </c>
      <c r="I3037" s="2" t="str">
        <f>IF(Table1[[#This Row],[Category]]="Loan Repayment",Table1[[#This Row],[Amount]]*-1,"")</f>
        <v/>
      </c>
      <c r="J3037" s="20" t="s">
        <v>388</v>
      </c>
      <c r="K3037" s="17">
        <v>45474</v>
      </c>
    </row>
    <row r="3038" spans="1:11" x14ac:dyDescent="0.25">
      <c r="A3038" s="17">
        <v>45501</v>
      </c>
      <c r="B3038" t="s">
        <v>263</v>
      </c>
      <c r="C3038" t="str">
        <f t="shared" si="47"/>
        <v>Others</v>
      </c>
      <c r="D3038" s="3">
        <v>-1.59</v>
      </c>
      <c r="E3038" t="s">
        <v>254</v>
      </c>
      <c r="F3038" t="s">
        <v>255</v>
      </c>
      <c r="G3038" s="5">
        <f>IF(Table1[[#This Row],[Amount]]&lt;0,-Table1[[#This Row],[Amount]],"")</f>
        <v>1.59</v>
      </c>
      <c r="H3038">
        <f>IF(Table1[[#This Row],[Account Type]]="Credit Card",Table1[[#This Row],[Amount]],"")</f>
        <v>-1.59</v>
      </c>
      <c r="I3038" s="2" t="str">
        <f>IF(Table1[[#This Row],[Category]]="Loan Repayment",Table1[[#This Row],[Amount]]*-1,"")</f>
        <v/>
      </c>
      <c r="J3038" s="20" t="s">
        <v>388</v>
      </c>
      <c r="K3038" s="17">
        <v>45474</v>
      </c>
    </row>
    <row r="3039" spans="1:11" x14ac:dyDescent="0.25">
      <c r="A3039" s="16">
        <v>45501.508877314816</v>
      </c>
      <c r="B3039" t="s">
        <v>46</v>
      </c>
      <c r="C3039" t="str">
        <f t="shared" si="47"/>
        <v>Others</v>
      </c>
      <c r="D3039" s="3">
        <v>210</v>
      </c>
      <c r="E3039" t="s">
        <v>244</v>
      </c>
      <c r="F3039" t="s">
        <v>241</v>
      </c>
      <c r="G3039" s="5" t="str">
        <f>IF(Table1[[#This Row],[Amount]]&lt;0,-Table1[[#This Row],[Amount]],"")</f>
        <v/>
      </c>
      <c r="H3039" t="str">
        <f>IF(Table1[[#This Row],[Account Type]]="Credit Card",Table1[[#This Row],[Amount]],"")</f>
        <v/>
      </c>
      <c r="I3039" s="2" t="str">
        <f>IF(Table1[[#This Row],[Category]]="Loan Repayment",Table1[[#This Row],[Amount]]*-1,"")</f>
        <v/>
      </c>
      <c r="J3039" s="20" t="s">
        <v>388</v>
      </c>
      <c r="K3039" s="17">
        <v>45474</v>
      </c>
    </row>
    <row r="3040" spans="1:11" x14ac:dyDescent="0.25">
      <c r="A3040" s="16">
        <v>45501.509513888886</v>
      </c>
      <c r="B3040" t="s">
        <v>39</v>
      </c>
      <c r="C3040" t="str">
        <f t="shared" si="47"/>
        <v>Church</v>
      </c>
      <c r="D3040" s="3">
        <v>-210</v>
      </c>
      <c r="E3040" t="s">
        <v>244</v>
      </c>
      <c r="F3040" t="s">
        <v>241</v>
      </c>
      <c r="G3040" s="5">
        <f>IF(Table1[[#This Row],[Amount]]&lt;0,-Table1[[#This Row],[Amount]],"")</f>
        <v>210</v>
      </c>
      <c r="H3040" t="str">
        <f>IF(Table1[[#This Row],[Account Type]]="Credit Card",Table1[[#This Row],[Amount]],"")</f>
        <v/>
      </c>
      <c r="I3040" s="2" t="str">
        <f>IF(Table1[[#This Row],[Category]]="Loan Repayment",Table1[[#This Row],[Amount]]*-1,"")</f>
        <v/>
      </c>
      <c r="J3040" s="20" t="s">
        <v>388</v>
      </c>
      <c r="K3040" s="17">
        <v>45474</v>
      </c>
    </row>
    <row r="3041" spans="1:11" x14ac:dyDescent="0.25">
      <c r="A3041" s="17">
        <v>45502</v>
      </c>
      <c r="B3041" t="s">
        <v>249</v>
      </c>
      <c r="C3041" t="str">
        <f t="shared" si="47"/>
        <v>Others</v>
      </c>
      <c r="D3041" s="3">
        <v>0</v>
      </c>
      <c r="E3041" t="s">
        <v>254</v>
      </c>
      <c r="F3041" t="s">
        <v>255</v>
      </c>
      <c r="G3041" s="5" t="str">
        <f>IF(Table1[[#This Row],[Amount]]&lt;0,-Table1[[#This Row],[Amount]],"")</f>
        <v/>
      </c>
      <c r="H3041">
        <f>IF(Table1[[#This Row],[Account Type]]="Credit Card",Table1[[#This Row],[Amount]],"")</f>
        <v>0</v>
      </c>
      <c r="I3041" s="2" t="str">
        <f>IF(Table1[[#This Row],[Category]]="Loan Repayment",Table1[[#This Row],[Amount]]*-1,"")</f>
        <v/>
      </c>
      <c r="J3041" s="20" t="s">
        <v>388</v>
      </c>
      <c r="K3041" s="17">
        <v>45474</v>
      </c>
    </row>
    <row r="3042" spans="1:11" x14ac:dyDescent="0.25">
      <c r="A3042" s="17">
        <v>45502</v>
      </c>
      <c r="B3042" t="s">
        <v>248</v>
      </c>
      <c r="C3042" t="str">
        <f t="shared" si="47"/>
        <v>Others</v>
      </c>
      <c r="D3042" s="3">
        <v>-1.75</v>
      </c>
      <c r="E3042" t="s">
        <v>254</v>
      </c>
      <c r="F3042" t="s">
        <v>255</v>
      </c>
      <c r="G3042" s="5">
        <f>IF(Table1[[#This Row],[Amount]]&lt;0,-Table1[[#This Row],[Amount]],"")</f>
        <v>1.75</v>
      </c>
      <c r="H3042">
        <f>IF(Table1[[#This Row],[Account Type]]="Credit Card",Table1[[#This Row],[Amount]],"")</f>
        <v>-1.75</v>
      </c>
      <c r="I3042" s="2" t="str">
        <f>IF(Table1[[#This Row],[Category]]="Loan Repayment",Table1[[#This Row],[Amount]]*-1,"")</f>
        <v/>
      </c>
      <c r="J3042" s="20" t="s">
        <v>388</v>
      </c>
      <c r="K3042" s="17">
        <v>45474</v>
      </c>
    </row>
    <row r="3043" spans="1:11" x14ac:dyDescent="0.25">
      <c r="A3043" s="16">
        <v>45502.341979166667</v>
      </c>
      <c r="B3043" t="s">
        <v>2</v>
      </c>
      <c r="C3043" t="str">
        <f t="shared" si="47"/>
        <v>Savings</v>
      </c>
      <c r="D3043" s="3">
        <v>5</v>
      </c>
      <c r="E3043" t="s">
        <v>244</v>
      </c>
      <c r="F3043" t="s">
        <v>241</v>
      </c>
      <c r="G3043" s="5" t="str">
        <f>IF(Table1[[#This Row],[Amount]]&lt;0,-Table1[[#This Row],[Amount]],"")</f>
        <v/>
      </c>
      <c r="H3043" t="str">
        <f>IF(Table1[[#This Row],[Account Type]]="Credit Card",Table1[[#This Row],[Amount]],"")</f>
        <v/>
      </c>
      <c r="I3043" s="2" t="str">
        <f>IF(Table1[[#This Row],[Category]]="Loan Repayment",Table1[[#This Row],[Amount]]*-1,"")</f>
        <v/>
      </c>
      <c r="J3043" s="20" t="s">
        <v>388</v>
      </c>
      <c r="K3043" s="17">
        <v>45474</v>
      </c>
    </row>
    <row r="3044" spans="1:11" x14ac:dyDescent="0.25">
      <c r="A3044" s="16">
        <v>45502.341979166667</v>
      </c>
      <c r="B3044" t="s">
        <v>2</v>
      </c>
      <c r="C3044" t="str">
        <f t="shared" si="47"/>
        <v>Savings</v>
      </c>
      <c r="D3044" s="3">
        <v>-5</v>
      </c>
      <c r="E3044" t="s">
        <v>244</v>
      </c>
      <c r="F3044" t="s">
        <v>241</v>
      </c>
      <c r="G3044" s="5">
        <f>IF(Table1[[#This Row],[Amount]]&lt;0,-Table1[[#This Row],[Amount]],"")</f>
        <v>5</v>
      </c>
      <c r="H3044" t="str">
        <f>IF(Table1[[#This Row],[Account Type]]="Credit Card",Table1[[#This Row],[Amount]],"")</f>
        <v/>
      </c>
      <c r="I3044" s="2" t="str">
        <f>IF(Table1[[#This Row],[Category]]="Loan Repayment",Table1[[#This Row],[Amount]]*-1,"")</f>
        <v/>
      </c>
      <c r="J3044" s="20" t="s">
        <v>388</v>
      </c>
      <c r="K3044" s="17">
        <v>45474</v>
      </c>
    </row>
    <row r="3045" spans="1:11" x14ac:dyDescent="0.25">
      <c r="A3045" s="16">
        <v>45502.615543981483</v>
      </c>
      <c r="B3045" t="s">
        <v>46</v>
      </c>
      <c r="C3045" t="str">
        <f t="shared" si="47"/>
        <v>Others</v>
      </c>
      <c r="D3045" s="3">
        <v>120</v>
      </c>
      <c r="E3045" t="s">
        <v>244</v>
      </c>
      <c r="F3045" t="s">
        <v>241</v>
      </c>
      <c r="G3045" s="5" t="str">
        <f>IF(Table1[[#This Row],[Amount]]&lt;0,-Table1[[#This Row],[Amount]],"")</f>
        <v/>
      </c>
      <c r="H3045" t="str">
        <f>IF(Table1[[#This Row],[Account Type]]="Credit Card",Table1[[#This Row],[Amount]],"")</f>
        <v/>
      </c>
      <c r="I3045" s="2" t="str">
        <f>IF(Table1[[#This Row],[Category]]="Loan Repayment",Table1[[#This Row],[Amount]]*-1,"")</f>
        <v/>
      </c>
      <c r="J3045" s="20" t="s">
        <v>388</v>
      </c>
      <c r="K3045" s="17">
        <v>45474</v>
      </c>
    </row>
    <row r="3046" spans="1:11" x14ac:dyDescent="0.25">
      <c r="A3046" s="16">
        <v>45502.616030092591</v>
      </c>
      <c r="B3046" t="s">
        <v>214</v>
      </c>
      <c r="C3046" t="str">
        <f t="shared" si="47"/>
        <v>Loan Repayment</v>
      </c>
      <c r="D3046" s="3">
        <v>-54.77</v>
      </c>
      <c r="E3046" t="s">
        <v>244</v>
      </c>
      <c r="F3046" t="s">
        <v>241</v>
      </c>
      <c r="G3046" s="5">
        <f>IF(Table1[[#This Row],[Amount]]&lt;0,-Table1[[#This Row],[Amount]],"")</f>
        <v>54.77</v>
      </c>
      <c r="H3046" t="str">
        <f>IF(Table1[[#This Row],[Account Type]]="Credit Card",Table1[[#This Row],[Amount]],"")</f>
        <v/>
      </c>
      <c r="I3046" s="2">
        <f>IF(Table1[[#This Row],[Category]]="Loan Repayment",Table1[[#This Row],[Amount]]*-1,"")</f>
        <v>54.77</v>
      </c>
      <c r="J3046" s="20" t="s">
        <v>388</v>
      </c>
      <c r="K3046" s="17">
        <v>45474</v>
      </c>
    </row>
    <row r="3047" spans="1:11" x14ac:dyDescent="0.25">
      <c r="A3047" s="16">
        <v>45502.618425925924</v>
      </c>
      <c r="B3047" t="s">
        <v>123</v>
      </c>
      <c r="C3047" t="str">
        <f t="shared" si="47"/>
        <v>Others</v>
      </c>
      <c r="D3047" s="3">
        <v>-54</v>
      </c>
      <c r="E3047" t="s">
        <v>244</v>
      </c>
      <c r="F3047" t="s">
        <v>241</v>
      </c>
      <c r="G3047" s="5">
        <f>IF(Table1[[#This Row],[Amount]]&lt;0,-Table1[[#This Row],[Amount]],"")</f>
        <v>54</v>
      </c>
      <c r="H3047" t="str">
        <f>IF(Table1[[#This Row],[Account Type]]="Credit Card",Table1[[#This Row],[Amount]],"")</f>
        <v/>
      </c>
      <c r="I3047" s="2" t="str">
        <f>IF(Table1[[#This Row],[Category]]="Loan Repayment",Table1[[#This Row],[Amount]]*-1,"")</f>
        <v/>
      </c>
      <c r="J3047" s="20" t="s">
        <v>388</v>
      </c>
      <c r="K3047" s="17">
        <v>45474</v>
      </c>
    </row>
    <row r="3048" spans="1:11" x14ac:dyDescent="0.25">
      <c r="A3048" s="16">
        <v>45502.891504629632</v>
      </c>
      <c r="B3048" t="s">
        <v>166</v>
      </c>
      <c r="C3048" t="str">
        <f t="shared" si="47"/>
        <v>Others</v>
      </c>
      <c r="D3048" s="3">
        <v>125.92</v>
      </c>
      <c r="E3048" t="s">
        <v>244</v>
      </c>
      <c r="F3048" t="s">
        <v>241</v>
      </c>
      <c r="G3048" s="5" t="str">
        <f>IF(Table1[[#This Row],[Amount]]&lt;0,-Table1[[#This Row],[Amount]],"")</f>
        <v/>
      </c>
      <c r="H3048" t="str">
        <f>IF(Table1[[#This Row],[Account Type]]="Credit Card",Table1[[#This Row],[Amount]],"")</f>
        <v/>
      </c>
      <c r="I3048" s="2" t="str">
        <f>IF(Table1[[#This Row],[Category]]="Loan Repayment",Table1[[#This Row],[Amount]]*-1,"")</f>
        <v/>
      </c>
      <c r="J3048" s="20" t="s">
        <v>388</v>
      </c>
      <c r="K3048" s="17">
        <v>45474</v>
      </c>
    </row>
    <row r="3049" spans="1:11" x14ac:dyDescent="0.25">
      <c r="A3049" s="16">
        <v>45502.892199074071</v>
      </c>
      <c r="B3049" t="s">
        <v>123</v>
      </c>
      <c r="C3049" t="str">
        <f t="shared" si="47"/>
        <v>Others</v>
      </c>
      <c r="D3049" s="3">
        <v>-125.92</v>
      </c>
      <c r="E3049" t="s">
        <v>244</v>
      </c>
      <c r="F3049" t="s">
        <v>241</v>
      </c>
      <c r="G3049" s="5">
        <f>IF(Table1[[#This Row],[Amount]]&lt;0,-Table1[[#This Row],[Amount]],"")</f>
        <v>125.92</v>
      </c>
      <c r="H3049" t="str">
        <f>IF(Table1[[#This Row],[Account Type]]="Credit Card",Table1[[#This Row],[Amount]],"")</f>
        <v/>
      </c>
      <c r="I3049" s="2" t="str">
        <f>IF(Table1[[#This Row],[Category]]="Loan Repayment",Table1[[#This Row],[Amount]]*-1,"")</f>
        <v/>
      </c>
      <c r="J3049" s="20" t="s">
        <v>388</v>
      </c>
      <c r="K3049" s="17">
        <v>45474</v>
      </c>
    </row>
    <row r="3050" spans="1:11" x14ac:dyDescent="0.25">
      <c r="A3050" s="17">
        <v>45503</v>
      </c>
      <c r="B3050" t="s">
        <v>269</v>
      </c>
      <c r="C3050" t="str">
        <f t="shared" si="47"/>
        <v>Others</v>
      </c>
      <c r="D3050" s="3">
        <v>-3</v>
      </c>
      <c r="E3050" t="s">
        <v>254</v>
      </c>
      <c r="F3050" t="s">
        <v>255</v>
      </c>
      <c r="G3050" s="5">
        <f>IF(Table1[[#This Row],[Amount]]&lt;0,-Table1[[#This Row],[Amount]],"")</f>
        <v>3</v>
      </c>
      <c r="H3050">
        <f>IF(Table1[[#This Row],[Account Type]]="Credit Card",Table1[[#This Row],[Amount]],"")</f>
        <v>-3</v>
      </c>
      <c r="I3050" s="2" t="str">
        <f>IF(Table1[[#This Row],[Category]]="Loan Repayment",Table1[[#This Row],[Amount]]*-1,"")</f>
        <v/>
      </c>
      <c r="J3050" s="20" t="s">
        <v>388</v>
      </c>
      <c r="K3050" s="17">
        <v>45474</v>
      </c>
    </row>
    <row r="3051" spans="1:11" x14ac:dyDescent="0.25">
      <c r="A3051" s="17">
        <v>45503</v>
      </c>
      <c r="B3051" t="s">
        <v>248</v>
      </c>
      <c r="C3051" t="str">
        <f t="shared" si="47"/>
        <v>Others</v>
      </c>
      <c r="D3051" s="3">
        <v>-3.5</v>
      </c>
      <c r="E3051" t="s">
        <v>254</v>
      </c>
      <c r="F3051" t="s">
        <v>255</v>
      </c>
      <c r="G3051" s="5">
        <f>IF(Table1[[#This Row],[Amount]]&lt;0,-Table1[[#This Row],[Amount]],"")</f>
        <v>3.5</v>
      </c>
      <c r="H3051">
        <f>IF(Table1[[#This Row],[Account Type]]="Credit Card",Table1[[#This Row],[Amount]],"")</f>
        <v>-3.5</v>
      </c>
      <c r="I3051" s="2" t="str">
        <f>IF(Table1[[#This Row],[Category]]="Loan Repayment",Table1[[#This Row],[Amount]]*-1,"")</f>
        <v/>
      </c>
      <c r="J3051" s="20" t="s">
        <v>388</v>
      </c>
      <c r="K3051" s="17">
        <v>45474</v>
      </c>
    </row>
    <row r="3052" spans="1:11" x14ac:dyDescent="0.25">
      <c r="A3052" s="17">
        <v>45504</v>
      </c>
      <c r="B3052" t="s">
        <v>247</v>
      </c>
      <c r="C3052" t="str">
        <f t="shared" si="47"/>
        <v>Others</v>
      </c>
      <c r="D3052" s="3">
        <v>-2.5499999999999998</v>
      </c>
      <c r="E3052" t="s">
        <v>254</v>
      </c>
      <c r="F3052" t="s">
        <v>255</v>
      </c>
      <c r="G3052" s="5">
        <f>IF(Table1[[#This Row],[Amount]]&lt;0,-Table1[[#This Row],[Amount]],"")</f>
        <v>2.5499999999999998</v>
      </c>
      <c r="H3052">
        <f>IF(Table1[[#This Row],[Account Type]]="Credit Card",Table1[[#This Row],[Amount]],"")</f>
        <v>-2.5499999999999998</v>
      </c>
      <c r="I3052" s="2" t="str">
        <f>IF(Table1[[#This Row],[Category]]="Loan Repayment",Table1[[#This Row],[Amount]]*-1,"")</f>
        <v/>
      </c>
      <c r="J3052" s="20" t="s">
        <v>388</v>
      </c>
      <c r="K3052" s="17">
        <v>45474</v>
      </c>
    </row>
    <row r="3053" spans="1:11" x14ac:dyDescent="0.25">
      <c r="A3053" s="17">
        <v>45504</v>
      </c>
      <c r="B3053" t="s">
        <v>248</v>
      </c>
      <c r="C3053" t="str">
        <f t="shared" si="47"/>
        <v>Others</v>
      </c>
      <c r="D3053" s="3">
        <v>-1.75</v>
      </c>
      <c r="E3053" t="s">
        <v>254</v>
      </c>
      <c r="F3053" t="s">
        <v>255</v>
      </c>
      <c r="G3053" s="5">
        <f>IF(Table1[[#This Row],[Amount]]&lt;0,-Table1[[#This Row],[Amount]],"")</f>
        <v>1.75</v>
      </c>
      <c r="H3053">
        <f>IF(Table1[[#This Row],[Account Type]]="Credit Card",Table1[[#This Row],[Amount]],"")</f>
        <v>-1.75</v>
      </c>
      <c r="I3053" s="2" t="str">
        <f>IF(Table1[[#This Row],[Category]]="Loan Repayment",Table1[[#This Row],[Amount]]*-1,"")</f>
        <v/>
      </c>
      <c r="J3053" s="20" t="s">
        <v>388</v>
      </c>
      <c r="K3053" s="17">
        <v>45474</v>
      </c>
    </row>
    <row r="3054" spans="1:11" x14ac:dyDescent="0.25">
      <c r="A3054" s="17">
        <v>45505</v>
      </c>
      <c r="B3054" t="s">
        <v>248</v>
      </c>
      <c r="C3054" t="str">
        <f t="shared" si="47"/>
        <v>Others</v>
      </c>
      <c r="D3054" s="3">
        <v>-3.5</v>
      </c>
      <c r="E3054" t="s">
        <v>254</v>
      </c>
      <c r="F3054" t="s">
        <v>255</v>
      </c>
      <c r="G3054" s="5">
        <f>IF(Table1[[#This Row],[Amount]]&lt;0,-Table1[[#This Row],[Amount]],"")</f>
        <v>3.5</v>
      </c>
      <c r="H3054">
        <f>IF(Table1[[#This Row],[Account Type]]="Credit Card",Table1[[#This Row],[Amount]],"")</f>
        <v>-3.5</v>
      </c>
      <c r="I3054" s="2" t="str">
        <f>IF(Table1[[#This Row],[Category]]="Loan Repayment",Table1[[#This Row],[Amount]]*-1,"")</f>
        <v/>
      </c>
      <c r="J3054" s="20" t="s">
        <v>389</v>
      </c>
      <c r="K3054" s="17">
        <v>45505</v>
      </c>
    </row>
    <row r="3055" spans="1:11" x14ac:dyDescent="0.25">
      <c r="A3055" s="16">
        <v>45505.26835648148</v>
      </c>
      <c r="B3055" t="s">
        <v>197</v>
      </c>
      <c r="C3055" t="str">
        <f t="shared" si="47"/>
        <v>Others</v>
      </c>
      <c r="D3055" s="3">
        <v>-10</v>
      </c>
      <c r="E3055" t="s">
        <v>244</v>
      </c>
      <c r="F3055" t="s">
        <v>241</v>
      </c>
      <c r="G3055" s="5">
        <f>IF(Table1[[#This Row],[Amount]]&lt;0,-Table1[[#This Row],[Amount]],"")</f>
        <v>10</v>
      </c>
      <c r="H3055" t="str">
        <f>IF(Table1[[#This Row],[Account Type]]="Credit Card",Table1[[#This Row],[Amount]],"")</f>
        <v/>
      </c>
      <c r="I3055" s="2" t="str">
        <f>IF(Table1[[#This Row],[Category]]="Loan Repayment",Table1[[#This Row],[Amount]]*-1,"")</f>
        <v/>
      </c>
      <c r="J3055" s="20" t="s">
        <v>389</v>
      </c>
      <c r="K3055" s="17">
        <v>45505</v>
      </c>
    </row>
    <row r="3056" spans="1:11" x14ac:dyDescent="0.25">
      <c r="A3056" s="16">
        <v>45505.715162037035</v>
      </c>
      <c r="B3056" t="s">
        <v>46</v>
      </c>
      <c r="C3056" t="str">
        <f t="shared" si="47"/>
        <v>Others</v>
      </c>
      <c r="D3056" s="3">
        <v>50</v>
      </c>
      <c r="E3056" t="s">
        <v>244</v>
      </c>
      <c r="F3056" t="s">
        <v>241</v>
      </c>
      <c r="G3056" s="5" t="str">
        <f>IF(Table1[[#This Row],[Amount]]&lt;0,-Table1[[#This Row],[Amount]],"")</f>
        <v/>
      </c>
      <c r="H3056" t="str">
        <f>IF(Table1[[#This Row],[Account Type]]="Credit Card",Table1[[#This Row],[Amount]],"")</f>
        <v/>
      </c>
      <c r="I3056" s="2" t="str">
        <f>IF(Table1[[#This Row],[Category]]="Loan Repayment",Table1[[#This Row],[Amount]]*-1,"")</f>
        <v/>
      </c>
      <c r="J3056" s="20" t="s">
        <v>389</v>
      </c>
      <c r="K3056" s="17">
        <v>45505</v>
      </c>
    </row>
    <row r="3057" spans="1:11" x14ac:dyDescent="0.25">
      <c r="A3057" s="16">
        <v>45505.71733796296</v>
      </c>
      <c r="B3057" t="s">
        <v>215</v>
      </c>
      <c r="C3057" t="str">
        <f t="shared" si="47"/>
        <v>Others</v>
      </c>
      <c r="D3057" s="3">
        <v>-50</v>
      </c>
      <c r="E3057" t="s">
        <v>244</v>
      </c>
      <c r="F3057" t="s">
        <v>241</v>
      </c>
      <c r="G3057" s="5">
        <f>IF(Table1[[#This Row],[Amount]]&lt;0,-Table1[[#This Row],[Amount]],"")</f>
        <v>50</v>
      </c>
      <c r="H3057" t="str">
        <f>IF(Table1[[#This Row],[Account Type]]="Credit Card",Table1[[#This Row],[Amount]],"")</f>
        <v/>
      </c>
      <c r="I3057" s="2" t="str">
        <f>IF(Table1[[#This Row],[Category]]="Loan Repayment",Table1[[#This Row],[Amount]]*-1,"")</f>
        <v/>
      </c>
      <c r="J3057" s="20" t="s">
        <v>389</v>
      </c>
      <c r="K3057" s="17">
        <v>45505</v>
      </c>
    </row>
    <row r="3058" spans="1:11" x14ac:dyDescent="0.25">
      <c r="A3058" s="16">
        <v>45505.785717592589</v>
      </c>
      <c r="B3058" t="s">
        <v>216</v>
      </c>
      <c r="C3058" t="str">
        <f t="shared" si="47"/>
        <v>Others</v>
      </c>
      <c r="D3058" s="3">
        <v>100</v>
      </c>
      <c r="E3058" t="s">
        <v>244</v>
      </c>
      <c r="F3058" t="s">
        <v>241</v>
      </c>
      <c r="G3058" s="5" t="str">
        <f>IF(Table1[[#This Row],[Amount]]&lt;0,-Table1[[#This Row],[Amount]],"")</f>
        <v/>
      </c>
      <c r="H3058" t="str">
        <f>IF(Table1[[#This Row],[Account Type]]="Credit Card",Table1[[#This Row],[Amount]],"")</f>
        <v/>
      </c>
      <c r="I3058" s="2" t="str">
        <f>IF(Table1[[#This Row],[Category]]="Loan Repayment",Table1[[#This Row],[Amount]]*-1,"")</f>
        <v/>
      </c>
      <c r="J3058" s="20" t="s">
        <v>389</v>
      </c>
      <c r="K3058" s="17">
        <v>45505</v>
      </c>
    </row>
    <row r="3059" spans="1:11" x14ac:dyDescent="0.25">
      <c r="A3059" s="16">
        <v>45505.787662037037</v>
      </c>
      <c r="B3059" t="s">
        <v>208</v>
      </c>
      <c r="C3059" t="str">
        <f t="shared" si="47"/>
        <v>Others</v>
      </c>
      <c r="D3059" s="3">
        <v>-100</v>
      </c>
      <c r="E3059" t="s">
        <v>244</v>
      </c>
      <c r="F3059" t="s">
        <v>241</v>
      </c>
      <c r="G3059" s="5">
        <f>IF(Table1[[#This Row],[Amount]]&lt;0,-Table1[[#This Row],[Amount]],"")</f>
        <v>100</v>
      </c>
      <c r="H3059" t="str">
        <f>IF(Table1[[#This Row],[Account Type]]="Credit Card",Table1[[#This Row],[Amount]],"")</f>
        <v/>
      </c>
      <c r="I3059" s="2" t="str">
        <f>IF(Table1[[#This Row],[Category]]="Loan Repayment",Table1[[#This Row],[Amount]]*-1,"")</f>
        <v/>
      </c>
      <c r="J3059" s="20" t="s">
        <v>389</v>
      </c>
      <c r="K3059" s="17">
        <v>45505</v>
      </c>
    </row>
    <row r="3060" spans="1:11" x14ac:dyDescent="0.25">
      <c r="A3060" s="17">
        <v>45506</v>
      </c>
      <c r="B3060" t="s">
        <v>248</v>
      </c>
      <c r="C3060" t="str">
        <f t="shared" si="47"/>
        <v>Others</v>
      </c>
      <c r="D3060" s="3">
        <v>-3.5</v>
      </c>
      <c r="E3060" t="s">
        <v>254</v>
      </c>
      <c r="F3060" t="s">
        <v>255</v>
      </c>
      <c r="G3060" s="5">
        <f>IF(Table1[[#This Row],[Amount]]&lt;0,-Table1[[#This Row],[Amount]],"")</f>
        <v>3.5</v>
      </c>
      <c r="H3060">
        <f>IF(Table1[[#This Row],[Account Type]]="Credit Card",Table1[[#This Row],[Amount]],"")</f>
        <v>-3.5</v>
      </c>
      <c r="I3060" s="2" t="str">
        <f>IF(Table1[[#This Row],[Category]]="Loan Repayment",Table1[[#This Row],[Amount]]*-1,"")</f>
        <v/>
      </c>
      <c r="J3060" s="20" t="s">
        <v>389</v>
      </c>
      <c r="K3060" s="17">
        <v>45505</v>
      </c>
    </row>
    <row r="3061" spans="1:11" x14ac:dyDescent="0.25">
      <c r="A3061" s="17">
        <v>45507</v>
      </c>
      <c r="B3061" t="s">
        <v>263</v>
      </c>
      <c r="C3061" t="str">
        <f t="shared" si="47"/>
        <v>Others</v>
      </c>
      <c r="D3061" s="3">
        <v>-1.59</v>
      </c>
      <c r="E3061" t="s">
        <v>254</v>
      </c>
      <c r="F3061" t="s">
        <v>255</v>
      </c>
      <c r="G3061" s="5">
        <f>IF(Table1[[#This Row],[Amount]]&lt;0,-Table1[[#This Row],[Amount]],"")</f>
        <v>1.59</v>
      </c>
      <c r="H3061">
        <f>IF(Table1[[#This Row],[Account Type]]="Credit Card",Table1[[#This Row],[Amount]],"")</f>
        <v>-1.59</v>
      </c>
      <c r="I3061" s="2" t="str">
        <f>IF(Table1[[#This Row],[Category]]="Loan Repayment",Table1[[#This Row],[Amount]]*-1,"")</f>
        <v/>
      </c>
      <c r="J3061" s="20" t="s">
        <v>389</v>
      </c>
      <c r="K3061" s="17">
        <v>45505</v>
      </c>
    </row>
    <row r="3062" spans="1:11" x14ac:dyDescent="0.25">
      <c r="A3062" s="17">
        <v>45507</v>
      </c>
      <c r="B3062" t="s">
        <v>248</v>
      </c>
      <c r="C3062" t="str">
        <f t="shared" si="47"/>
        <v>Others</v>
      </c>
      <c r="D3062" s="3">
        <v>-5.25</v>
      </c>
      <c r="E3062" t="s">
        <v>254</v>
      </c>
      <c r="F3062" t="s">
        <v>255</v>
      </c>
      <c r="G3062" s="5">
        <f>IF(Table1[[#This Row],[Amount]]&lt;0,-Table1[[#This Row],[Amount]],"")</f>
        <v>5.25</v>
      </c>
      <c r="H3062">
        <f>IF(Table1[[#This Row],[Account Type]]="Credit Card",Table1[[#This Row],[Amount]],"")</f>
        <v>-5.25</v>
      </c>
      <c r="I3062" s="2" t="str">
        <f>IF(Table1[[#This Row],[Category]]="Loan Repayment",Table1[[#This Row],[Amount]]*-1,"")</f>
        <v/>
      </c>
      <c r="J3062" s="20" t="s">
        <v>389</v>
      </c>
      <c r="K3062" s="17">
        <v>45505</v>
      </c>
    </row>
    <row r="3063" spans="1:11" x14ac:dyDescent="0.25">
      <c r="A3063" s="16">
        <v>45507.582881944443</v>
      </c>
      <c r="B3063" t="s">
        <v>3</v>
      </c>
      <c r="C3063" t="str">
        <f t="shared" si="47"/>
        <v>Others</v>
      </c>
      <c r="D3063" s="3">
        <v>-10</v>
      </c>
      <c r="E3063" t="s">
        <v>244</v>
      </c>
      <c r="F3063" t="s">
        <v>241</v>
      </c>
      <c r="G3063" s="5">
        <f>IF(Table1[[#This Row],[Amount]]&lt;0,-Table1[[#This Row],[Amount]],"")</f>
        <v>10</v>
      </c>
      <c r="H3063" t="str">
        <f>IF(Table1[[#This Row],[Account Type]]="Credit Card",Table1[[#This Row],[Amount]],"")</f>
        <v/>
      </c>
      <c r="I3063" s="2" t="str">
        <f>IF(Table1[[#This Row],[Category]]="Loan Repayment",Table1[[#This Row],[Amount]]*-1,"")</f>
        <v/>
      </c>
      <c r="J3063" s="20" t="s">
        <v>389</v>
      </c>
      <c r="K3063" s="17">
        <v>45505</v>
      </c>
    </row>
    <row r="3064" spans="1:11" x14ac:dyDescent="0.25">
      <c r="A3064" s="16">
        <v>45507.582881944443</v>
      </c>
      <c r="B3064" t="s">
        <v>3</v>
      </c>
      <c r="C3064" t="str">
        <f t="shared" si="47"/>
        <v>Others</v>
      </c>
      <c r="D3064" s="3">
        <v>10</v>
      </c>
      <c r="E3064" t="s">
        <v>244</v>
      </c>
      <c r="F3064" t="s">
        <v>241</v>
      </c>
      <c r="G3064" s="5" t="str">
        <f>IF(Table1[[#This Row],[Amount]]&lt;0,-Table1[[#This Row],[Amount]],"")</f>
        <v/>
      </c>
      <c r="H3064" t="str">
        <f>IF(Table1[[#This Row],[Account Type]]="Credit Card",Table1[[#This Row],[Amount]],"")</f>
        <v/>
      </c>
      <c r="I3064" s="2" t="str">
        <f>IF(Table1[[#This Row],[Category]]="Loan Repayment",Table1[[#This Row],[Amount]]*-1,"")</f>
        <v/>
      </c>
      <c r="J3064" s="20" t="s">
        <v>389</v>
      </c>
      <c r="K3064" s="17">
        <v>45505</v>
      </c>
    </row>
    <row r="3065" spans="1:11" x14ac:dyDescent="0.25">
      <c r="A3065" s="16">
        <v>45507.583101851851</v>
      </c>
      <c r="B3065" t="s">
        <v>198</v>
      </c>
      <c r="C3065" t="str">
        <f t="shared" si="47"/>
        <v>Haircut</v>
      </c>
      <c r="D3065" s="3">
        <v>-39</v>
      </c>
      <c r="E3065" t="s">
        <v>244</v>
      </c>
      <c r="F3065" t="s">
        <v>241</v>
      </c>
      <c r="G3065" s="5">
        <f>IF(Table1[[#This Row],[Amount]]&lt;0,-Table1[[#This Row],[Amount]],"")</f>
        <v>39</v>
      </c>
      <c r="H3065" t="str">
        <f>IF(Table1[[#This Row],[Account Type]]="Credit Card",Table1[[#This Row],[Amount]],"")</f>
        <v/>
      </c>
      <c r="I3065" s="2" t="str">
        <f>IF(Table1[[#This Row],[Category]]="Loan Repayment",Table1[[#This Row],[Amount]]*-1,"")</f>
        <v/>
      </c>
      <c r="J3065" s="20" t="s">
        <v>389</v>
      </c>
      <c r="K3065" s="17">
        <v>45505</v>
      </c>
    </row>
    <row r="3066" spans="1:11" x14ac:dyDescent="0.25">
      <c r="A3066" s="16">
        <v>45507.599143518521</v>
      </c>
      <c r="B3066" t="s">
        <v>46</v>
      </c>
      <c r="C3066" t="str">
        <f t="shared" si="47"/>
        <v>Others</v>
      </c>
      <c r="D3066" s="3">
        <v>50</v>
      </c>
      <c r="E3066" t="s">
        <v>244</v>
      </c>
      <c r="F3066" t="s">
        <v>241</v>
      </c>
      <c r="G3066" s="5" t="str">
        <f>IF(Table1[[#This Row],[Amount]]&lt;0,-Table1[[#This Row],[Amount]],"")</f>
        <v/>
      </c>
      <c r="H3066" t="str">
        <f>IF(Table1[[#This Row],[Account Type]]="Credit Card",Table1[[#This Row],[Amount]],"")</f>
        <v/>
      </c>
      <c r="I3066" s="2" t="str">
        <f>IF(Table1[[#This Row],[Category]]="Loan Repayment",Table1[[#This Row],[Amount]]*-1,"")</f>
        <v/>
      </c>
      <c r="J3066" s="20" t="s">
        <v>389</v>
      </c>
      <c r="K3066" s="17">
        <v>45505</v>
      </c>
    </row>
    <row r="3067" spans="1:11" x14ac:dyDescent="0.25">
      <c r="A3067" s="16">
        <v>45507.599733796298</v>
      </c>
      <c r="B3067" t="s">
        <v>211</v>
      </c>
      <c r="C3067" t="str">
        <f t="shared" si="47"/>
        <v>Others</v>
      </c>
      <c r="D3067" s="3">
        <v>-30</v>
      </c>
      <c r="E3067" t="s">
        <v>244</v>
      </c>
      <c r="F3067" t="s">
        <v>241</v>
      </c>
      <c r="G3067" s="5">
        <f>IF(Table1[[#This Row],[Amount]]&lt;0,-Table1[[#This Row],[Amount]],"")</f>
        <v>30</v>
      </c>
      <c r="H3067" t="str">
        <f>IF(Table1[[#This Row],[Account Type]]="Credit Card",Table1[[#This Row],[Amount]],"")</f>
        <v/>
      </c>
      <c r="I3067" s="2" t="str">
        <f>IF(Table1[[#This Row],[Category]]="Loan Repayment",Table1[[#This Row],[Amount]]*-1,"")</f>
        <v/>
      </c>
      <c r="J3067" s="20" t="s">
        <v>389</v>
      </c>
      <c r="K3067" s="17">
        <v>45505</v>
      </c>
    </row>
    <row r="3068" spans="1:11" x14ac:dyDescent="0.25">
      <c r="A3068" s="17">
        <v>45508</v>
      </c>
      <c r="B3068" t="s">
        <v>266</v>
      </c>
      <c r="C3068" t="str">
        <f t="shared" si="47"/>
        <v>Others</v>
      </c>
      <c r="D3068" s="3">
        <v>-2.25</v>
      </c>
      <c r="E3068" t="s">
        <v>254</v>
      </c>
      <c r="F3068" t="s">
        <v>255</v>
      </c>
      <c r="G3068" s="5">
        <f>IF(Table1[[#This Row],[Amount]]&lt;0,-Table1[[#This Row],[Amount]],"")</f>
        <v>2.25</v>
      </c>
      <c r="H3068">
        <f>IF(Table1[[#This Row],[Account Type]]="Credit Card",Table1[[#This Row],[Amount]],"")</f>
        <v>-2.25</v>
      </c>
      <c r="I3068" s="2" t="str">
        <f>IF(Table1[[#This Row],[Category]]="Loan Repayment",Table1[[#This Row],[Amount]]*-1,"")</f>
        <v/>
      </c>
      <c r="J3068" s="20" t="s">
        <v>389</v>
      </c>
      <c r="K3068" s="17">
        <v>45505</v>
      </c>
    </row>
    <row r="3069" spans="1:11" x14ac:dyDescent="0.25">
      <c r="A3069" s="17">
        <v>45508</v>
      </c>
      <c r="B3069" t="s">
        <v>248</v>
      </c>
      <c r="C3069" t="str">
        <f t="shared" si="47"/>
        <v>Others</v>
      </c>
      <c r="D3069" s="3">
        <v>-3.5</v>
      </c>
      <c r="E3069" t="s">
        <v>254</v>
      </c>
      <c r="F3069" t="s">
        <v>255</v>
      </c>
      <c r="G3069" s="5">
        <f>IF(Table1[[#This Row],[Amount]]&lt;0,-Table1[[#This Row],[Amount]],"")</f>
        <v>3.5</v>
      </c>
      <c r="H3069">
        <f>IF(Table1[[#This Row],[Account Type]]="Credit Card",Table1[[#This Row],[Amount]],"")</f>
        <v>-3.5</v>
      </c>
      <c r="I3069" s="2" t="str">
        <f>IF(Table1[[#This Row],[Category]]="Loan Repayment",Table1[[#This Row],[Amount]]*-1,"")</f>
        <v/>
      </c>
      <c r="J3069" s="20" t="s">
        <v>389</v>
      </c>
      <c r="K3069" s="17">
        <v>45505</v>
      </c>
    </row>
    <row r="3070" spans="1:11" x14ac:dyDescent="0.25">
      <c r="A3070" s="16">
        <v>45508.482627314814</v>
      </c>
      <c r="B3070" t="s">
        <v>39</v>
      </c>
      <c r="C3070" t="str">
        <f t="shared" si="47"/>
        <v>Church</v>
      </c>
      <c r="D3070" s="3">
        <v>-3</v>
      </c>
      <c r="E3070" t="s">
        <v>244</v>
      </c>
      <c r="F3070" t="s">
        <v>241</v>
      </c>
      <c r="G3070" s="5">
        <f>IF(Table1[[#This Row],[Amount]]&lt;0,-Table1[[#This Row],[Amount]],"")</f>
        <v>3</v>
      </c>
      <c r="H3070" t="str">
        <f>IF(Table1[[#This Row],[Account Type]]="Credit Card",Table1[[#This Row],[Amount]],"")</f>
        <v/>
      </c>
      <c r="I3070" s="2" t="str">
        <f>IF(Table1[[#This Row],[Category]]="Loan Repayment",Table1[[#This Row],[Amount]]*-1,"")</f>
        <v/>
      </c>
      <c r="J3070" s="20" t="s">
        <v>389</v>
      </c>
      <c r="K3070" s="17">
        <v>45505</v>
      </c>
    </row>
    <row r="3071" spans="1:11" x14ac:dyDescent="0.25">
      <c r="A3071" s="16">
        <v>45508.521909722222</v>
      </c>
      <c r="B3071" t="s">
        <v>10</v>
      </c>
      <c r="C3071" t="str">
        <f t="shared" si="47"/>
        <v>Groceries</v>
      </c>
      <c r="D3071" s="3">
        <v>-0.65</v>
      </c>
      <c r="E3071" t="s">
        <v>244</v>
      </c>
      <c r="F3071" t="s">
        <v>241</v>
      </c>
      <c r="G3071" s="5">
        <f>IF(Table1[[#This Row],[Amount]]&lt;0,-Table1[[#This Row],[Amount]],"")</f>
        <v>0.65</v>
      </c>
      <c r="H3071" t="str">
        <f>IF(Table1[[#This Row],[Account Type]]="Credit Card",Table1[[#This Row],[Amount]],"")</f>
        <v/>
      </c>
      <c r="I3071" s="2" t="str">
        <f>IF(Table1[[#This Row],[Category]]="Loan Repayment",Table1[[#This Row],[Amount]]*-1,"")</f>
        <v/>
      </c>
      <c r="J3071" s="20" t="s">
        <v>389</v>
      </c>
      <c r="K3071" s="17">
        <v>45505</v>
      </c>
    </row>
    <row r="3072" spans="1:11" x14ac:dyDescent="0.25">
      <c r="A3072" s="17">
        <v>45509</v>
      </c>
      <c r="B3072" t="s">
        <v>248</v>
      </c>
      <c r="C3072" t="str">
        <f t="shared" si="47"/>
        <v>Others</v>
      </c>
      <c r="D3072" s="3">
        <v>-1.75</v>
      </c>
      <c r="E3072" t="s">
        <v>254</v>
      </c>
      <c r="F3072" t="s">
        <v>255</v>
      </c>
      <c r="G3072" s="5">
        <f>IF(Table1[[#This Row],[Amount]]&lt;0,-Table1[[#This Row],[Amount]],"")</f>
        <v>1.75</v>
      </c>
      <c r="H3072">
        <f>IF(Table1[[#This Row],[Account Type]]="Credit Card",Table1[[#This Row],[Amount]],"")</f>
        <v>-1.75</v>
      </c>
      <c r="I3072" s="2" t="str">
        <f>IF(Table1[[#This Row],[Category]]="Loan Repayment",Table1[[#This Row],[Amount]]*-1,"")</f>
        <v/>
      </c>
      <c r="J3072" s="20" t="s">
        <v>389</v>
      </c>
      <c r="K3072" s="17">
        <v>45505</v>
      </c>
    </row>
    <row r="3073" spans="1:11" x14ac:dyDescent="0.25">
      <c r="A3073" s="16">
        <v>45509.343032407407</v>
      </c>
      <c r="B3073" t="s">
        <v>2</v>
      </c>
      <c r="C3073" t="str">
        <f t="shared" si="47"/>
        <v>Savings</v>
      </c>
      <c r="D3073" s="3">
        <v>5</v>
      </c>
      <c r="E3073" t="s">
        <v>244</v>
      </c>
      <c r="F3073" t="s">
        <v>241</v>
      </c>
      <c r="G3073" s="5" t="str">
        <f>IF(Table1[[#This Row],[Amount]]&lt;0,-Table1[[#This Row],[Amount]],"")</f>
        <v/>
      </c>
      <c r="H3073" t="str">
        <f>IF(Table1[[#This Row],[Account Type]]="Credit Card",Table1[[#This Row],[Amount]],"")</f>
        <v/>
      </c>
      <c r="I3073" s="2" t="str">
        <f>IF(Table1[[#This Row],[Category]]="Loan Repayment",Table1[[#This Row],[Amount]]*-1,"")</f>
        <v/>
      </c>
      <c r="J3073" s="20" t="s">
        <v>389</v>
      </c>
      <c r="K3073" s="17">
        <v>45505</v>
      </c>
    </row>
    <row r="3074" spans="1:11" x14ac:dyDescent="0.25">
      <c r="A3074" s="16">
        <v>45509.343032407407</v>
      </c>
      <c r="B3074" t="s">
        <v>2</v>
      </c>
      <c r="C3074" t="str">
        <f t="shared" ref="C3074:C3137" si="48">IF(OR(B3074="Lidl",B3074="Asda",B3074="Best Asia Supermarket",B3074="Wallington Food Centre",B3074="Sainsbury's",B3074="Tesco"),"Groceries",IF(OR(B3074="Boots",B3074="Manor Pharmacy",B3074="Specsavers",B3074="Noahs Health Food Stor"),"Health",IF(OR(B3074="Amazon",B3074="Ebay"),"Online Shopping",IF(OR(B3074="Transport For London",B3074="South Western Railway"),"Public Transport",IF(OR(B3074="Primark",B3074="TK Maxx",B3074="Marks &amp; Spencer"),"Clothing",IF(OR(B3074="Udemy",B3074="Wise",B3074="Telusko",B3074="Oasis Christian Centre"),"Self Development",IF(OR(B3074="Price Busters",B3074="Argos",B3074="Poundland",B3074="Kings Corner"),"Household Items",IF(OR(B3074="To RCCG GLORIOUS HIGH THRONE",B3074="To Eagle City Church"),"Church",IF(OR(B3074="Skillz UK",B3074="Tynker",B3074="To Gocardless",B3074="We Make Footballers Cc",B3074="GLL BETTER",B3074="VIS WWW.BETTER.ORG.UK/",B3074="IXL Learning"),"Kids Extracurricular",IF(OR(B3074="To GBP Savings",B3074="Trading 212"),"Savings",IF(B3074="To Aqua","Loan Repayment",IF(B3074="To Kaneh Amin","Haircut",IF(B3074="Wall/Rent/63canon","Rent",IF(OR(B3074="Bolt","Uber"),"Cab",IF(B3074="Dulwich College","Salary","Others")))))))))))))))</f>
        <v>Savings</v>
      </c>
      <c r="D3074" s="3">
        <v>-5</v>
      </c>
      <c r="E3074" t="s">
        <v>244</v>
      </c>
      <c r="F3074" t="s">
        <v>241</v>
      </c>
      <c r="G3074" s="5">
        <f>IF(Table1[[#This Row],[Amount]]&lt;0,-Table1[[#This Row],[Amount]],"")</f>
        <v>5</v>
      </c>
      <c r="H3074" t="str">
        <f>IF(Table1[[#This Row],[Account Type]]="Credit Card",Table1[[#This Row],[Amount]],"")</f>
        <v/>
      </c>
      <c r="I3074" s="2" t="str">
        <f>IF(Table1[[#This Row],[Category]]="Loan Repayment",Table1[[#This Row],[Amount]]*-1,"")</f>
        <v/>
      </c>
      <c r="J3074" s="20" t="s">
        <v>389</v>
      </c>
      <c r="K3074" s="17">
        <v>45505</v>
      </c>
    </row>
    <row r="3075" spans="1:11" x14ac:dyDescent="0.25">
      <c r="A3075" s="16">
        <v>45509.725451388891</v>
      </c>
      <c r="B3075" t="s">
        <v>10</v>
      </c>
      <c r="C3075" t="str">
        <f t="shared" si="48"/>
        <v>Groceries</v>
      </c>
      <c r="D3075" s="3">
        <v>-1.75</v>
      </c>
      <c r="E3075" t="s">
        <v>244</v>
      </c>
      <c r="F3075" t="s">
        <v>241</v>
      </c>
      <c r="G3075" s="5">
        <f>IF(Table1[[#This Row],[Amount]]&lt;0,-Table1[[#This Row],[Amount]],"")</f>
        <v>1.75</v>
      </c>
      <c r="H3075" t="str">
        <f>IF(Table1[[#This Row],[Account Type]]="Credit Card",Table1[[#This Row],[Amount]],"")</f>
        <v/>
      </c>
      <c r="I3075" s="2" t="str">
        <f>IF(Table1[[#This Row],[Category]]="Loan Repayment",Table1[[#This Row],[Amount]]*-1,"")</f>
        <v/>
      </c>
      <c r="J3075" s="20" t="s">
        <v>389</v>
      </c>
      <c r="K3075" s="17">
        <v>45505</v>
      </c>
    </row>
    <row r="3076" spans="1:11" x14ac:dyDescent="0.25">
      <c r="A3076" s="17">
        <v>45510</v>
      </c>
      <c r="B3076" t="s">
        <v>288</v>
      </c>
      <c r="C3076" t="str">
        <f t="shared" si="48"/>
        <v>Others</v>
      </c>
      <c r="D3076" s="3">
        <v>-3.05</v>
      </c>
      <c r="E3076" t="s">
        <v>254</v>
      </c>
      <c r="F3076" t="s">
        <v>255</v>
      </c>
      <c r="G3076" s="5">
        <f>IF(Table1[[#This Row],[Amount]]&lt;0,-Table1[[#This Row],[Amount]],"")</f>
        <v>3.05</v>
      </c>
      <c r="H3076">
        <f>IF(Table1[[#This Row],[Account Type]]="Credit Card",Table1[[#This Row],[Amount]],"")</f>
        <v>-3.05</v>
      </c>
      <c r="I3076" s="2" t="str">
        <f>IF(Table1[[#This Row],[Category]]="Loan Repayment",Table1[[#This Row],[Amount]]*-1,"")</f>
        <v/>
      </c>
      <c r="J3076" s="20" t="s">
        <v>389</v>
      </c>
      <c r="K3076" s="17">
        <v>45505</v>
      </c>
    </row>
    <row r="3077" spans="1:11" x14ac:dyDescent="0.25">
      <c r="A3077" s="17">
        <v>45510</v>
      </c>
      <c r="B3077" t="s">
        <v>267</v>
      </c>
      <c r="C3077" t="str">
        <f t="shared" si="48"/>
        <v>Others</v>
      </c>
      <c r="D3077" s="3">
        <v>-9</v>
      </c>
      <c r="E3077" t="s">
        <v>254</v>
      </c>
      <c r="F3077" t="s">
        <v>255</v>
      </c>
      <c r="G3077" s="5">
        <f>IF(Table1[[#This Row],[Amount]]&lt;0,-Table1[[#This Row],[Amount]],"")</f>
        <v>9</v>
      </c>
      <c r="H3077">
        <f>IF(Table1[[#This Row],[Account Type]]="Credit Card",Table1[[#This Row],[Amount]],"")</f>
        <v>-9</v>
      </c>
      <c r="I3077" s="2" t="str">
        <f>IF(Table1[[#This Row],[Category]]="Loan Repayment",Table1[[#This Row],[Amount]]*-1,"")</f>
        <v/>
      </c>
      <c r="J3077" s="20" t="s">
        <v>389</v>
      </c>
      <c r="K3077" s="17">
        <v>45505</v>
      </c>
    </row>
    <row r="3078" spans="1:11" x14ac:dyDescent="0.25">
      <c r="A3078" s="17">
        <v>45510</v>
      </c>
      <c r="B3078" t="s">
        <v>248</v>
      </c>
      <c r="C3078" t="str">
        <f t="shared" si="48"/>
        <v>Others</v>
      </c>
      <c r="D3078" s="3">
        <v>-1.75</v>
      </c>
      <c r="E3078" t="s">
        <v>254</v>
      </c>
      <c r="F3078" t="s">
        <v>255</v>
      </c>
      <c r="G3078" s="5">
        <f>IF(Table1[[#This Row],[Amount]]&lt;0,-Table1[[#This Row],[Amount]],"")</f>
        <v>1.75</v>
      </c>
      <c r="H3078">
        <f>IF(Table1[[#This Row],[Account Type]]="Credit Card",Table1[[#This Row],[Amount]],"")</f>
        <v>-1.75</v>
      </c>
      <c r="I3078" s="2" t="str">
        <f>IF(Table1[[#This Row],[Category]]="Loan Repayment",Table1[[#This Row],[Amount]]*-1,"")</f>
        <v/>
      </c>
      <c r="J3078" s="20" t="s">
        <v>389</v>
      </c>
      <c r="K3078" s="17">
        <v>45505</v>
      </c>
    </row>
    <row r="3079" spans="1:11" x14ac:dyDescent="0.25">
      <c r="A3079" s="17">
        <v>45512</v>
      </c>
      <c r="B3079" t="s">
        <v>249</v>
      </c>
      <c r="C3079" t="str">
        <f t="shared" si="48"/>
        <v>Others</v>
      </c>
      <c r="D3079" s="3">
        <v>0</v>
      </c>
      <c r="E3079" t="s">
        <v>254</v>
      </c>
      <c r="F3079" t="s">
        <v>255</v>
      </c>
      <c r="G3079" s="5" t="str">
        <f>IF(Table1[[#This Row],[Amount]]&lt;0,-Table1[[#This Row],[Amount]],"")</f>
        <v/>
      </c>
      <c r="H3079">
        <f>IF(Table1[[#This Row],[Account Type]]="Credit Card",Table1[[#This Row],[Amount]],"")</f>
        <v>0</v>
      </c>
      <c r="I3079" s="2" t="str">
        <f>IF(Table1[[#This Row],[Category]]="Loan Repayment",Table1[[#This Row],[Amount]]*-1,"")</f>
        <v/>
      </c>
      <c r="J3079" s="20" t="s">
        <v>389</v>
      </c>
      <c r="K3079" s="17">
        <v>45505</v>
      </c>
    </row>
    <row r="3080" spans="1:11" x14ac:dyDescent="0.25">
      <c r="A3080" s="16">
        <v>45512.315972222219</v>
      </c>
      <c r="B3080" t="s">
        <v>46</v>
      </c>
      <c r="C3080" t="str">
        <f t="shared" si="48"/>
        <v>Others</v>
      </c>
      <c r="D3080" s="3">
        <v>150</v>
      </c>
      <c r="E3080" t="s">
        <v>244</v>
      </c>
      <c r="F3080" t="s">
        <v>241</v>
      </c>
      <c r="G3080" s="5" t="str">
        <f>IF(Table1[[#This Row],[Amount]]&lt;0,-Table1[[#This Row],[Amount]],"")</f>
        <v/>
      </c>
      <c r="H3080" t="str">
        <f>IF(Table1[[#This Row],[Account Type]]="Credit Card",Table1[[#This Row],[Amount]],"")</f>
        <v/>
      </c>
      <c r="I3080" s="2" t="str">
        <f>IF(Table1[[#This Row],[Category]]="Loan Repayment",Table1[[#This Row],[Amount]]*-1,"")</f>
        <v/>
      </c>
      <c r="J3080" s="20" t="s">
        <v>389</v>
      </c>
      <c r="K3080" s="17">
        <v>45505</v>
      </c>
    </row>
    <row r="3081" spans="1:11" x14ac:dyDescent="0.25">
      <c r="A3081" s="16">
        <v>45512.31659722222</v>
      </c>
      <c r="B3081" t="s">
        <v>214</v>
      </c>
      <c r="C3081" t="str">
        <f t="shared" si="48"/>
        <v>Loan Repayment</v>
      </c>
      <c r="D3081" s="3">
        <v>-100.7</v>
      </c>
      <c r="E3081" t="s">
        <v>244</v>
      </c>
      <c r="F3081" t="s">
        <v>241</v>
      </c>
      <c r="G3081" s="5">
        <f>IF(Table1[[#This Row],[Amount]]&lt;0,-Table1[[#This Row],[Amount]],"")</f>
        <v>100.7</v>
      </c>
      <c r="H3081" t="str">
        <f>IF(Table1[[#This Row],[Account Type]]="Credit Card",Table1[[#This Row],[Amount]],"")</f>
        <v/>
      </c>
      <c r="I3081" s="2">
        <f>IF(Table1[[#This Row],[Category]]="Loan Repayment",Table1[[#This Row],[Amount]]*-1,"")</f>
        <v>100.7</v>
      </c>
      <c r="J3081" s="20" t="s">
        <v>389</v>
      </c>
      <c r="K3081" s="17">
        <v>45505</v>
      </c>
    </row>
    <row r="3082" spans="1:11" x14ac:dyDescent="0.25">
      <c r="A3082" s="16">
        <v>45513.472986111112</v>
      </c>
      <c r="B3082" t="s">
        <v>123</v>
      </c>
      <c r="C3082" t="str">
        <f t="shared" si="48"/>
        <v>Others</v>
      </c>
      <c r="D3082" s="3">
        <v>-20</v>
      </c>
      <c r="E3082" t="s">
        <v>244</v>
      </c>
      <c r="F3082" t="s">
        <v>241</v>
      </c>
      <c r="G3082" s="5">
        <f>IF(Table1[[#This Row],[Amount]]&lt;0,-Table1[[#This Row],[Amount]],"")</f>
        <v>20</v>
      </c>
      <c r="H3082" t="str">
        <f>IF(Table1[[#This Row],[Account Type]]="Credit Card",Table1[[#This Row],[Amount]],"")</f>
        <v/>
      </c>
      <c r="I3082" s="2" t="str">
        <f>IF(Table1[[#This Row],[Category]]="Loan Repayment",Table1[[#This Row],[Amount]]*-1,"")</f>
        <v/>
      </c>
      <c r="J3082" s="20" t="s">
        <v>389</v>
      </c>
      <c r="K3082" s="17">
        <v>45505</v>
      </c>
    </row>
    <row r="3083" spans="1:11" x14ac:dyDescent="0.25">
      <c r="A3083" s="16">
        <v>45514.382511574076</v>
      </c>
      <c r="B3083" t="s">
        <v>10</v>
      </c>
      <c r="C3083" t="str">
        <f t="shared" si="48"/>
        <v>Groceries</v>
      </c>
      <c r="D3083" s="3">
        <v>-3.2</v>
      </c>
      <c r="E3083" t="s">
        <v>244</v>
      </c>
      <c r="F3083" t="s">
        <v>241</v>
      </c>
      <c r="G3083" s="5">
        <f>IF(Table1[[#This Row],[Amount]]&lt;0,-Table1[[#This Row],[Amount]],"")</f>
        <v>3.2</v>
      </c>
      <c r="H3083" t="str">
        <f>IF(Table1[[#This Row],[Account Type]]="Credit Card",Table1[[#This Row],[Amount]],"")</f>
        <v/>
      </c>
      <c r="I3083" s="2" t="str">
        <f>IF(Table1[[#This Row],[Category]]="Loan Repayment",Table1[[#This Row],[Amount]]*-1,"")</f>
        <v/>
      </c>
      <c r="J3083" s="20" t="s">
        <v>389</v>
      </c>
      <c r="K3083" s="17">
        <v>45505</v>
      </c>
    </row>
    <row r="3084" spans="1:11" x14ac:dyDescent="0.25">
      <c r="A3084" s="16">
        <v>45514.880856481483</v>
      </c>
      <c r="B3084" t="s">
        <v>10</v>
      </c>
      <c r="C3084" t="str">
        <f t="shared" si="48"/>
        <v>Groceries</v>
      </c>
      <c r="D3084" s="3">
        <v>-4.2</v>
      </c>
      <c r="E3084" t="s">
        <v>244</v>
      </c>
      <c r="F3084" t="s">
        <v>241</v>
      </c>
      <c r="G3084" s="5">
        <f>IF(Table1[[#This Row],[Amount]]&lt;0,-Table1[[#This Row],[Amount]],"")</f>
        <v>4.2</v>
      </c>
      <c r="H3084" t="str">
        <f>IF(Table1[[#This Row],[Account Type]]="Credit Card",Table1[[#This Row],[Amount]],"")</f>
        <v/>
      </c>
      <c r="I3084" s="2" t="str">
        <f>IF(Table1[[#This Row],[Category]]="Loan Repayment",Table1[[#This Row],[Amount]]*-1,"")</f>
        <v/>
      </c>
      <c r="J3084" s="20" t="s">
        <v>389</v>
      </c>
      <c r="K3084" s="17">
        <v>45505</v>
      </c>
    </row>
    <row r="3085" spans="1:11" x14ac:dyDescent="0.25">
      <c r="A3085" s="17">
        <v>45515</v>
      </c>
      <c r="B3085" t="s">
        <v>247</v>
      </c>
      <c r="C3085" t="str">
        <f t="shared" si="48"/>
        <v>Others</v>
      </c>
      <c r="D3085" s="3">
        <v>-1.3</v>
      </c>
      <c r="E3085" t="s">
        <v>254</v>
      </c>
      <c r="F3085" t="s">
        <v>255</v>
      </c>
      <c r="G3085" s="5">
        <f>IF(Table1[[#This Row],[Amount]]&lt;0,-Table1[[#This Row],[Amount]],"")</f>
        <v>1.3</v>
      </c>
      <c r="H3085">
        <f>IF(Table1[[#This Row],[Account Type]]="Credit Card",Table1[[#This Row],[Amount]],"")</f>
        <v>-1.3</v>
      </c>
      <c r="I3085" s="2" t="str">
        <f>IF(Table1[[#This Row],[Category]]="Loan Repayment",Table1[[#This Row],[Amount]]*-1,"")</f>
        <v/>
      </c>
      <c r="J3085" s="20" t="s">
        <v>389</v>
      </c>
      <c r="K3085" s="17">
        <v>45505</v>
      </c>
    </row>
    <row r="3086" spans="1:11" x14ac:dyDescent="0.25">
      <c r="A3086" s="16">
        <v>45515.695636574077</v>
      </c>
      <c r="B3086" t="s">
        <v>119</v>
      </c>
      <c r="C3086" t="str">
        <f t="shared" si="48"/>
        <v>Others</v>
      </c>
      <c r="D3086" s="3">
        <v>-5</v>
      </c>
      <c r="E3086" t="s">
        <v>244</v>
      </c>
      <c r="F3086" t="s">
        <v>241</v>
      </c>
      <c r="G3086" s="5">
        <f>IF(Table1[[#This Row],[Amount]]&lt;0,-Table1[[#This Row],[Amount]],"")</f>
        <v>5</v>
      </c>
      <c r="H3086" t="str">
        <f>IF(Table1[[#This Row],[Account Type]]="Credit Card",Table1[[#This Row],[Amount]],"")</f>
        <v/>
      </c>
      <c r="I3086" s="2" t="str">
        <f>IF(Table1[[#This Row],[Category]]="Loan Repayment",Table1[[#This Row],[Amount]]*-1,"")</f>
        <v/>
      </c>
      <c r="J3086" s="20" t="s">
        <v>389</v>
      </c>
      <c r="K3086" s="17">
        <v>45505</v>
      </c>
    </row>
    <row r="3087" spans="1:11" x14ac:dyDescent="0.25">
      <c r="A3087" s="17">
        <v>45516</v>
      </c>
      <c r="B3087" t="s">
        <v>250</v>
      </c>
      <c r="C3087" t="str">
        <f t="shared" si="48"/>
        <v>Others</v>
      </c>
      <c r="D3087" s="3">
        <v>-18.27</v>
      </c>
      <c r="E3087" t="s">
        <v>254</v>
      </c>
      <c r="F3087" t="s">
        <v>255</v>
      </c>
      <c r="G3087" s="5">
        <f>IF(Table1[[#This Row],[Amount]]&lt;0,-Table1[[#This Row],[Amount]],"")</f>
        <v>18.27</v>
      </c>
      <c r="H3087">
        <f>IF(Table1[[#This Row],[Account Type]]="Credit Card",Table1[[#This Row],[Amount]],"")</f>
        <v>-18.27</v>
      </c>
      <c r="I3087" s="2" t="str">
        <f>IF(Table1[[#This Row],[Category]]="Loan Repayment",Table1[[#This Row],[Amount]]*-1,"")</f>
        <v/>
      </c>
      <c r="J3087" s="20" t="s">
        <v>389</v>
      </c>
      <c r="K3087" s="17">
        <v>45505</v>
      </c>
    </row>
    <row r="3088" spans="1:11" x14ac:dyDescent="0.25">
      <c r="A3088" s="16">
        <v>45516.341319444444</v>
      </c>
      <c r="B3088" t="s">
        <v>2</v>
      </c>
      <c r="C3088" t="str">
        <f t="shared" si="48"/>
        <v>Savings</v>
      </c>
      <c r="D3088" s="3">
        <v>5</v>
      </c>
      <c r="E3088" t="s">
        <v>244</v>
      </c>
      <c r="F3088" t="s">
        <v>241</v>
      </c>
      <c r="G3088" s="5" t="str">
        <f>IF(Table1[[#This Row],[Amount]]&lt;0,-Table1[[#This Row],[Amount]],"")</f>
        <v/>
      </c>
      <c r="H3088" t="str">
        <f>IF(Table1[[#This Row],[Account Type]]="Credit Card",Table1[[#This Row],[Amount]],"")</f>
        <v/>
      </c>
      <c r="I3088" s="2" t="str">
        <f>IF(Table1[[#This Row],[Category]]="Loan Repayment",Table1[[#This Row],[Amount]]*-1,"")</f>
        <v/>
      </c>
      <c r="J3088" s="20" t="s">
        <v>389</v>
      </c>
      <c r="K3088" s="17">
        <v>45505</v>
      </c>
    </row>
    <row r="3089" spans="1:11" x14ac:dyDescent="0.25">
      <c r="A3089" s="16">
        <v>45516.341319444444</v>
      </c>
      <c r="B3089" t="s">
        <v>2</v>
      </c>
      <c r="C3089" t="str">
        <f t="shared" si="48"/>
        <v>Savings</v>
      </c>
      <c r="D3089" s="3">
        <v>-5</v>
      </c>
      <c r="E3089" t="s">
        <v>244</v>
      </c>
      <c r="F3089" t="s">
        <v>241</v>
      </c>
      <c r="G3089" s="5">
        <f>IF(Table1[[#This Row],[Amount]]&lt;0,-Table1[[#This Row],[Amount]],"")</f>
        <v>5</v>
      </c>
      <c r="H3089" t="str">
        <f>IF(Table1[[#This Row],[Account Type]]="Credit Card",Table1[[#This Row],[Amount]],"")</f>
        <v/>
      </c>
      <c r="I3089" s="2" t="str">
        <f>IF(Table1[[#This Row],[Category]]="Loan Repayment",Table1[[#This Row],[Amount]]*-1,"")</f>
        <v/>
      </c>
      <c r="J3089" s="20" t="s">
        <v>389</v>
      </c>
      <c r="K3089" s="17">
        <v>45505</v>
      </c>
    </row>
    <row r="3090" spans="1:11" x14ac:dyDescent="0.25">
      <c r="A3090" s="16">
        <v>45516.664641203701</v>
      </c>
      <c r="B3090" t="s">
        <v>148</v>
      </c>
      <c r="C3090" t="str">
        <f t="shared" si="48"/>
        <v>Household Items</v>
      </c>
      <c r="D3090" s="3">
        <v>-6.99</v>
      </c>
      <c r="E3090" t="s">
        <v>244</v>
      </c>
      <c r="F3090" t="s">
        <v>241</v>
      </c>
      <c r="G3090" s="5">
        <f>IF(Table1[[#This Row],[Amount]]&lt;0,-Table1[[#This Row],[Amount]],"")</f>
        <v>6.99</v>
      </c>
      <c r="H3090" t="str">
        <f>IF(Table1[[#This Row],[Account Type]]="Credit Card",Table1[[#This Row],[Amount]],"")</f>
        <v/>
      </c>
      <c r="I3090" s="2" t="str">
        <f>IF(Table1[[#This Row],[Category]]="Loan Repayment",Table1[[#This Row],[Amount]]*-1,"")</f>
        <v/>
      </c>
      <c r="J3090" s="20" t="s">
        <v>389</v>
      </c>
      <c r="K3090" s="17">
        <v>45505</v>
      </c>
    </row>
    <row r="3091" spans="1:11" x14ac:dyDescent="0.25">
      <c r="A3091" s="16">
        <v>45516.671342592592</v>
      </c>
      <c r="B3091" t="s">
        <v>14</v>
      </c>
      <c r="C3091" t="str">
        <f t="shared" si="48"/>
        <v>Public Transport</v>
      </c>
      <c r="D3091" s="3">
        <v>-3.5</v>
      </c>
      <c r="E3091" t="s">
        <v>244</v>
      </c>
      <c r="F3091" t="s">
        <v>241</v>
      </c>
      <c r="G3091" s="5">
        <f>IF(Table1[[#This Row],[Amount]]&lt;0,-Table1[[#This Row],[Amount]],"")</f>
        <v>3.5</v>
      </c>
      <c r="H3091" t="str">
        <f>IF(Table1[[#This Row],[Account Type]]="Credit Card",Table1[[#This Row],[Amount]],"")</f>
        <v/>
      </c>
      <c r="I3091" s="2" t="str">
        <f>IF(Table1[[#This Row],[Category]]="Loan Repayment",Table1[[#This Row],[Amount]]*-1,"")</f>
        <v/>
      </c>
      <c r="J3091" s="20" t="s">
        <v>389</v>
      </c>
      <c r="K3091" s="17">
        <v>45505</v>
      </c>
    </row>
    <row r="3092" spans="1:11" x14ac:dyDescent="0.25">
      <c r="A3092" s="17">
        <v>45518</v>
      </c>
      <c r="B3092" t="s">
        <v>289</v>
      </c>
      <c r="C3092" t="str">
        <f t="shared" si="48"/>
        <v>Others</v>
      </c>
      <c r="D3092" s="3">
        <v>-25</v>
      </c>
      <c r="E3092" t="s">
        <v>254</v>
      </c>
      <c r="F3092" t="s">
        <v>255</v>
      </c>
      <c r="G3092" s="5">
        <f>IF(Table1[[#This Row],[Amount]]&lt;0,-Table1[[#This Row],[Amount]],"")</f>
        <v>25</v>
      </c>
      <c r="H3092">
        <f>IF(Table1[[#This Row],[Account Type]]="Credit Card",Table1[[#This Row],[Amount]],"")</f>
        <v>-25</v>
      </c>
      <c r="I3092" s="2" t="str">
        <f>IF(Table1[[#This Row],[Category]]="Loan Repayment",Table1[[#This Row],[Amount]]*-1,"")</f>
        <v/>
      </c>
      <c r="J3092" s="20" t="s">
        <v>389</v>
      </c>
      <c r="K3092" s="17">
        <v>45505</v>
      </c>
    </row>
    <row r="3093" spans="1:11" x14ac:dyDescent="0.25">
      <c r="A3093" s="17">
        <v>45518</v>
      </c>
      <c r="B3093" t="s">
        <v>250</v>
      </c>
      <c r="C3093" t="str">
        <f t="shared" si="48"/>
        <v>Others</v>
      </c>
      <c r="D3093" s="3">
        <v>-2.48</v>
      </c>
      <c r="E3093" t="s">
        <v>254</v>
      </c>
      <c r="F3093" t="s">
        <v>255</v>
      </c>
      <c r="G3093" s="5">
        <f>IF(Table1[[#This Row],[Amount]]&lt;0,-Table1[[#This Row],[Amount]],"")</f>
        <v>2.48</v>
      </c>
      <c r="H3093">
        <f>IF(Table1[[#This Row],[Account Type]]="Credit Card",Table1[[#This Row],[Amount]],"")</f>
        <v>-2.48</v>
      </c>
      <c r="I3093" s="2" t="str">
        <f>IF(Table1[[#This Row],[Category]]="Loan Repayment",Table1[[#This Row],[Amount]]*-1,"")</f>
        <v/>
      </c>
      <c r="J3093" s="20" t="s">
        <v>389</v>
      </c>
      <c r="K3093" s="17">
        <v>45505</v>
      </c>
    </row>
    <row r="3094" spans="1:11" x14ac:dyDescent="0.25">
      <c r="A3094" s="17">
        <v>45518</v>
      </c>
      <c r="B3094" t="s">
        <v>247</v>
      </c>
      <c r="C3094" t="str">
        <f t="shared" si="48"/>
        <v>Others</v>
      </c>
      <c r="D3094" s="3">
        <v>-2.6</v>
      </c>
      <c r="E3094" t="s">
        <v>254</v>
      </c>
      <c r="F3094" t="s">
        <v>255</v>
      </c>
      <c r="G3094" s="5">
        <f>IF(Table1[[#This Row],[Amount]]&lt;0,-Table1[[#This Row],[Amount]],"")</f>
        <v>2.6</v>
      </c>
      <c r="H3094">
        <f>IF(Table1[[#This Row],[Account Type]]="Credit Card",Table1[[#This Row],[Amount]],"")</f>
        <v>-2.6</v>
      </c>
      <c r="I3094" s="2" t="str">
        <f>IF(Table1[[#This Row],[Category]]="Loan Repayment",Table1[[#This Row],[Amount]]*-1,"")</f>
        <v/>
      </c>
      <c r="J3094" s="20" t="s">
        <v>389</v>
      </c>
      <c r="K3094" s="17">
        <v>45505</v>
      </c>
    </row>
    <row r="3095" spans="1:11" x14ac:dyDescent="0.25">
      <c r="A3095" s="17">
        <v>45518</v>
      </c>
      <c r="B3095" t="s">
        <v>248</v>
      </c>
      <c r="C3095" t="str">
        <f t="shared" si="48"/>
        <v>Others</v>
      </c>
      <c r="D3095" s="3">
        <v>-6.3</v>
      </c>
      <c r="E3095" t="s">
        <v>254</v>
      </c>
      <c r="F3095" t="s">
        <v>255</v>
      </c>
      <c r="G3095" s="5">
        <f>IF(Table1[[#This Row],[Amount]]&lt;0,-Table1[[#This Row],[Amount]],"")</f>
        <v>6.3</v>
      </c>
      <c r="H3095">
        <f>IF(Table1[[#This Row],[Account Type]]="Credit Card",Table1[[#This Row],[Amount]],"")</f>
        <v>-6.3</v>
      </c>
      <c r="I3095" s="2" t="str">
        <f>IF(Table1[[#This Row],[Category]]="Loan Repayment",Table1[[#This Row],[Amount]]*-1,"")</f>
        <v/>
      </c>
      <c r="J3095" s="20" t="s">
        <v>389</v>
      </c>
      <c r="K3095" s="17">
        <v>45505</v>
      </c>
    </row>
    <row r="3096" spans="1:11" x14ac:dyDescent="0.25">
      <c r="A3096" s="16">
        <v>45518.612013888887</v>
      </c>
      <c r="B3096" t="s">
        <v>217</v>
      </c>
      <c r="C3096" t="str">
        <f t="shared" si="48"/>
        <v>Others</v>
      </c>
      <c r="D3096" s="3">
        <v>-1</v>
      </c>
      <c r="E3096" t="s">
        <v>244</v>
      </c>
      <c r="F3096" t="s">
        <v>241</v>
      </c>
      <c r="G3096" s="5">
        <f>IF(Table1[[#This Row],[Amount]]&lt;0,-Table1[[#This Row],[Amount]],"")</f>
        <v>1</v>
      </c>
      <c r="H3096" t="str">
        <f>IF(Table1[[#This Row],[Account Type]]="Credit Card",Table1[[#This Row],[Amount]],"")</f>
        <v/>
      </c>
      <c r="I3096" s="2" t="str">
        <f>IF(Table1[[#This Row],[Category]]="Loan Repayment",Table1[[#This Row],[Amount]]*-1,"")</f>
        <v/>
      </c>
      <c r="J3096" s="20" t="s">
        <v>389</v>
      </c>
      <c r="K3096" s="17">
        <v>45505</v>
      </c>
    </row>
    <row r="3097" spans="1:11" x14ac:dyDescent="0.25">
      <c r="A3097" s="16">
        <v>45518.615497685183</v>
      </c>
      <c r="B3097" t="s">
        <v>217</v>
      </c>
      <c r="C3097" t="str">
        <f t="shared" si="48"/>
        <v>Others</v>
      </c>
      <c r="D3097" s="3">
        <v>-1</v>
      </c>
      <c r="E3097" t="s">
        <v>244</v>
      </c>
      <c r="F3097" t="s">
        <v>241</v>
      </c>
      <c r="G3097" s="5">
        <f>IF(Table1[[#This Row],[Amount]]&lt;0,-Table1[[#This Row],[Amount]],"")</f>
        <v>1</v>
      </c>
      <c r="H3097" t="str">
        <f>IF(Table1[[#This Row],[Account Type]]="Credit Card",Table1[[#This Row],[Amount]],"")</f>
        <v/>
      </c>
      <c r="I3097" s="2" t="str">
        <f>IF(Table1[[#This Row],[Category]]="Loan Repayment",Table1[[#This Row],[Amount]]*-1,"")</f>
        <v/>
      </c>
      <c r="J3097" s="20" t="s">
        <v>389</v>
      </c>
      <c r="K3097" s="17">
        <v>45505</v>
      </c>
    </row>
    <row r="3098" spans="1:11" x14ac:dyDescent="0.25">
      <c r="A3098" s="16">
        <v>45518.993993055556</v>
      </c>
      <c r="B3098" t="s">
        <v>46</v>
      </c>
      <c r="C3098" t="str">
        <f t="shared" si="48"/>
        <v>Others</v>
      </c>
      <c r="D3098" s="3">
        <v>20</v>
      </c>
      <c r="E3098" t="s">
        <v>244</v>
      </c>
      <c r="F3098" t="s">
        <v>241</v>
      </c>
      <c r="G3098" s="5" t="str">
        <f>IF(Table1[[#This Row],[Amount]]&lt;0,-Table1[[#This Row],[Amount]],"")</f>
        <v/>
      </c>
      <c r="H3098" t="str">
        <f>IF(Table1[[#This Row],[Account Type]]="Credit Card",Table1[[#This Row],[Amount]],"")</f>
        <v/>
      </c>
      <c r="I3098" s="2" t="str">
        <f>IF(Table1[[#This Row],[Category]]="Loan Repayment",Table1[[#This Row],[Amount]]*-1,"")</f>
        <v/>
      </c>
      <c r="J3098" s="20" t="s">
        <v>389</v>
      </c>
      <c r="K3098" s="17">
        <v>45505</v>
      </c>
    </row>
    <row r="3099" spans="1:11" x14ac:dyDescent="0.25">
      <c r="A3099" s="16">
        <v>45518.994525462964</v>
      </c>
      <c r="B3099" t="s">
        <v>123</v>
      </c>
      <c r="C3099" t="str">
        <f t="shared" si="48"/>
        <v>Others</v>
      </c>
      <c r="D3099" s="3">
        <v>-20</v>
      </c>
      <c r="E3099" t="s">
        <v>244</v>
      </c>
      <c r="F3099" t="s">
        <v>241</v>
      </c>
      <c r="G3099" s="5">
        <f>IF(Table1[[#This Row],[Amount]]&lt;0,-Table1[[#This Row],[Amount]],"")</f>
        <v>20</v>
      </c>
      <c r="H3099" t="str">
        <f>IF(Table1[[#This Row],[Account Type]]="Credit Card",Table1[[#This Row],[Amount]],"")</f>
        <v/>
      </c>
      <c r="I3099" s="2" t="str">
        <f>IF(Table1[[#This Row],[Category]]="Loan Repayment",Table1[[#This Row],[Amount]]*-1,"")</f>
        <v/>
      </c>
      <c r="J3099" s="20" t="s">
        <v>389</v>
      </c>
      <c r="K3099" s="17">
        <v>45505</v>
      </c>
    </row>
    <row r="3100" spans="1:11" x14ac:dyDescent="0.25">
      <c r="A3100" s="17">
        <v>45519</v>
      </c>
      <c r="B3100" t="s">
        <v>246</v>
      </c>
      <c r="C3100" t="str">
        <f t="shared" si="48"/>
        <v>Others</v>
      </c>
      <c r="D3100" s="3">
        <v>-5.58</v>
      </c>
      <c r="E3100" t="s">
        <v>254</v>
      </c>
      <c r="F3100" t="s">
        <v>255</v>
      </c>
      <c r="G3100" s="5">
        <f>IF(Table1[[#This Row],[Amount]]&lt;0,-Table1[[#This Row],[Amount]],"")</f>
        <v>5.58</v>
      </c>
      <c r="H3100">
        <f>IF(Table1[[#This Row],[Account Type]]="Credit Card",Table1[[#This Row],[Amount]],"")</f>
        <v>-5.58</v>
      </c>
      <c r="I3100" s="2" t="str">
        <f>IF(Table1[[#This Row],[Category]]="Loan Repayment",Table1[[#This Row],[Amount]]*-1,"")</f>
        <v/>
      </c>
      <c r="J3100" s="20" t="s">
        <v>389</v>
      </c>
      <c r="K3100" s="17">
        <v>45505</v>
      </c>
    </row>
    <row r="3101" spans="1:11" x14ac:dyDescent="0.25">
      <c r="A3101" s="17">
        <v>45519</v>
      </c>
      <c r="B3101" t="s">
        <v>248</v>
      </c>
      <c r="C3101" t="str">
        <f t="shared" si="48"/>
        <v>Others</v>
      </c>
      <c r="D3101" s="3">
        <v>-3.5</v>
      </c>
      <c r="E3101" t="s">
        <v>254</v>
      </c>
      <c r="F3101" t="s">
        <v>255</v>
      </c>
      <c r="G3101" s="5">
        <f>IF(Table1[[#This Row],[Amount]]&lt;0,-Table1[[#This Row],[Amount]],"")</f>
        <v>3.5</v>
      </c>
      <c r="H3101">
        <f>IF(Table1[[#This Row],[Account Type]]="Credit Card",Table1[[#This Row],[Amount]],"")</f>
        <v>-3.5</v>
      </c>
      <c r="I3101" s="2" t="str">
        <f>IF(Table1[[#This Row],[Category]]="Loan Repayment",Table1[[#This Row],[Amount]]*-1,"")</f>
        <v/>
      </c>
      <c r="J3101" s="20" t="s">
        <v>389</v>
      </c>
      <c r="K3101" s="17">
        <v>45505</v>
      </c>
    </row>
    <row r="3102" spans="1:11" x14ac:dyDescent="0.25">
      <c r="A3102" s="16">
        <v>45519.461354166669</v>
      </c>
      <c r="B3102" t="s">
        <v>10</v>
      </c>
      <c r="C3102" t="str">
        <f t="shared" si="48"/>
        <v>Groceries</v>
      </c>
      <c r="D3102" s="3">
        <v>-1.4</v>
      </c>
      <c r="E3102" t="s">
        <v>244</v>
      </c>
      <c r="F3102" t="s">
        <v>241</v>
      </c>
      <c r="G3102" s="5">
        <f>IF(Table1[[#This Row],[Amount]]&lt;0,-Table1[[#This Row],[Amount]],"")</f>
        <v>1.4</v>
      </c>
      <c r="H3102" t="str">
        <f>IF(Table1[[#This Row],[Account Type]]="Credit Card",Table1[[#This Row],[Amount]],"")</f>
        <v/>
      </c>
      <c r="I3102" s="2" t="str">
        <f>IF(Table1[[#This Row],[Category]]="Loan Repayment",Table1[[#This Row],[Amount]]*-1,"")</f>
        <v/>
      </c>
      <c r="J3102" s="20" t="s">
        <v>389</v>
      </c>
      <c r="K3102" s="17">
        <v>45505</v>
      </c>
    </row>
    <row r="3103" spans="1:11" x14ac:dyDescent="0.25">
      <c r="A3103" s="17">
        <v>45520</v>
      </c>
      <c r="B3103" t="s">
        <v>290</v>
      </c>
      <c r="C3103" t="str">
        <f t="shared" si="48"/>
        <v>Others</v>
      </c>
      <c r="D3103" s="3">
        <v>-5</v>
      </c>
      <c r="E3103" t="s">
        <v>254</v>
      </c>
      <c r="F3103" t="s">
        <v>255</v>
      </c>
      <c r="G3103" s="5">
        <f>IF(Table1[[#This Row],[Amount]]&lt;0,-Table1[[#This Row],[Amount]],"")</f>
        <v>5</v>
      </c>
      <c r="H3103">
        <f>IF(Table1[[#This Row],[Account Type]]="Credit Card",Table1[[#This Row],[Amount]],"")</f>
        <v>-5</v>
      </c>
      <c r="I3103" s="2" t="str">
        <f>IF(Table1[[#This Row],[Category]]="Loan Repayment",Table1[[#This Row],[Amount]]*-1,"")</f>
        <v/>
      </c>
      <c r="J3103" s="20" t="s">
        <v>389</v>
      </c>
      <c r="K3103" s="17">
        <v>45505</v>
      </c>
    </row>
    <row r="3104" spans="1:11" x14ac:dyDescent="0.25">
      <c r="A3104" s="17">
        <v>45521</v>
      </c>
      <c r="B3104" t="s">
        <v>281</v>
      </c>
      <c r="C3104" t="str">
        <f t="shared" si="48"/>
        <v>Others</v>
      </c>
      <c r="D3104" s="3">
        <v>-1</v>
      </c>
      <c r="E3104" t="s">
        <v>254</v>
      </c>
      <c r="F3104" t="s">
        <v>255</v>
      </c>
      <c r="G3104" s="5">
        <f>IF(Table1[[#This Row],[Amount]]&lt;0,-Table1[[#This Row],[Amount]],"")</f>
        <v>1</v>
      </c>
      <c r="H3104">
        <f>IF(Table1[[#This Row],[Account Type]]="Credit Card",Table1[[#This Row],[Amount]],"")</f>
        <v>-1</v>
      </c>
      <c r="I3104" s="2" t="str">
        <f>IF(Table1[[#This Row],[Category]]="Loan Repayment",Table1[[#This Row],[Amount]]*-1,"")</f>
        <v/>
      </c>
      <c r="J3104" s="20" t="s">
        <v>389</v>
      </c>
      <c r="K3104" s="17">
        <v>45505</v>
      </c>
    </row>
    <row r="3105" spans="1:11" x14ac:dyDescent="0.25">
      <c r="A3105" s="17">
        <v>45521</v>
      </c>
      <c r="B3105" t="s">
        <v>247</v>
      </c>
      <c r="C3105" t="str">
        <f t="shared" si="48"/>
        <v>Others</v>
      </c>
      <c r="D3105" s="3">
        <v>-3.75</v>
      </c>
      <c r="E3105" t="s">
        <v>254</v>
      </c>
      <c r="F3105" t="s">
        <v>255</v>
      </c>
      <c r="G3105" s="5">
        <f>IF(Table1[[#This Row],[Amount]]&lt;0,-Table1[[#This Row],[Amount]],"")</f>
        <v>3.75</v>
      </c>
      <c r="H3105">
        <f>IF(Table1[[#This Row],[Account Type]]="Credit Card",Table1[[#This Row],[Amount]],"")</f>
        <v>-3.75</v>
      </c>
      <c r="I3105" s="2" t="str">
        <f>IF(Table1[[#This Row],[Category]]="Loan Repayment",Table1[[#This Row],[Amount]]*-1,"")</f>
        <v/>
      </c>
      <c r="J3105" s="20" t="s">
        <v>389</v>
      </c>
      <c r="K3105" s="17">
        <v>45505</v>
      </c>
    </row>
    <row r="3106" spans="1:11" x14ac:dyDescent="0.25">
      <c r="A3106" s="17">
        <v>45521</v>
      </c>
      <c r="B3106" t="s">
        <v>248</v>
      </c>
      <c r="C3106" t="str">
        <f t="shared" si="48"/>
        <v>Others</v>
      </c>
      <c r="D3106" s="3">
        <v>-5.25</v>
      </c>
      <c r="E3106" t="s">
        <v>254</v>
      </c>
      <c r="F3106" t="s">
        <v>255</v>
      </c>
      <c r="G3106" s="5">
        <f>IF(Table1[[#This Row],[Amount]]&lt;0,-Table1[[#This Row],[Amount]],"")</f>
        <v>5.25</v>
      </c>
      <c r="H3106">
        <f>IF(Table1[[#This Row],[Account Type]]="Credit Card",Table1[[#This Row],[Amount]],"")</f>
        <v>-5.25</v>
      </c>
      <c r="I3106" s="2" t="str">
        <f>IF(Table1[[#This Row],[Category]]="Loan Repayment",Table1[[#This Row],[Amount]]*-1,"")</f>
        <v/>
      </c>
      <c r="J3106" s="20" t="s">
        <v>389</v>
      </c>
      <c r="K3106" s="17">
        <v>45505</v>
      </c>
    </row>
    <row r="3107" spans="1:11" x14ac:dyDescent="0.25">
      <c r="A3107" s="16">
        <v>45521.041655092595</v>
      </c>
      <c r="B3107" t="s">
        <v>14</v>
      </c>
      <c r="C3107" t="str">
        <f t="shared" si="48"/>
        <v>Public Transport</v>
      </c>
      <c r="D3107" s="3">
        <v>-8.4499999999999993</v>
      </c>
      <c r="E3107" t="s">
        <v>244</v>
      </c>
      <c r="F3107" t="s">
        <v>241</v>
      </c>
      <c r="G3107" s="5">
        <f>IF(Table1[[#This Row],[Amount]]&lt;0,-Table1[[#This Row],[Amount]],"")</f>
        <v>8.4499999999999993</v>
      </c>
      <c r="H3107" t="str">
        <f>IF(Table1[[#This Row],[Account Type]]="Credit Card",Table1[[#This Row],[Amount]],"")</f>
        <v/>
      </c>
      <c r="I3107" s="2" t="str">
        <f>IF(Table1[[#This Row],[Category]]="Loan Repayment",Table1[[#This Row],[Amount]]*-1,"")</f>
        <v/>
      </c>
      <c r="J3107" s="20" t="s">
        <v>389</v>
      </c>
      <c r="K3107" s="17">
        <v>45505</v>
      </c>
    </row>
    <row r="3108" spans="1:11" x14ac:dyDescent="0.25">
      <c r="A3108" s="16">
        <v>45521.303993055553</v>
      </c>
      <c r="B3108" t="s">
        <v>170</v>
      </c>
      <c r="C3108" t="str">
        <f t="shared" si="48"/>
        <v>Online Shopping</v>
      </c>
      <c r="D3108" s="3">
        <v>-3.7</v>
      </c>
      <c r="E3108" t="s">
        <v>244</v>
      </c>
      <c r="F3108" t="s">
        <v>241</v>
      </c>
      <c r="G3108" s="5">
        <f>IF(Table1[[#This Row],[Amount]]&lt;0,-Table1[[#This Row],[Amount]],"")</f>
        <v>3.7</v>
      </c>
      <c r="H3108" t="str">
        <f>IF(Table1[[#This Row],[Account Type]]="Credit Card",Table1[[#This Row],[Amount]],"")</f>
        <v/>
      </c>
      <c r="I3108" s="2" t="str">
        <f>IF(Table1[[#This Row],[Category]]="Loan Repayment",Table1[[#This Row],[Amount]]*-1,"")</f>
        <v/>
      </c>
      <c r="J3108" s="20" t="s">
        <v>389</v>
      </c>
      <c r="K3108" s="17">
        <v>45505</v>
      </c>
    </row>
    <row r="3109" spans="1:11" x14ac:dyDescent="0.25">
      <c r="A3109" s="16">
        <v>45521.326493055552</v>
      </c>
      <c r="B3109" t="s">
        <v>3</v>
      </c>
      <c r="C3109" t="str">
        <f t="shared" si="48"/>
        <v>Others</v>
      </c>
      <c r="D3109" s="3">
        <v>-10</v>
      </c>
      <c r="E3109" t="s">
        <v>244</v>
      </c>
      <c r="F3109" t="s">
        <v>241</v>
      </c>
      <c r="G3109" s="5">
        <f>IF(Table1[[#This Row],[Amount]]&lt;0,-Table1[[#This Row],[Amount]],"")</f>
        <v>10</v>
      </c>
      <c r="H3109" t="str">
        <f>IF(Table1[[#This Row],[Account Type]]="Credit Card",Table1[[#This Row],[Amount]],"")</f>
        <v/>
      </c>
      <c r="I3109" s="2" t="str">
        <f>IF(Table1[[#This Row],[Category]]="Loan Repayment",Table1[[#This Row],[Amount]]*-1,"")</f>
        <v/>
      </c>
      <c r="J3109" s="20" t="s">
        <v>389</v>
      </c>
      <c r="K3109" s="17">
        <v>45505</v>
      </c>
    </row>
    <row r="3110" spans="1:11" x14ac:dyDescent="0.25">
      <c r="A3110" s="16">
        <v>45521.326493055552</v>
      </c>
      <c r="B3110" t="s">
        <v>3</v>
      </c>
      <c r="C3110" t="str">
        <f t="shared" si="48"/>
        <v>Others</v>
      </c>
      <c r="D3110" s="3">
        <v>10</v>
      </c>
      <c r="E3110" t="s">
        <v>244</v>
      </c>
      <c r="F3110" t="s">
        <v>241</v>
      </c>
      <c r="G3110" s="5" t="str">
        <f>IF(Table1[[#This Row],[Amount]]&lt;0,-Table1[[#This Row],[Amount]],"")</f>
        <v/>
      </c>
      <c r="H3110" t="str">
        <f>IF(Table1[[#This Row],[Account Type]]="Credit Card",Table1[[#This Row],[Amount]],"")</f>
        <v/>
      </c>
      <c r="I3110" s="2" t="str">
        <f>IF(Table1[[#This Row],[Category]]="Loan Repayment",Table1[[#This Row],[Amount]]*-1,"")</f>
        <v/>
      </c>
      <c r="J3110" s="20" t="s">
        <v>389</v>
      </c>
      <c r="K3110" s="17">
        <v>45505</v>
      </c>
    </row>
    <row r="3111" spans="1:11" x14ac:dyDescent="0.25">
      <c r="A3111" s="16">
        <v>45521.466446759259</v>
      </c>
      <c r="B3111" t="s">
        <v>10</v>
      </c>
      <c r="C3111" t="str">
        <f t="shared" si="48"/>
        <v>Groceries</v>
      </c>
      <c r="D3111" s="3">
        <v>-1.55</v>
      </c>
      <c r="E3111" t="s">
        <v>244</v>
      </c>
      <c r="F3111" t="s">
        <v>241</v>
      </c>
      <c r="G3111" s="5">
        <f>IF(Table1[[#This Row],[Amount]]&lt;0,-Table1[[#This Row],[Amount]],"")</f>
        <v>1.55</v>
      </c>
      <c r="H3111" t="str">
        <f>IF(Table1[[#This Row],[Account Type]]="Credit Card",Table1[[#This Row],[Amount]],"")</f>
        <v/>
      </c>
      <c r="I3111" s="2" t="str">
        <f>IF(Table1[[#This Row],[Category]]="Loan Repayment",Table1[[#This Row],[Amount]]*-1,"")</f>
        <v/>
      </c>
      <c r="J3111" s="20" t="s">
        <v>389</v>
      </c>
      <c r="K3111" s="17">
        <v>45505</v>
      </c>
    </row>
    <row r="3112" spans="1:11" x14ac:dyDescent="0.25">
      <c r="A3112" s="17">
        <v>45522</v>
      </c>
      <c r="B3112" t="s">
        <v>247</v>
      </c>
      <c r="C3112" t="str">
        <f t="shared" si="48"/>
        <v>Others</v>
      </c>
      <c r="D3112" s="3">
        <v>-3.5</v>
      </c>
      <c r="E3112" t="s">
        <v>254</v>
      </c>
      <c r="F3112" t="s">
        <v>255</v>
      </c>
      <c r="G3112" s="5">
        <f>IF(Table1[[#This Row],[Amount]]&lt;0,-Table1[[#This Row],[Amount]],"")</f>
        <v>3.5</v>
      </c>
      <c r="H3112">
        <f>IF(Table1[[#This Row],[Account Type]]="Credit Card",Table1[[#This Row],[Amount]],"")</f>
        <v>-3.5</v>
      </c>
      <c r="I3112" s="2" t="str">
        <f>IF(Table1[[#This Row],[Category]]="Loan Repayment",Table1[[#This Row],[Amount]]*-1,"")</f>
        <v/>
      </c>
      <c r="J3112" s="20" t="s">
        <v>389</v>
      </c>
      <c r="K3112" s="17">
        <v>45505</v>
      </c>
    </row>
    <row r="3113" spans="1:11" x14ac:dyDescent="0.25">
      <c r="A3113" s="17">
        <v>45522</v>
      </c>
      <c r="B3113" t="s">
        <v>248</v>
      </c>
      <c r="C3113" t="str">
        <f t="shared" si="48"/>
        <v>Others</v>
      </c>
      <c r="D3113" s="3">
        <v>-3.5</v>
      </c>
      <c r="E3113" t="s">
        <v>254</v>
      </c>
      <c r="F3113" t="s">
        <v>255</v>
      </c>
      <c r="G3113" s="5">
        <f>IF(Table1[[#This Row],[Amount]]&lt;0,-Table1[[#This Row],[Amount]],"")</f>
        <v>3.5</v>
      </c>
      <c r="H3113">
        <f>IF(Table1[[#This Row],[Account Type]]="Credit Card",Table1[[#This Row],[Amount]],"")</f>
        <v>-3.5</v>
      </c>
      <c r="I3113" s="2" t="str">
        <f>IF(Table1[[#This Row],[Category]]="Loan Repayment",Table1[[#This Row],[Amount]]*-1,"")</f>
        <v/>
      </c>
      <c r="J3113" s="20" t="s">
        <v>389</v>
      </c>
      <c r="K3113" s="17">
        <v>45505</v>
      </c>
    </row>
    <row r="3114" spans="1:11" x14ac:dyDescent="0.25">
      <c r="A3114" s="17">
        <v>45523</v>
      </c>
      <c r="B3114" t="s">
        <v>247</v>
      </c>
      <c r="C3114" t="str">
        <f t="shared" si="48"/>
        <v>Others</v>
      </c>
      <c r="D3114" s="3">
        <v>-2.9</v>
      </c>
      <c r="E3114" t="s">
        <v>254</v>
      </c>
      <c r="F3114" t="s">
        <v>255</v>
      </c>
      <c r="G3114" s="5">
        <f>IF(Table1[[#This Row],[Amount]]&lt;0,-Table1[[#This Row],[Amount]],"")</f>
        <v>2.9</v>
      </c>
      <c r="H3114">
        <f>IF(Table1[[#This Row],[Account Type]]="Credit Card",Table1[[#This Row],[Amount]],"")</f>
        <v>-2.9</v>
      </c>
      <c r="I3114" s="2" t="str">
        <f>IF(Table1[[#This Row],[Category]]="Loan Repayment",Table1[[#This Row],[Amount]]*-1,"")</f>
        <v/>
      </c>
      <c r="J3114" s="20" t="s">
        <v>389</v>
      </c>
      <c r="K3114" s="17">
        <v>45505</v>
      </c>
    </row>
    <row r="3115" spans="1:11" x14ac:dyDescent="0.25">
      <c r="A3115" s="16">
        <v>45523.340520833335</v>
      </c>
      <c r="B3115" t="s">
        <v>2</v>
      </c>
      <c r="C3115" t="str">
        <f t="shared" si="48"/>
        <v>Savings</v>
      </c>
      <c r="D3115" s="3">
        <v>5</v>
      </c>
      <c r="E3115" t="s">
        <v>244</v>
      </c>
      <c r="F3115" t="s">
        <v>241</v>
      </c>
      <c r="G3115" s="5" t="str">
        <f>IF(Table1[[#This Row],[Amount]]&lt;0,-Table1[[#This Row],[Amount]],"")</f>
        <v/>
      </c>
      <c r="H3115" t="str">
        <f>IF(Table1[[#This Row],[Account Type]]="Credit Card",Table1[[#This Row],[Amount]],"")</f>
        <v/>
      </c>
      <c r="I3115" s="2" t="str">
        <f>IF(Table1[[#This Row],[Category]]="Loan Repayment",Table1[[#This Row],[Amount]]*-1,"")</f>
        <v/>
      </c>
      <c r="J3115" s="20" t="s">
        <v>389</v>
      </c>
      <c r="K3115" s="17">
        <v>45505</v>
      </c>
    </row>
    <row r="3116" spans="1:11" x14ac:dyDescent="0.25">
      <c r="A3116" s="16">
        <v>45523.340520833335</v>
      </c>
      <c r="B3116" t="s">
        <v>2</v>
      </c>
      <c r="C3116" t="str">
        <f t="shared" si="48"/>
        <v>Savings</v>
      </c>
      <c r="D3116" s="3">
        <v>-5</v>
      </c>
      <c r="E3116" t="s">
        <v>244</v>
      </c>
      <c r="F3116" t="s">
        <v>241</v>
      </c>
      <c r="G3116" s="5">
        <f>IF(Table1[[#This Row],[Amount]]&lt;0,-Table1[[#This Row],[Amount]],"")</f>
        <v>5</v>
      </c>
      <c r="H3116" t="str">
        <f>IF(Table1[[#This Row],[Account Type]]="Credit Card",Table1[[#This Row],[Amount]],"")</f>
        <v/>
      </c>
      <c r="I3116" s="2" t="str">
        <f>IF(Table1[[#This Row],[Category]]="Loan Repayment",Table1[[#This Row],[Amount]]*-1,"")</f>
        <v/>
      </c>
      <c r="J3116" s="20" t="s">
        <v>389</v>
      </c>
      <c r="K3116" s="17">
        <v>45505</v>
      </c>
    </row>
    <row r="3117" spans="1:11" x14ac:dyDescent="0.25">
      <c r="A3117" s="17">
        <v>45524</v>
      </c>
      <c r="B3117" t="s">
        <v>249</v>
      </c>
      <c r="C3117" t="str">
        <f t="shared" si="48"/>
        <v>Others</v>
      </c>
      <c r="D3117" s="3">
        <v>0</v>
      </c>
      <c r="E3117" t="s">
        <v>254</v>
      </c>
      <c r="F3117" t="s">
        <v>255</v>
      </c>
      <c r="G3117" s="5" t="str">
        <f>IF(Table1[[#This Row],[Amount]]&lt;0,-Table1[[#This Row],[Amount]],"")</f>
        <v/>
      </c>
      <c r="H3117">
        <f>IF(Table1[[#This Row],[Account Type]]="Credit Card",Table1[[#This Row],[Amount]],"")</f>
        <v>0</v>
      </c>
      <c r="I3117" s="2" t="str">
        <f>IF(Table1[[#This Row],[Category]]="Loan Repayment",Table1[[#This Row],[Amount]]*-1,"")</f>
        <v/>
      </c>
      <c r="J3117" s="20" t="s">
        <v>389</v>
      </c>
      <c r="K3117" s="17">
        <v>45505</v>
      </c>
    </row>
    <row r="3118" spans="1:11" x14ac:dyDescent="0.25">
      <c r="A3118" s="17">
        <v>45524</v>
      </c>
      <c r="B3118" t="s">
        <v>248</v>
      </c>
      <c r="C3118" t="str">
        <f t="shared" si="48"/>
        <v>Others</v>
      </c>
      <c r="D3118" s="3">
        <v>-1.75</v>
      </c>
      <c r="E3118" t="s">
        <v>254</v>
      </c>
      <c r="F3118" t="s">
        <v>255</v>
      </c>
      <c r="G3118" s="5">
        <f>IF(Table1[[#This Row],[Amount]]&lt;0,-Table1[[#This Row],[Amount]],"")</f>
        <v>1.75</v>
      </c>
      <c r="H3118">
        <f>IF(Table1[[#This Row],[Account Type]]="Credit Card",Table1[[#This Row],[Amount]],"")</f>
        <v>-1.75</v>
      </c>
      <c r="I3118" s="2" t="str">
        <f>IF(Table1[[#This Row],[Category]]="Loan Repayment",Table1[[#This Row],[Amount]]*-1,"")</f>
        <v/>
      </c>
      <c r="J3118" s="20" t="s">
        <v>389</v>
      </c>
      <c r="K3118" s="17">
        <v>45505</v>
      </c>
    </row>
    <row r="3119" spans="1:11" x14ac:dyDescent="0.25">
      <c r="A3119" s="17">
        <v>45524</v>
      </c>
      <c r="B3119" t="s">
        <v>247</v>
      </c>
      <c r="C3119" t="str">
        <f t="shared" si="48"/>
        <v>Others</v>
      </c>
      <c r="D3119" s="3">
        <v>-3</v>
      </c>
      <c r="E3119" t="s">
        <v>254</v>
      </c>
      <c r="F3119" t="s">
        <v>255</v>
      </c>
      <c r="G3119" s="5">
        <f>IF(Table1[[#This Row],[Amount]]&lt;0,-Table1[[#This Row],[Amount]],"")</f>
        <v>3</v>
      </c>
      <c r="H3119">
        <f>IF(Table1[[#This Row],[Account Type]]="Credit Card",Table1[[#This Row],[Amount]],"")</f>
        <v>-3</v>
      </c>
      <c r="I3119" s="2" t="str">
        <f>IF(Table1[[#This Row],[Category]]="Loan Repayment",Table1[[#This Row],[Amount]]*-1,"")</f>
        <v/>
      </c>
      <c r="J3119" s="20" t="s">
        <v>389</v>
      </c>
      <c r="K3119" s="17">
        <v>45505</v>
      </c>
    </row>
    <row r="3120" spans="1:11" x14ac:dyDescent="0.25">
      <c r="A3120" s="16">
        <v>45524.3903125</v>
      </c>
      <c r="B3120" t="s">
        <v>3</v>
      </c>
      <c r="C3120" t="str">
        <f t="shared" si="48"/>
        <v>Others</v>
      </c>
      <c r="D3120" s="3">
        <v>-5</v>
      </c>
      <c r="E3120" t="s">
        <v>244</v>
      </c>
      <c r="F3120" t="s">
        <v>241</v>
      </c>
      <c r="G3120" s="5">
        <f>IF(Table1[[#This Row],[Amount]]&lt;0,-Table1[[#This Row],[Amount]],"")</f>
        <v>5</v>
      </c>
      <c r="H3120" t="str">
        <f>IF(Table1[[#This Row],[Account Type]]="Credit Card",Table1[[#This Row],[Amount]],"")</f>
        <v/>
      </c>
      <c r="I3120" s="2" t="str">
        <f>IF(Table1[[#This Row],[Category]]="Loan Repayment",Table1[[#This Row],[Amount]]*-1,"")</f>
        <v/>
      </c>
      <c r="J3120" s="20" t="s">
        <v>389</v>
      </c>
      <c r="K3120" s="17">
        <v>45505</v>
      </c>
    </row>
    <row r="3121" spans="1:11" x14ac:dyDescent="0.25">
      <c r="A3121" s="16">
        <v>45524.3903125</v>
      </c>
      <c r="B3121" t="s">
        <v>3</v>
      </c>
      <c r="C3121" t="str">
        <f t="shared" si="48"/>
        <v>Others</v>
      </c>
      <c r="D3121" s="3">
        <v>5</v>
      </c>
      <c r="E3121" t="s">
        <v>244</v>
      </c>
      <c r="F3121" t="s">
        <v>241</v>
      </c>
      <c r="G3121" s="5" t="str">
        <f>IF(Table1[[#This Row],[Amount]]&lt;0,-Table1[[#This Row],[Amount]],"")</f>
        <v/>
      </c>
      <c r="H3121" t="str">
        <f>IF(Table1[[#This Row],[Account Type]]="Credit Card",Table1[[#This Row],[Amount]],"")</f>
        <v/>
      </c>
      <c r="I3121" s="2" t="str">
        <f>IF(Table1[[#This Row],[Category]]="Loan Repayment",Table1[[#This Row],[Amount]]*-1,"")</f>
        <v/>
      </c>
      <c r="J3121" s="20" t="s">
        <v>389</v>
      </c>
      <c r="K3121" s="17">
        <v>45505</v>
      </c>
    </row>
    <row r="3122" spans="1:11" x14ac:dyDescent="0.25">
      <c r="A3122" s="16">
        <v>45524.39472222222</v>
      </c>
      <c r="B3122" t="s">
        <v>46</v>
      </c>
      <c r="C3122" t="str">
        <f t="shared" si="48"/>
        <v>Others</v>
      </c>
      <c r="D3122" s="3">
        <v>100</v>
      </c>
      <c r="E3122" t="s">
        <v>244</v>
      </c>
      <c r="F3122" t="s">
        <v>241</v>
      </c>
      <c r="G3122" s="5" t="str">
        <f>IF(Table1[[#This Row],[Amount]]&lt;0,-Table1[[#This Row],[Amount]],"")</f>
        <v/>
      </c>
      <c r="H3122" t="str">
        <f>IF(Table1[[#This Row],[Account Type]]="Credit Card",Table1[[#This Row],[Amount]],"")</f>
        <v/>
      </c>
      <c r="I3122" s="2" t="str">
        <f>IF(Table1[[#This Row],[Category]]="Loan Repayment",Table1[[#This Row],[Amount]]*-1,"")</f>
        <v/>
      </c>
      <c r="J3122" s="20" t="s">
        <v>389</v>
      </c>
      <c r="K3122" s="17">
        <v>45505</v>
      </c>
    </row>
    <row r="3123" spans="1:11" x14ac:dyDescent="0.25">
      <c r="A3123" s="16">
        <v>45524.395486111112</v>
      </c>
      <c r="B3123" t="s">
        <v>214</v>
      </c>
      <c r="C3123" t="str">
        <f t="shared" si="48"/>
        <v>Loan Repayment</v>
      </c>
      <c r="D3123" s="3">
        <v>-87.03</v>
      </c>
      <c r="E3123" t="s">
        <v>244</v>
      </c>
      <c r="F3123" t="s">
        <v>241</v>
      </c>
      <c r="G3123" s="5">
        <f>IF(Table1[[#This Row],[Amount]]&lt;0,-Table1[[#This Row],[Amount]],"")</f>
        <v>87.03</v>
      </c>
      <c r="H3123" t="str">
        <f>IF(Table1[[#This Row],[Account Type]]="Credit Card",Table1[[#This Row],[Amount]],"")</f>
        <v/>
      </c>
      <c r="I3123" s="2">
        <f>IF(Table1[[#This Row],[Category]]="Loan Repayment",Table1[[#This Row],[Amount]]*-1,"")</f>
        <v>87.03</v>
      </c>
      <c r="J3123" s="20" t="s">
        <v>389</v>
      </c>
      <c r="K3123" s="17">
        <v>45505</v>
      </c>
    </row>
    <row r="3124" spans="1:11" x14ac:dyDescent="0.25">
      <c r="A3124" s="16">
        <v>45524.397048611114</v>
      </c>
      <c r="B3124" t="s">
        <v>123</v>
      </c>
      <c r="C3124" t="str">
        <f t="shared" si="48"/>
        <v>Others</v>
      </c>
      <c r="D3124" s="3">
        <v>-5.4</v>
      </c>
      <c r="E3124" t="s">
        <v>244</v>
      </c>
      <c r="F3124" t="s">
        <v>241</v>
      </c>
      <c r="G3124" s="5">
        <f>IF(Table1[[#This Row],[Amount]]&lt;0,-Table1[[#This Row],[Amount]],"")</f>
        <v>5.4</v>
      </c>
      <c r="H3124" t="str">
        <f>IF(Table1[[#This Row],[Account Type]]="Credit Card",Table1[[#This Row],[Amount]],"")</f>
        <v/>
      </c>
      <c r="I3124" s="2" t="str">
        <f>IF(Table1[[#This Row],[Category]]="Loan Repayment",Table1[[#This Row],[Amount]]*-1,"")</f>
        <v/>
      </c>
      <c r="J3124" s="20" t="s">
        <v>389</v>
      </c>
      <c r="K3124" s="17">
        <v>45505</v>
      </c>
    </row>
    <row r="3125" spans="1:11" x14ac:dyDescent="0.25">
      <c r="A3125" s="16">
        <v>45524.640081018515</v>
      </c>
      <c r="B3125" t="s">
        <v>46</v>
      </c>
      <c r="C3125" t="str">
        <f t="shared" si="48"/>
        <v>Others</v>
      </c>
      <c r="D3125" s="3">
        <v>121</v>
      </c>
      <c r="E3125" t="s">
        <v>244</v>
      </c>
      <c r="F3125" t="s">
        <v>241</v>
      </c>
      <c r="G3125" s="5" t="str">
        <f>IF(Table1[[#This Row],[Amount]]&lt;0,-Table1[[#This Row],[Amount]],"")</f>
        <v/>
      </c>
      <c r="H3125" t="str">
        <f>IF(Table1[[#This Row],[Account Type]]="Credit Card",Table1[[#This Row],[Amount]],"")</f>
        <v/>
      </c>
      <c r="I3125" s="2" t="str">
        <f>IF(Table1[[#This Row],[Category]]="Loan Repayment",Table1[[#This Row],[Amount]]*-1,"")</f>
        <v/>
      </c>
      <c r="J3125" s="20" t="s">
        <v>389</v>
      </c>
      <c r="K3125" s="17">
        <v>45505</v>
      </c>
    </row>
    <row r="3126" spans="1:11" x14ac:dyDescent="0.25">
      <c r="A3126" s="16">
        <v>45524.640497685185</v>
      </c>
      <c r="B3126" t="s">
        <v>123</v>
      </c>
      <c r="C3126" t="str">
        <f t="shared" si="48"/>
        <v>Others</v>
      </c>
      <c r="D3126" s="3">
        <v>-121.5</v>
      </c>
      <c r="E3126" t="s">
        <v>244</v>
      </c>
      <c r="F3126" t="s">
        <v>241</v>
      </c>
      <c r="G3126" s="5">
        <f>IF(Table1[[#This Row],[Amount]]&lt;0,-Table1[[#This Row],[Amount]],"")</f>
        <v>121.5</v>
      </c>
      <c r="H3126" t="str">
        <f>IF(Table1[[#This Row],[Account Type]]="Credit Card",Table1[[#This Row],[Amount]],"")</f>
        <v/>
      </c>
      <c r="I3126" s="2" t="str">
        <f>IF(Table1[[#This Row],[Category]]="Loan Repayment",Table1[[#This Row],[Amount]]*-1,"")</f>
        <v/>
      </c>
      <c r="J3126" s="20" t="s">
        <v>389</v>
      </c>
      <c r="K3126" s="17">
        <v>45505</v>
      </c>
    </row>
    <row r="3127" spans="1:11" x14ac:dyDescent="0.25">
      <c r="A3127" s="17">
        <v>45525</v>
      </c>
      <c r="B3127" t="s">
        <v>246</v>
      </c>
      <c r="C3127" t="str">
        <f t="shared" si="48"/>
        <v>Others</v>
      </c>
      <c r="D3127" s="3">
        <v>-8.35</v>
      </c>
      <c r="E3127" t="s">
        <v>254</v>
      </c>
      <c r="F3127" t="s">
        <v>255</v>
      </c>
      <c r="G3127" s="5">
        <f>IF(Table1[[#This Row],[Amount]]&lt;0,-Table1[[#This Row],[Amount]],"")</f>
        <v>8.35</v>
      </c>
      <c r="H3127">
        <f>IF(Table1[[#This Row],[Account Type]]="Credit Card",Table1[[#This Row],[Amount]],"")</f>
        <v>-8.35</v>
      </c>
      <c r="I3127" s="2" t="str">
        <f>IF(Table1[[#This Row],[Category]]="Loan Repayment",Table1[[#This Row],[Amount]]*-1,"")</f>
        <v/>
      </c>
      <c r="J3127" s="20" t="s">
        <v>389</v>
      </c>
      <c r="K3127" s="17">
        <v>45505</v>
      </c>
    </row>
    <row r="3128" spans="1:11" x14ac:dyDescent="0.25">
      <c r="A3128" s="17">
        <v>45525</v>
      </c>
      <c r="B3128" t="s">
        <v>248</v>
      </c>
      <c r="C3128" t="str">
        <f t="shared" si="48"/>
        <v>Others</v>
      </c>
      <c r="D3128" s="3">
        <v>-3.5</v>
      </c>
      <c r="E3128" t="s">
        <v>254</v>
      </c>
      <c r="F3128" t="s">
        <v>255</v>
      </c>
      <c r="G3128" s="5">
        <f>IF(Table1[[#This Row],[Amount]]&lt;0,-Table1[[#This Row],[Amount]],"")</f>
        <v>3.5</v>
      </c>
      <c r="H3128">
        <f>IF(Table1[[#This Row],[Account Type]]="Credit Card",Table1[[#This Row],[Amount]],"")</f>
        <v>-3.5</v>
      </c>
      <c r="I3128" s="2" t="str">
        <f>IF(Table1[[#This Row],[Category]]="Loan Repayment",Table1[[#This Row],[Amount]]*-1,"")</f>
        <v/>
      </c>
      <c r="J3128" s="20" t="s">
        <v>389</v>
      </c>
      <c r="K3128" s="17">
        <v>45505</v>
      </c>
    </row>
    <row r="3129" spans="1:11" x14ac:dyDescent="0.25">
      <c r="A3129" s="17">
        <v>45526</v>
      </c>
      <c r="B3129" t="s">
        <v>248</v>
      </c>
      <c r="C3129" t="str">
        <f t="shared" si="48"/>
        <v>Others</v>
      </c>
      <c r="D3129" s="3">
        <v>-3.5</v>
      </c>
      <c r="E3129" t="s">
        <v>254</v>
      </c>
      <c r="F3129" t="s">
        <v>255</v>
      </c>
      <c r="G3129" s="5">
        <f>IF(Table1[[#This Row],[Amount]]&lt;0,-Table1[[#This Row],[Amount]],"")</f>
        <v>3.5</v>
      </c>
      <c r="H3129">
        <f>IF(Table1[[#This Row],[Account Type]]="Credit Card",Table1[[#This Row],[Amount]],"")</f>
        <v>-3.5</v>
      </c>
      <c r="I3129" s="2" t="str">
        <f>IF(Table1[[#This Row],[Category]]="Loan Repayment",Table1[[#This Row],[Amount]]*-1,"")</f>
        <v/>
      </c>
      <c r="J3129" s="20" t="s">
        <v>389</v>
      </c>
      <c r="K3129" s="17">
        <v>45505</v>
      </c>
    </row>
    <row r="3130" spans="1:11" x14ac:dyDescent="0.25">
      <c r="A3130" s="16">
        <v>45526.304490740738</v>
      </c>
      <c r="B3130" t="s">
        <v>123</v>
      </c>
      <c r="C3130" t="str">
        <f t="shared" si="48"/>
        <v>Others</v>
      </c>
      <c r="D3130" s="3">
        <v>-5</v>
      </c>
      <c r="E3130" t="s">
        <v>244</v>
      </c>
      <c r="F3130" t="s">
        <v>241</v>
      </c>
      <c r="G3130" s="5">
        <f>IF(Table1[[#This Row],[Amount]]&lt;0,-Table1[[#This Row],[Amount]],"")</f>
        <v>5</v>
      </c>
      <c r="H3130" t="str">
        <f>IF(Table1[[#This Row],[Account Type]]="Credit Card",Table1[[#This Row],[Amount]],"")</f>
        <v/>
      </c>
      <c r="I3130" s="2" t="str">
        <f>IF(Table1[[#This Row],[Category]]="Loan Repayment",Table1[[#This Row],[Amount]]*-1,"")</f>
        <v/>
      </c>
      <c r="J3130" s="20" t="s">
        <v>389</v>
      </c>
      <c r="K3130" s="17">
        <v>45505</v>
      </c>
    </row>
    <row r="3131" spans="1:11" x14ac:dyDescent="0.25">
      <c r="A3131" s="16">
        <v>45526.425925925927</v>
      </c>
      <c r="B3131" t="s">
        <v>10</v>
      </c>
      <c r="C3131" t="str">
        <f t="shared" si="48"/>
        <v>Groceries</v>
      </c>
      <c r="D3131" s="3">
        <v>-4.95</v>
      </c>
      <c r="E3131" t="s">
        <v>244</v>
      </c>
      <c r="F3131" t="s">
        <v>241</v>
      </c>
      <c r="G3131" s="5">
        <f>IF(Table1[[#This Row],[Amount]]&lt;0,-Table1[[#This Row],[Amount]],"")</f>
        <v>4.95</v>
      </c>
      <c r="H3131" t="str">
        <f>IF(Table1[[#This Row],[Account Type]]="Credit Card",Table1[[#This Row],[Amount]],"")</f>
        <v/>
      </c>
      <c r="I3131" s="2" t="str">
        <f>IF(Table1[[#This Row],[Category]]="Loan Repayment",Table1[[#This Row],[Amount]]*-1,"")</f>
        <v/>
      </c>
      <c r="J3131" s="20" t="s">
        <v>389</v>
      </c>
      <c r="K3131" s="17">
        <v>45505</v>
      </c>
    </row>
    <row r="3132" spans="1:11" x14ac:dyDescent="0.25">
      <c r="A3132" s="17">
        <v>45527</v>
      </c>
      <c r="B3132" t="s">
        <v>263</v>
      </c>
      <c r="C3132" t="str">
        <f t="shared" si="48"/>
        <v>Others</v>
      </c>
      <c r="D3132" s="3">
        <v>-1</v>
      </c>
      <c r="E3132" t="s">
        <v>254</v>
      </c>
      <c r="F3132" t="s">
        <v>255</v>
      </c>
      <c r="G3132" s="5">
        <f>IF(Table1[[#This Row],[Amount]]&lt;0,-Table1[[#This Row],[Amount]],"")</f>
        <v>1</v>
      </c>
      <c r="H3132">
        <f>IF(Table1[[#This Row],[Account Type]]="Credit Card",Table1[[#This Row],[Amount]],"")</f>
        <v>-1</v>
      </c>
      <c r="I3132" s="2" t="str">
        <f>IF(Table1[[#This Row],[Category]]="Loan Repayment",Table1[[#This Row],[Amount]]*-1,"")</f>
        <v/>
      </c>
      <c r="J3132" s="20" t="s">
        <v>389</v>
      </c>
      <c r="K3132" s="17">
        <v>45505</v>
      </c>
    </row>
    <row r="3133" spans="1:11" x14ac:dyDescent="0.25">
      <c r="A3133" s="17">
        <v>45527</v>
      </c>
      <c r="B3133" t="s">
        <v>248</v>
      </c>
      <c r="C3133" t="str">
        <f t="shared" si="48"/>
        <v>Others</v>
      </c>
      <c r="D3133" s="3">
        <v>-3.5</v>
      </c>
      <c r="E3133" t="s">
        <v>254</v>
      </c>
      <c r="F3133" t="s">
        <v>255</v>
      </c>
      <c r="G3133" s="5">
        <f>IF(Table1[[#This Row],[Amount]]&lt;0,-Table1[[#This Row],[Amount]],"")</f>
        <v>3.5</v>
      </c>
      <c r="H3133">
        <f>IF(Table1[[#This Row],[Account Type]]="Credit Card",Table1[[#This Row],[Amount]],"")</f>
        <v>-3.5</v>
      </c>
      <c r="I3133" s="2" t="str">
        <f>IF(Table1[[#This Row],[Category]]="Loan Repayment",Table1[[#This Row],[Amount]]*-1,"")</f>
        <v/>
      </c>
      <c r="J3133" s="20" t="s">
        <v>389</v>
      </c>
      <c r="K3133" s="17">
        <v>45505</v>
      </c>
    </row>
    <row r="3134" spans="1:11" x14ac:dyDescent="0.25">
      <c r="A3134" s="16">
        <v>45527.743842592594</v>
      </c>
      <c r="B3134" t="s">
        <v>10</v>
      </c>
      <c r="C3134" t="str">
        <f t="shared" si="48"/>
        <v>Groceries</v>
      </c>
      <c r="D3134" s="3">
        <v>-2.5</v>
      </c>
      <c r="E3134" t="s">
        <v>244</v>
      </c>
      <c r="F3134" t="s">
        <v>241</v>
      </c>
      <c r="G3134" s="5">
        <f>IF(Table1[[#This Row],[Amount]]&lt;0,-Table1[[#This Row],[Amount]],"")</f>
        <v>2.5</v>
      </c>
      <c r="H3134" t="str">
        <f>IF(Table1[[#This Row],[Account Type]]="Credit Card",Table1[[#This Row],[Amount]],"")</f>
        <v/>
      </c>
      <c r="I3134" s="2" t="str">
        <f>IF(Table1[[#This Row],[Category]]="Loan Repayment",Table1[[#This Row],[Amount]]*-1,"")</f>
        <v/>
      </c>
      <c r="J3134" s="20" t="s">
        <v>389</v>
      </c>
      <c r="K3134" s="17">
        <v>45505</v>
      </c>
    </row>
    <row r="3135" spans="1:11" x14ac:dyDescent="0.25">
      <c r="A3135" s="17">
        <v>45528</v>
      </c>
      <c r="B3135" t="s">
        <v>247</v>
      </c>
      <c r="C3135" t="str">
        <f t="shared" si="48"/>
        <v>Others</v>
      </c>
      <c r="D3135" s="3">
        <v>-1.65</v>
      </c>
      <c r="E3135" t="s">
        <v>254</v>
      </c>
      <c r="F3135" t="s">
        <v>255</v>
      </c>
      <c r="G3135" s="5">
        <f>IF(Table1[[#This Row],[Amount]]&lt;0,-Table1[[#This Row],[Amount]],"")</f>
        <v>1.65</v>
      </c>
      <c r="H3135">
        <f>IF(Table1[[#This Row],[Account Type]]="Credit Card",Table1[[#This Row],[Amount]],"")</f>
        <v>-1.65</v>
      </c>
      <c r="I3135" s="2" t="str">
        <f>IF(Table1[[#This Row],[Category]]="Loan Repayment",Table1[[#This Row],[Amount]]*-1,"")</f>
        <v/>
      </c>
      <c r="J3135" s="20" t="s">
        <v>389</v>
      </c>
      <c r="K3135" s="17">
        <v>45505</v>
      </c>
    </row>
    <row r="3136" spans="1:11" x14ac:dyDescent="0.25">
      <c r="A3136" s="17">
        <v>45528</v>
      </c>
      <c r="B3136" t="s">
        <v>248</v>
      </c>
      <c r="C3136" t="str">
        <f t="shared" si="48"/>
        <v>Others</v>
      </c>
      <c r="D3136" s="3">
        <v>-5.25</v>
      </c>
      <c r="E3136" t="s">
        <v>254</v>
      </c>
      <c r="F3136" t="s">
        <v>255</v>
      </c>
      <c r="G3136" s="5">
        <f>IF(Table1[[#This Row],[Amount]]&lt;0,-Table1[[#This Row],[Amount]],"")</f>
        <v>5.25</v>
      </c>
      <c r="H3136">
        <f>IF(Table1[[#This Row],[Account Type]]="Credit Card",Table1[[#This Row],[Amount]],"")</f>
        <v>-5.25</v>
      </c>
      <c r="I3136" s="2" t="str">
        <f>IF(Table1[[#This Row],[Category]]="Loan Repayment",Table1[[#This Row],[Amount]]*-1,"")</f>
        <v/>
      </c>
      <c r="J3136" s="20" t="s">
        <v>389</v>
      </c>
      <c r="K3136" s="17">
        <v>45505</v>
      </c>
    </row>
    <row r="3137" spans="1:11" x14ac:dyDescent="0.25">
      <c r="A3137" s="16">
        <v>45528.312939814816</v>
      </c>
      <c r="B3137" t="s">
        <v>190</v>
      </c>
      <c r="C3137" t="str">
        <f t="shared" si="48"/>
        <v>Others</v>
      </c>
      <c r="D3137" s="3">
        <v>12</v>
      </c>
      <c r="E3137" t="s">
        <v>244</v>
      </c>
      <c r="F3137" t="s">
        <v>241</v>
      </c>
      <c r="G3137" s="5" t="str">
        <f>IF(Table1[[#This Row],[Amount]]&lt;0,-Table1[[#This Row],[Amount]],"")</f>
        <v/>
      </c>
      <c r="H3137" t="str">
        <f>IF(Table1[[#This Row],[Account Type]]="Credit Card",Table1[[#This Row],[Amount]],"")</f>
        <v/>
      </c>
      <c r="I3137" s="2" t="str">
        <f>IF(Table1[[#This Row],[Category]]="Loan Repayment",Table1[[#This Row],[Amount]]*-1,"")</f>
        <v/>
      </c>
      <c r="J3137" s="20" t="s">
        <v>389</v>
      </c>
      <c r="K3137" s="17">
        <v>45505</v>
      </c>
    </row>
    <row r="3138" spans="1:11" x14ac:dyDescent="0.25">
      <c r="A3138" s="16">
        <v>45528.534363425926</v>
      </c>
      <c r="B3138" t="s">
        <v>46</v>
      </c>
      <c r="C3138" t="str">
        <f t="shared" ref="C3138:C3201" si="49">IF(OR(B3138="Lidl",B3138="Asda",B3138="Best Asia Supermarket",B3138="Wallington Food Centre",B3138="Sainsbury's",B3138="Tesco"),"Groceries",IF(OR(B3138="Boots",B3138="Manor Pharmacy",B3138="Specsavers",B3138="Noahs Health Food Stor"),"Health",IF(OR(B3138="Amazon",B3138="Ebay"),"Online Shopping",IF(OR(B3138="Transport For London",B3138="South Western Railway"),"Public Transport",IF(OR(B3138="Primark",B3138="TK Maxx",B3138="Marks &amp; Spencer"),"Clothing",IF(OR(B3138="Udemy",B3138="Wise",B3138="Telusko",B3138="Oasis Christian Centre"),"Self Development",IF(OR(B3138="Price Busters",B3138="Argos",B3138="Poundland",B3138="Kings Corner"),"Household Items",IF(OR(B3138="To RCCG GLORIOUS HIGH THRONE",B3138="To Eagle City Church"),"Church",IF(OR(B3138="Skillz UK",B3138="Tynker",B3138="To Gocardless",B3138="We Make Footballers Cc",B3138="GLL BETTER",B3138="VIS WWW.BETTER.ORG.UK/",B3138="IXL Learning"),"Kids Extracurricular",IF(OR(B3138="To GBP Savings",B3138="Trading 212"),"Savings",IF(B3138="To Aqua","Loan Repayment",IF(B3138="To Kaneh Amin","Haircut",IF(B3138="Wall/Rent/63canon","Rent",IF(OR(B3138="Bolt","Uber"),"Cab",IF(B3138="Dulwich College","Salary","Others")))))))))))))))</f>
        <v>Others</v>
      </c>
      <c r="D3138" s="3">
        <v>30</v>
      </c>
      <c r="E3138" t="s">
        <v>244</v>
      </c>
      <c r="F3138" t="s">
        <v>241</v>
      </c>
      <c r="G3138" s="5" t="str">
        <f>IF(Table1[[#This Row],[Amount]]&lt;0,-Table1[[#This Row],[Amount]],"")</f>
        <v/>
      </c>
      <c r="H3138" t="str">
        <f>IF(Table1[[#This Row],[Account Type]]="Credit Card",Table1[[#This Row],[Amount]],"")</f>
        <v/>
      </c>
      <c r="I3138" s="2" t="str">
        <f>IF(Table1[[#This Row],[Category]]="Loan Repayment",Table1[[#This Row],[Amount]]*-1,"")</f>
        <v/>
      </c>
      <c r="J3138" s="20" t="s">
        <v>389</v>
      </c>
      <c r="K3138" s="17">
        <v>45505</v>
      </c>
    </row>
    <row r="3139" spans="1:11" x14ac:dyDescent="0.25">
      <c r="A3139" s="16">
        <v>45528.75949074074</v>
      </c>
      <c r="B3139" t="s">
        <v>198</v>
      </c>
      <c r="C3139" t="str">
        <f t="shared" si="49"/>
        <v>Haircut</v>
      </c>
      <c r="D3139" s="3">
        <v>-15</v>
      </c>
      <c r="E3139" t="s">
        <v>244</v>
      </c>
      <c r="F3139" t="s">
        <v>241</v>
      </c>
      <c r="G3139" s="5">
        <f>IF(Table1[[#This Row],[Amount]]&lt;0,-Table1[[#This Row],[Amount]],"")</f>
        <v>15</v>
      </c>
      <c r="H3139" t="str">
        <f>IF(Table1[[#This Row],[Account Type]]="Credit Card",Table1[[#This Row],[Amount]],"")</f>
        <v/>
      </c>
      <c r="I3139" s="2" t="str">
        <f>IF(Table1[[#This Row],[Category]]="Loan Repayment",Table1[[#This Row],[Amount]]*-1,"")</f>
        <v/>
      </c>
      <c r="J3139" s="20" t="s">
        <v>389</v>
      </c>
      <c r="K3139" s="17">
        <v>45505</v>
      </c>
    </row>
    <row r="3140" spans="1:11" x14ac:dyDescent="0.25">
      <c r="A3140" s="17">
        <v>45529</v>
      </c>
      <c r="B3140" t="s">
        <v>266</v>
      </c>
      <c r="C3140" t="str">
        <f t="shared" si="49"/>
        <v>Others</v>
      </c>
      <c r="D3140" s="3">
        <v>-2.33</v>
      </c>
      <c r="E3140" t="s">
        <v>254</v>
      </c>
      <c r="F3140" t="s">
        <v>255</v>
      </c>
      <c r="G3140" s="5">
        <f>IF(Table1[[#This Row],[Amount]]&lt;0,-Table1[[#This Row],[Amount]],"")</f>
        <v>2.33</v>
      </c>
      <c r="H3140">
        <f>IF(Table1[[#This Row],[Account Type]]="Credit Card",Table1[[#This Row],[Amount]],"")</f>
        <v>-2.33</v>
      </c>
      <c r="I3140" s="2" t="str">
        <f>IF(Table1[[#This Row],[Category]]="Loan Repayment",Table1[[#This Row],[Amount]]*-1,"")</f>
        <v/>
      </c>
      <c r="J3140" s="20" t="s">
        <v>389</v>
      </c>
      <c r="K3140" s="17">
        <v>45505</v>
      </c>
    </row>
    <row r="3141" spans="1:11" x14ac:dyDescent="0.25">
      <c r="A3141" s="17">
        <v>45529</v>
      </c>
      <c r="B3141" t="s">
        <v>248</v>
      </c>
      <c r="C3141" t="str">
        <f t="shared" si="49"/>
        <v>Others</v>
      </c>
      <c r="D3141" s="3">
        <v>-3.5</v>
      </c>
      <c r="E3141" t="s">
        <v>254</v>
      </c>
      <c r="F3141" t="s">
        <v>255</v>
      </c>
      <c r="G3141" s="5">
        <f>IF(Table1[[#This Row],[Amount]]&lt;0,-Table1[[#This Row],[Amount]],"")</f>
        <v>3.5</v>
      </c>
      <c r="H3141">
        <f>IF(Table1[[#This Row],[Account Type]]="Credit Card",Table1[[#This Row],[Amount]],"")</f>
        <v>-3.5</v>
      </c>
      <c r="I3141" s="2" t="str">
        <f>IF(Table1[[#This Row],[Category]]="Loan Repayment",Table1[[#This Row],[Amount]]*-1,"")</f>
        <v/>
      </c>
      <c r="J3141" s="20" t="s">
        <v>389</v>
      </c>
      <c r="K3141" s="17">
        <v>45505</v>
      </c>
    </row>
    <row r="3142" spans="1:11" x14ac:dyDescent="0.25">
      <c r="A3142" s="16">
        <v>45529.041655092595</v>
      </c>
      <c r="B3142" t="s">
        <v>14</v>
      </c>
      <c r="C3142" t="str">
        <f t="shared" si="49"/>
        <v>Public Transport</v>
      </c>
      <c r="D3142" s="3">
        <v>-1.75</v>
      </c>
      <c r="E3142" t="s">
        <v>244</v>
      </c>
      <c r="F3142" t="s">
        <v>241</v>
      </c>
      <c r="G3142" s="5">
        <f>IF(Table1[[#This Row],[Amount]]&lt;0,-Table1[[#This Row],[Amount]],"")</f>
        <v>1.75</v>
      </c>
      <c r="H3142" t="str">
        <f>IF(Table1[[#This Row],[Account Type]]="Credit Card",Table1[[#This Row],[Amount]],"")</f>
        <v/>
      </c>
      <c r="I3142" s="2" t="str">
        <f>IF(Table1[[#This Row],[Category]]="Loan Repayment",Table1[[#This Row],[Amount]]*-1,"")</f>
        <v/>
      </c>
      <c r="J3142" s="20" t="s">
        <v>389</v>
      </c>
      <c r="K3142" s="17">
        <v>45505</v>
      </c>
    </row>
    <row r="3143" spans="1:11" x14ac:dyDescent="0.25">
      <c r="A3143" s="17">
        <v>45530</v>
      </c>
      <c r="B3143" t="s">
        <v>248</v>
      </c>
      <c r="C3143" t="str">
        <f t="shared" si="49"/>
        <v>Others</v>
      </c>
      <c r="D3143" s="3">
        <v>-1.75</v>
      </c>
      <c r="E3143" t="s">
        <v>254</v>
      </c>
      <c r="F3143" t="s">
        <v>255</v>
      </c>
      <c r="G3143" s="5">
        <f>IF(Table1[[#This Row],[Amount]]&lt;0,-Table1[[#This Row],[Amount]],"")</f>
        <v>1.75</v>
      </c>
      <c r="H3143">
        <f>IF(Table1[[#This Row],[Account Type]]="Credit Card",Table1[[#This Row],[Amount]],"")</f>
        <v>-1.75</v>
      </c>
      <c r="I3143" s="2" t="str">
        <f>IF(Table1[[#This Row],[Category]]="Loan Repayment",Table1[[#This Row],[Amount]]*-1,"")</f>
        <v/>
      </c>
      <c r="J3143" s="20" t="s">
        <v>389</v>
      </c>
      <c r="K3143" s="17">
        <v>45505</v>
      </c>
    </row>
    <row r="3144" spans="1:11" x14ac:dyDescent="0.25">
      <c r="A3144" s="16">
        <v>45530.341770833336</v>
      </c>
      <c r="B3144" t="s">
        <v>2</v>
      </c>
      <c r="C3144" t="str">
        <f t="shared" si="49"/>
        <v>Savings</v>
      </c>
      <c r="D3144" s="3">
        <v>5</v>
      </c>
      <c r="E3144" t="s">
        <v>244</v>
      </c>
      <c r="F3144" t="s">
        <v>241</v>
      </c>
      <c r="G3144" s="5" t="str">
        <f>IF(Table1[[#This Row],[Amount]]&lt;0,-Table1[[#This Row],[Amount]],"")</f>
        <v/>
      </c>
      <c r="H3144" t="str">
        <f>IF(Table1[[#This Row],[Account Type]]="Credit Card",Table1[[#This Row],[Amount]],"")</f>
        <v/>
      </c>
      <c r="I3144" s="2" t="str">
        <f>IF(Table1[[#This Row],[Category]]="Loan Repayment",Table1[[#This Row],[Amount]]*-1,"")</f>
        <v/>
      </c>
      <c r="J3144" s="20" t="s">
        <v>389</v>
      </c>
      <c r="K3144" s="17">
        <v>45505</v>
      </c>
    </row>
    <row r="3145" spans="1:11" x14ac:dyDescent="0.25">
      <c r="A3145" s="16">
        <v>45530.341770833336</v>
      </c>
      <c r="B3145" t="s">
        <v>2</v>
      </c>
      <c r="C3145" t="str">
        <f t="shared" si="49"/>
        <v>Savings</v>
      </c>
      <c r="D3145" s="3">
        <v>-5</v>
      </c>
      <c r="E3145" t="s">
        <v>244</v>
      </c>
      <c r="F3145" t="s">
        <v>241</v>
      </c>
      <c r="G3145" s="5">
        <f>IF(Table1[[#This Row],[Amount]]&lt;0,-Table1[[#This Row],[Amount]],"")</f>
        <v>5</v>
      </c>
      <c r="H3145" t="str">
        <f>IF(Table1[[#This Row],[Account Type]]="Credit Card",Table1[[#This Row],[Amount]],"")</f>
        <v/>
      </c>
      <c r="I3145" s="2" t="str">
        <f>IF(Table1[[#This Row],[Category]]="Loan Repayment",Table1[[#This Row],[Amount]]*-1,"")</f>
        <v/>
      </c>
      <c r="J3145" s="20" t="s">
        <v>389</v>
      </c>
      <c r="K3145" s="17">
        <v>45505</v>
      </c>
    </row>
    <row r="3146" spans="1:11" x14ac:dyDescent="0.25">
      <c r="A3146" s="16">
        <v>45530.818182870367</v>
      </c>
      <c r="B3146" t="s">
        <v>119</v>
      </c>
      <c r="C3146" t="str">
        <f t="shared" si="49"/>
        <v>Others</v>
      </c>
      <c r="D3146" s="3">
        <v>-5</v>
      </c>
      <c r="E3146" t="s">
        <v>244</v>
      </c>
      <c r="F3146" t="s">
        <v>241</v>
      </c>
      <c r="G3146" s="5">
        <f>IF(Table1[[#This Row],[Amount]]&lt;0,-Table1[[#This Row],[Amount]],"")</f>
        <v>5</v>
      </c>
      <c r="H3146" t="str">
        <f>IF(Table1[[#This Row],[Account Type]]="Credit Card",Table1[[#This Row],[Amount]],"")</f>
        <v/>
      </c>
      <c r="I3146" s="2" t="str">
        <f>IF(Table1[[#This Row],[Category]]="Loan Repayment",Table1[[#This Row],[Amount]]*-1,"")</f>
        <v/>
      </c>
      <c r="J3146" s="20" t="s">
        <v>389</v>
      </c>
      <c r="K3146" s="17">
        <v>45505</v>
      </c>
    </row>
    <row r="3147" spans="1:11" x14ac:dyDescent="0.25">
      <c r="A3147" s="17">
        <v>45531</v>
      </c>
      <c r="B3147" t="s">
        <v>248</v>
      </c>
      <c r="C3147" t="str">
        <f t="shared" si="49"/>
        <v>Others</v>
      </c>
      <c r="D3147" s="3">
        <v>-3.5</v>
      </c>
      <c r="E3147" t="s">
        <v>254</v>
      </c>
      <c r="F3147" t="s">
        <v>255</v>
      </c>
      <c r="G3147" s="5">
        <f>IF(Table1[[#This Row],[Amount]]&lt;0,-Table1[[#This Row],[Amount]],"")</f>
        <v>3.5</v>
      </c>
      <c r="H3147">
        <f>IF(Table1[[#This Row],[Account Type]]="Credit Card",Table1[[#This Row],[Amount]],"")</f>
        <v>-3.5</v>
      </c>
      <c r="I3147" s="2" t="str">
        <f>IF(Table1[[#This Row],[Category]]="Loan Repayment",Table1[[#This Row],[Amount]]*-1,"")</f>
        <v/>
      </c>
      <c r="J3147" s="20" t="s">
        <v>389</v>
      </c>
      <c r="K3147" s="17">
        <v>45505</v>
      </c>
    </row>
    <row r="3148" spans="1:11" x14ac:dyDescent="0.25">
      <c r="A3148" s="16">
        <v>45531.696377314816</v>
      </c>
      <c r="B3148" t="s">
        <v>123</v>
      </c>
      <c r="C3148" t="str">
        <f t="shared" si="49"/>
        <v>Others</v>
      </c>
      <c r="D3148" s="3">
        <v>-9.5</v>
      </c>
      <c r="E3148" t="s">
        <v>244</v>
      </c>
      <c r="F3148" t="s">
        <v>241</v>
      </c>
      <c r="G3148" s="5">
        <f>IF(Table1[[#This Row],[Amount]]&lt;0,-Table1[[#This Row],[Amount]],"")</f>
        <v>9.5</v>
      </c>
      <c r="H3148" t="str">
        <f>IF(Table1[[#This Row],[Account Type]]="Credit Card",Table1[[#This Row],[Amount]],"")</f>
        <v/>
      </c>
      <c r="I3148" s="2" t="str">
        <f>IF(Table1[[#This Row],[Category]]="Loan Repayment",Table1[[#This Row],[Amount]]*-1,"")</f>
        <v/>
      </c>
      <c r="J3148" s="20" t="s">
        <v>389</v>
      </c>
      <c r="K3148" s="17">
        <v>45505</v>
      </c>
    </row>
    <row r="3149" spans="1:11" x14ac:dyDescent="0.25">
      <c r="A3149" s="17">
        <v>45532</v>
      </c>
      <c r="B3149" t="s">
        <v>250</v>
      </c>
      <c r="C3149" t="str">
        <f t="shared" si="49"/>
        <v>Others</v>
      </c>
      <c r="D3149" s="3">
        <v>-18.02</v>
      </c>
      <c r="E3149" t="s">
        <v>254</v>
      </c>
      <c r="F3149" t="s">
        <v>255</v>
      </c>
      <c r="G3149" s="5">
        <f>IF(Table1[[#This Row],[Amount]]&lt;0,-Table1[[#This Row],[Amount]],"")</f>
        <v>18.02</v>
      </c>
      <c r="H3149">
        <f>IF(Table1[[#This Row],[Account Type]]="Credit Card",Table1[[#This Row],[Amount]],"")</f>
        <v>-18.02</v>
      </c>
      <c r="I3149" s="2" t="str">
        <f>IF(Table1[[#This Row],[Category]]="Loan Repayment",Table1[[#This Row],[Amount]]*-1,"")</f>
        <v/>
      </c>
      <c r="J3149" s="20" t="s">
        <v>389</v>
      </c>
      <c r="K3149" s="17">
        <v>45505</v>
      </c>
    </row>
    <row r="3150" spans="1:11" x14ac:dyDescent="0.25">
      <c r="A3150" s="17">
        <v>45532</v>
      </c>
      <c r="B3150" t="s">
        <v>248</v>
      </c>
      <c r="C3150" t="str">
        <f t="shared" si="49"/>
        <v>Others</v>
      </c>
      <c r="D3150" s="3">
        <v>-3.5</v>
      </c>
      <c r="E3150" t="s">
        <v>254</v>
      </c>
      <c r="F3150" t="s">
        <v>255</v>
      </c>
      <c r="G3150" s="5">
        <f>IF(Table1[[#This Row],[Amount]]&lt;0,-Table1[[#This Row],[Amount]],"")</f>
        <v>3.5</v>
      </c>
      <c r="H3150">
        <f>IF(Table1[[#This Row],[Account Type]]="Credit Card",Table1[[#This Row],[Amount]],"")</f>
        <v>-3.5</v>
      </c>
      <c r="I3150" s="2" t="str">
        <f>IF(Table1[[#This Row],[Category]]="Loan Repayment",Table1[[#This Row],[Amount]]*-1,"")</f>
        <v/>
      </c>
      <c r="J3150" s="20" t="s">
        <v>389</v>
      </c>
      <c r="K3150" s="17">
        <v>45505</v>
      </c>
    </row>
    <row r="3151" spans="1:11" x14ac:dyDescent="0.25">
      <c r="A3151" s="16">
        <v>45532.418194444443</v>
      </c>
      <c r="B3151" t="s">
        <v>3</v>
      </c>
      <c r="C3151" t="str">
        <f t="shared" si="49"/>
        <v>Others</v>
      </c>
      <c r="D3151" s="3">
        <v>-5</v>
      </c>
      <c r="E3151" t="s">
        <v>244</v>
      </c>
      <c r="F3151" t="s">
        <v>241</v>
      </c>
      <c r="G3151" s="5">
        <f>IF(Table1[[#This Row],[Amount]]&lt;0,-Table1[[#This Row],[Amount]],"")</f>
        <v>5</v>
      </c>
      <c r="H3151" t="str">
        <f>IF(Table1[[#This Row],[Account Type]]="Credit Card",Table1[[#This Row],[Amount]],"")</f>
        <v/>
      </c>
      <c r="I3151" s="2" t="str">
        <f>IF(Table1[[#This Row],[Category]]="Loan Repayment",Table1[[#This Row],[Amount]]*-1,"")</f>
        <v/>
      </c>
      <c r="J3151" s="20" t="s">
        <v>389</v>
      </c>
      <c r="K3151" s="17">
        <v>45505</v>
      </c>
    </row>
    <row r="3152" spans="1:11" x14ac:dyDescent="0.25">
      <c r="A3152" s="16">
        <v>45532.418194444443</v>
      </c>
      <c r="B3152" t="s">
        <v>3</v>
      </c>
      <c r="C3152" t="str">
        <f t="shared" si="49"/>
        <v>Others</v>
      </c>
      <c r="D3152" s="3">
        <v>5</v>
      </c>
      <c r="E3152" t="s">
        <v>244</v>
      </c>
      <c r="F3152" t="s">
        <v>241</v>
      </c>
      <c r="G3152" s="5" t="str">
        <f>IF(Table1[[#This Row],[Amount]]&lt;0,-Table1[[#This Row],[Amount]],"")</f>
        <v/>
      </c>
      <c r="H3152" t="str">
        <f>IF(Table1[[#This Row],[Account Type]]="Credit Card",Table1[[#This Row],[Amount]],"")</f>
        <v/>
      </c>
      <c r="I3152" s="2" t="str">
        <f>IF(Table1[[#This Row],[Category]]="Loan Repayment",Table1[[#This Row],[Amount]]*-1,"")</f>
        <v/>
      </c>
      <c r="J3152" s="20" t="s">
        <v>389</v>
      </c>
      <c r="K3152" s="17">
        <v>45505</v>
      </c>
    </row>
    <row r="3153" spans="1:11" x14ac:dyDescent="0.25">
      <c r="A3153" s="17">
        <v>45533</v>
      </c>
      <c r="B3153" t="s">
        <v>248</v>
      </c>
      <c r="C3153" t="str">
        <f t="shared" si="49"/>
        <v>Others</v>
      </c>
      <c r="D3153" s="3">
        <v>-3.5</v>
      </c>
      <c r="E3153" t="s">
        <v>254</v>
      </c>
      <c r="F3153" t="s">
        <v>255</v>
      </c>
      <c r="G3153" s="5">
        <f>IF(Table1[[#This Row],[Amount]]&lt;0,-Table1[[#This Row],[Amount]],"")</f>
        <v>3.5</v>
      </c>
      <c r="H3153">
        <f>IF(Table1[[#This Row],[Account Type]]="Credit Card",Table1[[#This Row],[Amount]],"")</f>
        <v>-3.5</v>
      </c>
      <c r="I3153" s="2" t="str">
        <f>IF(Table1[[#This Row],[Category]]="Loan Repayment",Table1[[#This Row],[Amount]]*-1,"")</f>
        <v/>
      </c>
      <c r="J3153" s="20" t="s">
        <v>389</v>
      </c>
      <c r="K3153" s="17">
        <v>45505</v>
      </c>
    </row>
    <row r="3154" spans="1:11" x14ac:dyDescent="0.25">
      <c r="A3154" s="16">
        <v>45533.277349537035</v>
      </c>
      <c r="B3154" t="s">
        <v>46</v>
      </c>
      <c r="C3154" t="str">
        <f t="shared" si="49"/>
        <v>Others</v>
      </c>
      <c r="D3154" s="3">
        <v>15</v>
      </c>
      <c r="E3154" t="s">
        <v>244</v>
      </c>
      <c r="F3154" t="s">
        <v>241</v>
      </c>
      <c r="G3154" s="5" t="str">
        <f>IF(Table1[[#This Row],[Amount]]&lt;0,-Table1[[#This Row],[Amount]],"")</f>
        <v/>
      </c>
      <c r="H3154" t="str">
        <f>IF(Table1[[#This Row],[Account Type]]="Credit Card",Table1[[#This Row],[Amount]],"")</f>
        <v/>
      </c>
      <c r="I3154" s="2" t="str">
        <f>IF(Table1[[#This Row],[Category]]="Loan Repayment",Table1[[#This Row],[Amount]]*-1,"")</f>
        <v/>
      </c>
      <c r="J3154" s="20" t="s">
        <v>389</v>
      </c>
      <c r="K3154" s="17">
        <v>45505</v>
      </c>
    </row>
    <row r="3155" spans="1:11" x14ac:dyDescent="0.25">
      <c r="A3155" s="16">
        <v>45533.27783564815</v>
      </c>
      <c r="B3155" t="s">
        <v>123</v>
      </c>
      <c r="C3155" t="str">
        <f t="shared" si="49"/>
        <v>Others</v>
      </c>
      <c r="D3155" s="3">
        <v>-19.2</v>
      </c>
      <c r="E3155" t="s">
        <v>244</v>
      </c>
      <c r="F3155" t="s">
        <v>241</v>
      </c>
      <c r="G3155" s="5">
        <f>IF(Table1[[#This Row],[Amount]]&lt;0,-Table1[[#This Row],[Amount]],"")</f>
        <v>19.2</v>
      </c>
      <c r="H3155" t="str">
        <f>IF(Table1[[#This Row],[Account Type]]="Credit Card",Table1[[#This Row],[Amount]],"")</f>
        <v/>
      </c>
      <c r="I3155" s="2" t="str">
        <f>IF(Table1[[#This Row],[Category]]="Loan Repayment",Table1[[#This Row],[Amount]]*-1,"")</f>
        <v/>
      </c>
      <c r="J3155" s="20" t="s">
        <v>389</v>
      </c>
      <c r="K3155" s="17">
        <v>45505</v>
      </c>
    </row>
    <row r="3156" spans="1:11" x14ac:dyDescent="0.25">
      <c r="A3156" s="16">
        <v>45533.523194444446</v>
      </c>
      <c r="B3156" t="s">
        <v>10</v>
      </c>
      <c r="C3156" t="str">
        <f t="shared" si="49"/>
        <v>Groceries</v>
      </c>
      <c r="D3156" s="3">
        <v>-4</v>
      </c>
      <c r="E3156" t="s">
        <v>244</v>
      </c>
      <c r="F3156" t="s">
        <v>241</v>
      </c>
      <c r="G3156" s="5">
        <f>IF(Table1[[#This Row],[Amount]]&lt;0,-Table1[[#This Row],[Amount]],"")</f>
        <v>4</v>
      </c>
      <c r="H3156" t="str">
        <f>IF(Table1[[#This Row],[Account Type]]="Credit Card",Table1[[#This Row],[Amount]],"")</f>
        <v/>
      </c>
      <c r="I3156" s="2" t="str">
        <f>IF(Table1[[#This Row],[Category]]="Loan Repayment",Table1[[#This Row],[Amount]]*-1,"")</f>
        <v/>
      </c>
      <c r="J3156" s="20" t="s">
        <v>389</v>
      </c>
      <c r="K3156" s="17">
        <v>45505</v>
      </c>
    </row>
    <row r="3157" spans="1:11" x14ac:dyDescent="0.25">
      <c r="A3157" s="17">
        <v>45534</v>
      </c>
      <c r="B3157" t="s">
        <v>263</v>
      </c>
      <c r="C3157" t="str">
        <f t="shared" si="49"/>
        <v>Others</v>
      </c>
      <c r="D3157" s="3">
        <v>-1.25</v>
      </c>
      <c r="E3157" t="s">
        <v>254</v>
      </c>
      <c r="F3157" t="s">
        <v>255</v>
      </c>
      <c r="G3157" s="5">
        <f>IF(Table1[[#This Row],[Amount]]&lt;0,-Table1[[#This Row],[Amount]],"")</f>
        <v>1.25</v>
      </c>
      <c r="H3157">
        <f>IF(Table1[[#This Row],[Account Type]]="Credit Card",Table1[[#This Row],[Amount]],"")</f>
        <v>-1.25</v>
      </c>
      <c r="I3157" s="2" t="str">
        <f>IF(Table1[[#This Row],[Category]]="Loan Repayment",Table1[[#This Row],[Amount]]*-1,"")</f>
        <v/>
      </c>
      <c r="J3157" s="20" t="s">
        <v>389</v>
      </c>
      <c r="K3157" s="17">
        <v>45505</v>
      </c>
    </row>
    <row r="3158" spans="1:11" x14ac:dyDescent="0.25">
      <c r="A3158" s="17">
        <v>45534</v>
      </c>
      <c r="B3158" t="s">
        <v>248</v>
      </c>
      <c r="C3158" t="str">
        <f t="shared" si="49"/>
        <v>Others</v>
      </c>
      <c r="D3158" s="3">
        <v>-3.5</v>
      </c>
      <c r="E3158" t="s">
        <v>254</v>
      </c>
      <c r="F3158" t="s">
        <v>255</v>
      </c>
      <c r="G3158" s="5">
        <f>IF(Table1[[#This Row],[Amount]]&lt;0,-Table1[[#This Row],[Amount]],"")</f>
        <v>3.5</v>
      </c>
      <c r="H3158">
        <f>IF(Table1[[#This Row],[Account Type]]="Credit Card",Table1[[#This Row],[Amount]],"")</f>
        <v>-3.5</v>
      </c>
      <c r="I3158" s="2" t="str">
        <f>IF(Table1[[#This Row],[Category]]="Loan Repayment",Table1[[#This Row],[Amount]]*-1,"")</f>
        <v/>
      </c>
      <c r="J3158" s="20" t="s">
        <v>389</v>
      </c>
      <c r="K3158" s="17">
        <v>45505</v>
      </c>
    </row>
    <row r="3159" spans="1:11" x14ac:dyDescent="0.25">
      <c r="A3159" s="17">
        <v>45535</v>
      </c>
      <c r="B3159" t="s">
        <v>249</v>
      </c>
      <c r="C3159" t="str">
        <f t="shared" si="49"/>
        <v>Others</v>
      </c>
      <c r="D3159" s="3">
        <v>0</v>
      </c>
      <c r="E3159" t="s">
        <v>254</v>
      </c>
      <c r="F3159" t="s">
        <v>255</v>
      </c>
      <c r="G3159" s="5" t="str">
        <f>IF(Table1[[#This Row],[Amount]]&lt;0,-Table1[[#This Row],[Amount]],"")</f>
        <v/>
      </c>
      <c r="H3159">
        <f>IF(Table1[[#This Row],[Account Type]]="Credit Card",Table1[[#This Row],[Amount]],"")</f>
        <v>0</v>
      </c>
      <c r="I3159" s="2" t="str">
        <f>IF(Table1[[#This Row],[Category]]="Loan Repayment",Table1[[#This Row],[Amount]]*-1,"")</f>
        <v/>
      </c>
      <c r="J3159" s="20" t="s">
        <v>389</v>
      </c>
      <c r="K3159" s="17">
        <v>45505</v>
      </c>
    </row>
    <row r="3160" spans="1:11" x14ac:dyDescent="0.25">
      <c r="A3160" s="17">
        <v>45535</v>
      </c>
      <c r="B3160" t="s">
        <v>256</v>
      </c>
      <c r="C3160" t="str">
        <f t="shared" si="49"/>
        <v>Others</v>
      </c>
      <c r="D3160" s="3">
        <v>-1.25</v>
      </c>
      <c r="E3160" t="s">
        <v>254</v>
      </c>
      <c r="F3160" t="s">
        <v>255</v>
      </c>
      <c r="G3160" s="5">
        <f>IF(Table1[[#This Row],[Amount]]&lt;0,-Table1[[#This Row],[Amount]],"")</f>
        <v>1.25</v>
      </c>
      <c r="H3160">
        <f>IF(Table1[[#This Row],[Account Type]]="Credit Card",Table1[[#This Row],[Amount]],"")</f>
        <v>-1.25</v>
      </c>
      <c r="I3160" s="2" t="str">
        <f>IF(Table1[[#This Row],[Category]]="Loan Repayment",Table1[[#This Row],[Amount]]*-1,"")</f>
        <v/>
      </c>
      <c r="J3160" s="20" t="s">
        <v>389</v>
      </c>
      <c r="K3160" s="17">
        <v>45505</v>
      </c>
    </row>
    <row r="3161" spans="1:11" x14ac:dyDescent="0.25">
      <c r="A3161" s="17">
        <v>45535</v>
      </c>
      <c r="B3161" t="s">
        <v>247</v>
      </c>
      <c r="C3161" t="str">
        <f t="shared" si="49"/>
        <v>Others</v>
      </c>
      <c r="D3161" s="3">
        <v>-12.6</v>
      </c>
      <c r="E3161" t="s">
        <v>254</v>
      </c>
      <c r="F3161" t="s">
        <v>255</v>
      </c>
      <c r="G3161" s="5">
        <f>IF(Table1[[#This Row],[Amount]]&lt;0,-Table1[[#This Row],[Amount]],"")</f>
        <v>12.6</v>
      </c>
      <c r="H3161">
        <f>IF(Table1[[#This Row],[Account Type]]="Credit Card",Table1[[#This Row],[Amount]],"")</f>
        <v>-12.6</v>
      </c>
      <c r="I3161" s="2" t="str">
        <f>IF(Table1[[#This Row],[Category]]="Loan Repayment",Table1[[#This Row],[Amount]]*-1,"")</f>
        <v/>
      </c>
      <c r="J3161" s="20" t="s">
        <v>389</v>
      </c>
      <c r="K3161" s="17">
        <v>45505</v>
      </c>
    </row>
    <row r="3162" spans="1:11" x14ac:dyDescent="0.25">
      <c r="A3162" s="17">
        <v>45535</v>
      </c>
      <c r="B3162" t="s">
        <v>248</v>
      </c>
      <c r="C3162" t="str">
        <f t="shared" si="49"/>
        <v>Others</v>
      </c>
      <c r="D3162" s="3">
        <v>-5.25</v>
      </c>
      <c r="E3162" t="s">
        <v>254</v>
      </c>
      <c r="F3162" t="s">
        <v>255</v>
      </c>
      <c r="G3162" s="5">
        <f>IF(Table1[[#This Row],[Amount]]&lt;0,-Table1[[#This Row],[Amount]],"")</f>
        <v>5.25</v>
      </c>
      <c r="H3162">
        <f>IF(Table1[[#This Row],[Account Type]]="Credit Card",Table1[[#This Row],[Amount]],"")</f>
        <v>-5.25</v>
      </c>
      <c r="I3162" s="2" t="str">
        <f>IF(Table1[[#This Row],[Category]]="Loan Repayment",Table1[[#This Row],[Amount]]*-1,"")</f>
        <v/>
      </c>
      <c r="J3162" s="20" t="s">
        <v>389</v>
      </c>
      <c r="K3162" s="17">
        <v>45505</v>
      </c>
    </row>
    <row r="3163" spans="1:11" x14ac:dyDescent="0.25">
      <c r="A3163" s="16">
        <v>45535.267696759256</v>
      </c>
      <c r="B3163" t="s">
        <v>46</v>
      </c>
      <c r="C3163" t="str">
        <f t="shared" si="49"/>
        <v>Others</v>
      </c>
      <c r="D3163" s="3">
        <v>80</v>
      </c>
      <c r="E3163" t="s">
        <v>244</v>
      </c>
      <c r="F3163" t="s">
        <v>241</v>
      </c>
      <c r="G3163" s="5" t="str">
        <f>IF(Table1[[#This Row],[Amount]]&lt;0,-Table1[[#This Row],[Amount]],"")</f>
        <v/>
      </c>
      <c r="H3163" t="str">
        <f>IF(Table1[[#This Row],[Account Type]]="Credit Card",Table1[[#This Row],[Amount]],"")</f>
        <v/>
      </c>
      <c r="I3163" s="2" t="str">
        <f>IF(Table1[[#This Row],[Category]]="Loan Repayment",Table1[[#This Row],[Amount]]*-1,"")</f>
        <v/>
      </c>
      <c r="J3163" s="20" t="s">
        <v>389</v>
      </c>
      <c r="K3163" s="17">
        <v>45505</v>
      </c>
    </row>
    <row r="3164" spans="1:11" x14ac:dyDescent="0.25">
      <c r="A3164" s="16">
        <v>45535.268368055556</v>
      </c>
      <c r="B3164" t="s">
        <v>214</v>
      </c>
      <c r="C3164" t="str">
        <f t="shared" si="49"/>
        <v>Loan Repayment</v>
      </c>
      <c r="D3164" s="3">
        <v>-70.5</v>
      </c>
      <c r="E3164" t="s">
        <v>244</v>
      </c>
      <c r="F3164" t="s">
        <v>241</v>
      </c>
      <c r="G3164" s="5">
        <f>IF(Table1[[#This Row],[Amount]]&lt;0,-Table1[[#This Row],[Amount]],"")</f>
        <v>70.5</v>
      </c>
      <c r="H3164" t="str">
        <f>IF(Table1[[#This Row],[Account Type]]="Credit Card",Table1[[#This Row],[Amount]],"")</f>
        <v/>
      </c>
      <c r="I3164" s="2">
        <f>IF(Table1[[#This Row],[Category]]="Loan Repayment",Table1[[#This Row],[Amount]]*-1,"")</f>
        <v>70.5</v>
      </c>
      <c r="J3164" s="20" t="s">
        <v>389</v>
      </c>
      <c r="K3164" s="17">
        <v>45505</v>
      </c>
    </row>
    <row r="3165" spans="1:11" x14ac:dyDescent="0.25">
      <c r="A3165" s="17">
        <v>45536</v>
      </c>
      <c r="B3165" t="s">
        <v>248</v>
      </c>
      <c r="C3165" t="str">
        <f t="shared" si="49"/>
        <v>Others</v>
      </c>
      <c r="D3165" s="3">
        <v>-3.5</v>
      </c>
      <c r="E3165" t="s">
        <v>254</v>
      </c>
      <c r="F3165" t="s">
        <v>255</v>
      </c>
      <c r="G3165" s="5">
        <f>IF(Table1[[#This Row],[Amount]]&lt;0,-Table1[[#This Row],[Amount]],"")</f>
        <v>3.5</v>
      </c>
      <c r="H3165">
        <f>IF(Table1[[#This Row],[Account Type]]="Credit Card",Table1[[#This Row],[Amount]],"")</f>
        <v>-3.5</v>
      </c>
      <c r="I3165" s="2" t="str">
        <f>IF(Table1[[#This Row],[Category]]="Loan Repayment",Table1[[#This Row],[Amount]]*-1,"")</f>
        <v/>
      </c>
      <c r="J3165" s="20" t="s">
        <v>390</v>
      </c>
      <c r="K3165" s="17">
        <v>45536</v>
      </c>
    </row>
    <row r="3166" spans="1:11" x14ac:dyDescent="0.25">
      <c r="A3166" s="16">
        <v>45536.209270833337</v>
      </c>
      <c r="B3166" t="s">
        <v>197</v>
      </c>
      <c r="C3166" t="str">
        <f t="shared" si="49"/>
        <v>Others</v>
      </c>
      <c r="D3166" s="3">
        <v>-12.5</v>
      </c>
      <c r="E3166" t="s">
        <v>244</v>
      </c>
      <c r="F3166" t="s">
        <v>241</v>
      </c>
      <c r="G3166" s="5">
        <f>IF(Table1[[#This Row],[Amount]]&lt;0,-Table1[[#This Row],[Amount]],"")</f>
        <v>12.5</v>
      </c>
      <c r="H3166" t="str">
        <f>IF(Table1[[#This Row],[Account Type]]="Credit Card",Table1[[#This Row],[Amount]],"")</f>
        <v/>
      </c>
      <c r="I3166" s="2" t="str">
        <f>IF(Table1[[#This Row],[Category]]="Loan Repayment",Table1[[#This Row],[Amount]]*-1,"")</f>
        <v/>
      </c>
      <c r="J3166" s="20" t="s">
        <v>390</v>
      </c>
      <c r="K3166" s="17">
        <v>45536</v>
      </c>
    </row>
    <row r="3167" spans="1:11" x14ac:dyDescent="0.25">
      <c r="A3167" s="16">
        <v>45536.67454861111</v>
      </c>
      <c r="B3167" t="s">
        <v>46</v>
      </c>
      <c r="C3167" t="str">
        <f t="shared" si="49"/>
        <v>Others</v>
      </c>
      <c r="D3167" s="3">
        <v>30</v>
      </c>
      <c r="E3167" t="s">
        <v>244</v>
      </c>
      <c r="F3167" t="s">
        <v>241</v>
      </c>
      <c r="G3167" s="5" t="str">
        <f>IF(Table1[[#This Row],[Amount]]&lt;0,-Table1[[#This Row],[Amount]],"")</f>
        <v/>
      </c>
      <c r="H3167" t="str">
        <f>IF(Table1[[#This Row],[Account Type]]="Credit Card",Table1[[#This Row],[Amount]],"")</f>
        <v/>
      </c>
      <c r="I3167" s="2" t="str">
        <f>IF(Table1[[#This Row],[Category]]="Loan Repayment",Table1[[#This Row],[Amount]]*-1,"")</f>
        <v/>
      </c>
      <c r="J3167" s="20" t="s">
        <v>390</v>
      </c>
      <c r="K3167" s="17">
        <v>45536</v>
      </c>
    </row>
    <row r="3168" spans="1:11" x14ac:dyDescent="0.25">
      <c r="A3168" s="16">
        <v>45536.675324074073</v>
      </c>
      <c r="B3168" t="s">
        <v>39</v>
      </c>
      <c r="C3168" t="str">
        <f t="shared" si="49"/>
        <v>Church</v>
      </c>
      <c r="D3168" s="3">
        <v>-6</v>
      </c>
      <c r="E3168" t="s">
        <v>244</v>
      </c>
      <c r="F3168" t="s">
        <v>241</v>
      </c>
      <c r="G3168" s="5">
        <f>IF(Table1[[#This Row],[Amount]]&lt;0,-Table1[[#This Row],[Amount]],"")</f>
        <v>6</v>
      </c>
      <c r="H3168" t="str">
        <f>IF(Table1[[#This Row],[Account Type]]="Credit Card",Table1[[#This Row],[Amount]],"")</f>
        <v/>
      </c>
      <c r="I3168" s="2" t="str">
        <f>IF(Table1[[#This Row],[Category]]="Loan Repayment",Table1[[#This Row],[Amount]]*-1,"")</f>
        <v/>
      </c>
      <c r="J3168" s="20" t="s">
        <v>390</v>
      </c>
      <c r="K3168" s="17">
        <v>45536</v>
      </c>
    </row>
    <row r="3169" spans="1:11" x14ac:dyDescent="0.25">
      <c r="A3169" s="17">
        <v>45537</v>
      </c>
      <c r="B3169" t="s">
        <v>247</v>
      </c>
      <c r="C3169" t="str">
        <f t="shared" si="49"/>
        <v>Others</v>
      </c>
      <c r="D3169" s="3">
        <v>-0.45</v>
      </c>
      <c r="E3169" t="s">
        <v>254</v>
      </c>
      <c r="F3169" t="s">
        <v>255</v>
      </c>
      <c r="G3169" s="5">
        <f>IF(Table1[[#This Row],[Amount]]&lt;0,-Table1[[#This Row],[Amount]],"")</f>
        <v>0.45</v>
      </c>
      <c r="H3169">
        <f>IF(Table1[[#This Row],[Account Type]]="Credit Card",Table1[[#This Row],[Amount]],"")</f>
        <v>-0.45</v>
      </c>
      <c r="I3169" s="2" t="str">
        <f>IF(Table1[[#This Row],[Category]]="Loan Repayment",Table1[[#This Row],[Amount]]*-1,"")</f>
        <v/>
      </c>
      <c r="J3169" s="20" t="s">
        <v>390</v>
      </c>
      <c r="K3169" s="17">
        <v>45536</v>
      </c>
    </row>
    <row r="3170" spans="1:11" x14ac:dyDescent="0.25">
      <c r="A3170" s="17">
        <v>45537</v>
      </c>
      <c r="B3170" t="s">
        <v>248</v>
      </c>
      <c r="C3170" t="str">
        <f t="shared" si="49"/>
        <v>Others</v>
      </c>
      <c r="D3170" s="3">
        <v>-1.75</v>
      </c>
      <c r="E3170" t="s">
        <v>254</v>
      </c>
      <c r="F3170" t="s">
        <v>255</v>
      </c>
      <c r="G3170" s="5">
        <f>IF(Table1[[#This Row],[Amount]]&lt;0,-Table1[[#This Row],[Amount]],"")</f>
        <v>1.75</v>
      </c>
      <c r="H3170">
        <f>IF(Table1[[#This Row],[Account Type]]="Credit Card",Table1[[#This Row],[Amount]],"")</f>
        <v>-1.75</v>
      </c>
      <c r="I3170" s="2" t="str">
        <f>IF(Table1[[#This Row],[Category]]="Loan Repayment",Table1[[#This Row],[Amount]]*-1,"")</f>
        <v/>
      </c>
      <c r="J3170" s="20" t="s">
        <v>390</v>
      </c>
      <c r="K3170" s="17">
        <v>45536</v>
      </c>
    </row>
    <row r="3171" spans="1:11" x14ac:dyDescent="0.25">
      <c r="A3171" s="16">
        <v>45537.342465277776</v>
      </c>
      <c r="B3171" t="s">
        <v>2</v>
      </c>
      <c r="C3171" t="str">
        <f t="shared" si="49"/>
        <v>Savings</v>
      </c>
      <c r="D3171" s="3">
        <v>5</v>
      </c>
      <c r="E3171" t="s">
        <v>244</v>
      </c>
      <c r="F3171" t="s">
        <v>241</v>
      </c>
      <c r="G3171" s="5" t="str">
        <f>IF(Table1[[#This Row],[Amount]]&lt;0,-Table1[[#This Row],[Amount]],"")</f>
        <v/>
      </c>
      <c r="H3171" t="str">
        <f>IF(Table1[[#This Row],[Account Type]]="Credit Card",Table1[[#This Row],[Amount]],"")</f>
        <v/>
      </c>
      <c r="I3171" s="2" t="str">
        <f>IF(Table1[[#This Row],[Category]]="Loan Repayment",Table1[[#This Row],[Amount]]*-1,"")</f>
        <v/>
      </c>
      <c r="J3171" s="20" t="s">
        <v>390</v>
      </c>
      <c r="K3171" s="17">
        <v>45536</v>
      </c>
    </row>
    <row r="3172" spans="1:11" x14ac:dyDescent="0.25">
      <c r="A3172" s="16">
        <v>45537.342465277776</v>
      </c>
      <c r="B3172" t="s">
        <v>2</v>
      </c>
      <c r="C3172" t="str">
        <f t="shared" si="49"/>
        <v>Savings</v>
      </c>
      <c r="D3172" s="3">
        <v>-5</v>
      </c>
      <c r="E3172" t="s">
        <v>244</v>
      </c>
      <c r="F3172" t="s">
        <v>241</v>
      </c>
      <c r="G3172" s="5">
        <f>IF(Table1[[#This Row],[Amount]]&lt;0,-Table1[[#This Row],[Amount]],"")</f>
        <v>5</v>
      </c>
      <c r="H3172" t="str">
        <f>IF(Table1[[#This Row],[Account Type]]="Credit Card",Table1[[#This Row],[Amount]],"")</f>
        <v/>
      </c>
      <c r="I3172" s="2" t="str">
        <f>IF(Table1[[#This Row],[Category]]="Loan Repayment",Table1[[#This Row],[Amount]]*-1,"")</f>
        <v/>
      </c>
      <c r="J3172" s="20" t="s">
        <v>390</v>
      </c>
      <c r="K3172" s="17">
        <v>45536</v>
      </c>
    </row>
    <row r="3173" spans="1:11" x14ac:dyDescent="0.25">
      <c r="A3173" s="16">
        <v>45537.496168981481</v>
      </c>
      <c r="B3173" t="s">
        <v>10</v>
      </c>
      <c r="C3173" t="str">
        <f t="shared" si="49"/>
        <v>Groceries</v>
      </c>
      <c r="D3173" s="3">
        <v>-1.55</v>
      </c>
      <c r="E3173" t="s">
        <v>244</v>
      </c>
      <c r="F3173" t="s">
        <v>241</v>
      </c>
      <c r="G3173" s="5">
        <f>IF(Table1[[#This Row],[Amount]]&lt;0,-Table1[[#This Row],[Amount]],"")</f>
        <v>1.55</v>
      </c>
      <c r="H3173" t="str">
        <f>IF(Table1[[#This Row],[Account Type]]="Credit Card",Table1[[#This Row],[Amount]],"")</f>
        <v/>
      </c>
      <c r="I3173" s="2" t="str">
        <f>IF(Table1[[#This Row],[Category]]="Loan Repayment",Table1[[#This Row],[Amount]]*-1,"")</f>
        <v/>
      </c>
      <c r="J3173" s="20" t="s">
        <v>390</v>
      </c>
      <c r="K3173" s="17">
        <v>45536</v>
      </c>
    </row>
    <row r="3174" spans="1:11" x14ac:dyDescent="0.25">
      <c r="A3174" s="17">
        <v>45538</v>
      </c>
      <c r="B3174" t="s">
        <v>291</v>
      </c>
      <c r="C3174" t="str">
        <f t="shared" si="49"/>
        <v>Others</v>
      </c>
      <c r="D3174" s="3">
        <v>-29.16</v>
      </c>
      <c r="E3174" t="s">
        <v>254</v>
      </c>
      <c r="F3174" t="s">
        <v>255</v>
      </c>
      <c r="G3174" s="5">
        <f>IF(Table1[[#This Row],[Amount]]&lt;0,-Table1[[#This Row],[Amount]],"")</f>
        <v>29.16</v>
      </c>
      <c r="H3174">
        <f>IF(Table1[[#This Row],[Account Type]]="Credit Card",Table1[[#This Row],[Amount]],"")</f>
        <v>-29.16</v>
      </c>
      <c r="I3174" s="2" t="str">
        <f>IF(Table1[[#This Row],[Category]]="Loan Repayment",Table1[[#This Row],[Amount]]*-1,"")</f>
        <v/>
      </c>
      <c r="J3174" s="20" t="s">
        <v>390</v>
      </c>
      <c r="K3174" s="17">
        <v>45536</v>
      </c>
    </row>
    <row r="3175" spans="1:11" x14ac:dyDescent="0.25">
      <c r="A3175" s="17">
        <v>45538</v>
      </c>
      <c r="B3175" t="s">
        <v>248</v>
      </c>
      <c r="C3175" t="str">
        <f t="shared" si="49"/>
        <v>Others</v>
      </c>
      <c r="D3175" s="3">
        <v>-5.25</v>
      </c>
      <c r="E3175" t="s">
        <v>254</v>
      </c>
      <c r="F3175" t="s">
        <v>255</v>
      </c>
      <c r="G3175" s="5">
        <f>IF(Table1[[#This Row],[Amount]]&lt;0,-Table1[[#This Row],[Amount]],"")</f>
        <v>5.25</v>
      </c>
      <c r="H3175">
        <f>IF(Table1[[#This Row],[Account Type]]="Credit Card",Table1[[#This Row],[Amount]],"")</f>
        <v>-5.25</v>
      </c>
      <c r="I3175" s="2" t="str">
        <f>IF(Table1[[#This Row],[Category]]="Loan Repayment",Table1[[#This Row],[Amount]]*-1,"")</f>
        <v/>
      </c>
      <c r="J3175" s="20" t="s">
        <v>390</v>
      </c>
      <c r="K3175" s="17">
        <v>45536</v>
      </c>
    </row>
    <row r="3176" spans="1:11" x14ac:dyDescent="0.25">
      <c r="A3176" s="16">
        <v>45538.521701388891</v>
      </c>
      <c r="B3176" t="s">
        <v>123</v>
      </c>
      <c r="C3176" t="str">
        <f t="shared" si="49"/>
        <v>Others</v>
      </c>
      <c r="D3176" s="3">
        <v>-14.5</v>
      </c>
      <c r="E3176" t="s">
        <v>244</v>
      </c>
      <c r="F3176" t="s">
        <v>241</v>
      </c>
      <c r="G3176" s="5">
        <f>IF(Table1[[#This Row],[Amount]]&lt;0,-Table1[[#This Row],[Amount]],"")</f>
        <v>14.5</v>
      </c>
      <c r="H3176" t="str">
        <f>IF(Table1[[#This Row],[Account Type]]="Credit Card",Table1[[#This Row],[Amount]],"")</f>
        <v/>
      </c>
      <c r="I3176" s="2" t="str">
        <f>IF(Table1[[#This Row],[Category]]="Loan Repayment",Table1[[#This Row],[Amount]]*-1,"")</f>
        <v/>
      </c>
      <c r="J3176" s="20" t="s">
        <v>390</v>
      </c>
      <c r="K3176" s="17">
        <v>45536</v>
      </c>
    </row>
    <row r="3177" spans="1:11" x14ac:dyDescent="0.25">
      <c r="A3177" s="17">
        <v>45539</v>
      </c>
      <c r="B3177" t="s">
        <v>278</v>
      </c>
      <c r="C3177" t="str">
        <f t="shared" si="49"/>
        <v>Others</v>
      </c>
      <c r="D3177" s="3">
        <v>-1.25</v>
      </c>
      <c r="E3177" t="s">
        <v>254</v>
      </c>
      <c r="F3177" t="s">
        <v>255</v>
      </c>
      <c r="G3177" s="5">
        <f>IF(Table1[[#This Row],[Amount]]&lt;0,-Table1[[#This Row],[Amount]],"")</f>
        <v>1.25</v>
      </c>
      <c r="H3177">
        <f>IF(Table1[[#This Row],[Account Type]]="Credit Card",Table1[[#This Row],[Amount]],"")</f>
        <v>-1.25</v>
      </c>
      <c r="I3177" s="2" t="str">
        <f>IF(Table1[[#This Row],[Category]]="Loan Repayment",Table1[[#This Row],[Amount]]*-1,"")</f>
        <v/>
      </c>
      <c r="J3177" s="20" t="s">
        <v>390</v>
      </c>
      <c r="K3177" s="17">
        <v>45536</v>
      </c>
    </row>
    <row r="3178" spans="1:11" x14ac:dyDescent="0.25">
      <c r="A3178" s="17">
        <v>45539</v>
      </c>
      <c r="B3178" t="s">
        <v>248</v>
      </c>
      <c r="C3178" t="str">
        <f t="shared" si="49"/>
        <v>Others</v>
      </c>
      <c r="D3178" s="3">
        <v>-5.25</v>
      </c>
      <c r="E3178" t="s">
        <v>254</v>
      </c>
      <c r="F3178" t="s">
        <v>255</v>
      </c>
      <c r="G3178" s="5">
        <f>IF(Table1[[#This Row],[Amount]]&lt;0,-Table1[[#This Row],[Amount]],"")</f>
        <v>5.25</v>
      </c>
      <c r="H3178">
        <f>IF(Table1[[#This Row],[Account Type]]="Credit Card",Table1[[#This Row],[Amount]],"")</f>
        <v>-5.25</v>
      </c>
      <c r="I3178" s="2" t="str">
        <f>IF(Table1[[#This Row],[Category]]="Loan Repayment",Table1[[#This Row],[Amount]]*-1,"")</f>
        <v/>
      </c>
      <c r="J3178" s="20" t="s">
        <v>390</v>
      </c>
      <c r="K3178" s="17">
        <v>45536</v>
      </c>
    </row>
    <row r="3179" spans="1:11" x14ac:dyDescent="0.25">
      <c r="A3179" s="16">
        <v>45539.304201388892</v>
      </c>
      <c r="B3179" t="s">
        <v>46</v>
      </c>
      <c r="C3179" t="str">
        <f t="shared" si="49"/>
        <v>Others</v>
      </c>
      <c r="D3179" s="3">
        <v>50</v>
      </c>
      <c r="E3179" t="s">
        <v>244</v>
      </c>
      <c r="F3179" t="s">
        <v>241</v>
      </c>
      <c r="G3179" s="5" t="str">
        <f>IF(Table1[[#This Row],[Amount]]&lt;0,-Table1[[#This Row],[Amount]],"")</f>
        <v/>
      </c>
      <c r="H3179" t="str">
        <f>IF(Table1[[#This Row],[Account Type]]="Credit Card",Table1[[#This Row],[Amount]],"")</f>
        <v/>
      </c>
      <c r="I3179" s="2" t="str">
        <f>IF(Table1[[#This Row],[Category]]="Loan Repayment",Table1[[#This Row],[Amount]]*-1,"")</f>
        <v/>
      </c>
      <c r="J3179" s="20" t="s">
        <v>390</v>
      </c>
      <c r="K3179" s="17">
        <v>45536</v>
      </c>
    </row>
    <row r="3180" spans="1:11" x14ac:dyDescent="0.25">
      <c r="A3180" s="16">
        <v>45539.305023148147</v>
      </c>
      <c r="B3180" t="s">
        <v>211</v>
      </c>
      <c r="C3180" t="str">
        <f t="shared" si="49"/>
        <v>Others</v>
      </c>
      <c r="D3180" s="3">
        <v>-50</v>
      </c>
      <c r="E3180" t="s">
        <v>244</v>
      </c>
      <c r="F3180" t="s">
        <v>241</v>
      </c>
      <c r="G3180" s="5">
        <f>IF(Table1[[#This Row],[Amount]]&lt;0,-Table1[[#This Row],[Amount]],"")</f>
        <v>50</v>
      </c>
      <c r="H3180" t="str">
        <f>IF(Table1[[#This Row],[Account Type]]="Credit Card",Table1[[#This Row],[Amount]],"")</f>
        <v/>
      </c>
      <c r="I3180" s="2" t="str">
        <f>IF(Table1[[#This Row],[Category]]="Loan Repayment",Table1[[#This Row],[Amount]]*-1,"")</f>
        <v/>
      </c>
      <c r="J3180" s="20" t="s">
        <v>390</v>
      </c>
      <c r="K3180" s="17">
        <v>45536</v>
      </c>
    </row>
    <row r="3181" spans="1:11" x14ac:dyDescent="0.25">
      <c r="A3181" s="16">
        <v>45539.593321759261</v>
      </c>
      <c r="B3181" t="s">
        <v>46</v>
      </c>
      <c r="C3181" t="str">
        <f t="shared" si="49"/>
        <v>Others</v>
      </c>
      <c r="D3181" s="3">
        <v>20</v>
      </c>
      <c r="E3181" t="s">
        <v>244</v>
      </c>
      <c r="F3181" t="s">
        <v>241</v>
      </c>
      <c r="G3181" s="5" t="str">
        <f>IF(Table1[[#This Row],[Amount]]&lt;0,-Table1[[#This Row],[Amount]],"")</f>
        <v/>
      </c>
      <c r="H3181" t="str">
        <f>IF(Table1[[#This Row],[Account Type]]="Credit Card",Table1[[#This Row],[Amount]],"")</f>
        <v/>
      </c>
      <c r="I3181" s="2" t="str">
        <f>IF(Table1[[#This Row],[Category]]="Loan Repayment",Table1[[#This Row],[Amount]]*-1,"")</f>
        <v/>
      </c>
      <c r="J3181" s="20" t="s">
        <v>390</v>
      </c>
      <c r="K3181" s="17">
        <v>45536</v>
      </c>
    </row>
    <row r="3182" spans="1:11" x14ac:dyDescent="0.25">
      <c r="A3182" s="16">
        <v>45539.593819444446</v>
      </c>
      <c r="B3182" t="s">
        <v>123</v>
      </c>
      <c r="C3182" t="str">
        <f t="shared" si="49"/>
        <v>Others</v>
      </c>
      <c r="D3182" s="3">
        <v>-14.3</v>
      </c>
      <c r="E3182" t="s">
        <v>244</v>
      </c>
      <c r="F3182" t="s">
        <v>241</v>
      </c>
      <c r="G3182" s="5">
        <f>IF(Table1[[#This Row],[Amount]]&lt;0,-Table1[[#This Row],[Amount]],"")</f>
        <v>14.3</v>
      </c>
      <c r="H3182" t="str">
        <f>IF(Table1[[#This Row],[Account Type]]="Credit Card",Table1[[#This Row],[Amount]],"")</f>
        <v/>
      </c>
      <c r="I3182" s="2" t="str">
        <f>IF(Table1[[#This Row],[Category]]="Loan Repayment",Table1[[#This Row],[Amount]]*-1,"")</f>
        <v/>
      </c>
      <c r="J3182" s="20" t="s">
        <v>390</v>
      </c>
      <c r="K3182" s="17">
        <v>45536</v>
      </c>
    </row>
    <row r="3183" spans="1:11" x14ac:dyDescent="0.25">
      <c r="A3183" s="16">
        <v>45539.646967592591</v>
      </c>
      <c r="B3183" t="s">
        <v>139</v>
      </c>
      <c r="C3183" t="str">
        <f t="shared" si="49"/>
        <v>Cab</v>
      </c>
      <c r="D3183" s="3">
        <v>-10.3</v>
      </c>
      <c r="E3183" t="s">
        <v>244</v>
      </c>
      <c r="F3183" t="s">
        <v>241</v>
      </c>
      <c r="G3183" s="5">
        <f>IF(Table1[[#This Row],[Amount]]&lt;0,-Table1[[#This Row],[Amount]],"")</f>
        <v>10.3</v>
      </c>
      <c r="H3183" t="str">
        <f>IF(Table1[[#This Row],[Account Type]]="Credit Card",Table1[[#This Row],[Amount]],"")</f>
        <v/>
      </c>
      <c r="I3183" s="2" t="str">
        <f>IF(Table1[[#This Row],[Category]]="Loan Repayment",Table1[[#This Row],[Amount]]*-1,"")</f>
        <v/>
      </c>
      <c r="J3183" s="20" t="s">
        <v>390</v>
      </c>
      <c r="K3183" s="17">
        <v>45536</v>
      </c>
    </row>
    <row r="3184" spans="1:11" x14ac:dyDescent="0.25">
      <c r="A3184" s="16">
        <v>45539.667847222219</v>
      </c>
      <c r="B3184" t="s">
        <v>139</v>
      </c>
      <c r="C3184" t="str">
        <f t="shared" si="49"/>
        <v>Cab</v>
      </c>
      <c r="D3184" s="3">
        <v>-3.5</v>
      </c>
      <c r="E3184" t="s">
        <v>244</v>
      </c>
      <c r="F3184" t="s">
        <v>241</v>
      </c>
      <c r="G3184" s="5">
        <f>IF(Table1[[#This Row],[Amount]]&lt;0,-Table1[[#This Row],[Amount]],"")</f>
        <v>3.5</v>
      </c>
      <c r="H3184" t="str">
        <f>IF(Table1[[#This Row],[Account Type]]="Credit Card",Table1[[#This Row],[Amount]],"")</f>
        <v/>
      </c>
      <c r="I3184" s="2" t="str">
        <f>IF(Table1[[#This Row],[Category]]="Loan Repayment",Table1[[#This Row],[Amount]]*-1,"")</f>
        <v/>
      </c>
      <c r="J3184" s="20" t="s">
        <v>390</v>
      </c>
      <c r="K3184" s="17">
        <v>45536</v>
      </c>
    </row>
    <row r="3185" spans="1:11" x14ac:dyDescent="0.25">
      <c r="A3185" s="17">
        <v>45540</v>
      </c>
      <c r="B3185" t="s">
        <v>248</v>
      </c>
      <c r="C3185" t="str">
        <f t="shared" si="49"/>
        <v>Others</v>
      </c>
      <c r="D3185" s="3">
        <v>-5.25</v>
      </c>
      <c r="E3185" t="s">
        <v>254</v>
      </c>
      <c r="F3185" t="s">
        <v>255</v>
      </c>
      <c r="G3185" s="5">
        <f>IF(Table1[[#This Row],[Amount]]&lt;0,-Table1[[#This Row],[Amount]],"")</f>
        <v>5.25</v>
      </c>
      <c r="H3185">
        <f>IF(Table1[[#This Row],[Account Type]]="Credit Card",Table1[[#This Row],[Amount]],"")</f>
        <v>-5.25</v>
      </c>
      <c r="I3185" s="2" t="str">
        <f>IF(Table1[[#This Row],[Category]]="Loan Repayment",Table1[[#This Row],[Amount]]*-1,"")</f>
        <v/>
      </c>
      <c r="J3185" s="20" t="s">
        <v>390</v>
      </c>
      <c r="K3185" s="17">
        <v>45536</v>
      </c>
    </row>
    <row r="3186" spans="1:11" x14ac:dyDescent="0.25">
      <c r="A3186" s="17">
        <v>45540</v>
      </c>
      <c r="B3186" t="s">
        <v>247</v>
      </c>
      <c r="C3186" t="str">
        <f t="shared" si="49"/>
        <v>Others</v>
      </c>
      <c r="D3186" s="3">
        <v>-3.7</v>
      </c>
      <c r="E3186" t="s">
        <v>254</v>
      </c>
      <c r="F3186" t="s">
        <v>255</v>
      </c>
      <c r="G3186" s="5">
        <f>IF(Table1[[#This Row],[Amount]]&lt;0,-Table1[[#This Row],[Amount]],"")</f>
        <v>3.7</v>
      </c>
      <c r="H3186">
        <f>IF(Table1[[#This Row],[Account Type]]="Credit Card",Table1[[#This Row],[Amount]],"")</f>
        <v>-3.7</v>
      </c>
      <c r="I3186" s="2" t="str">
        <f>IF(Table1[[#This Row],[Category]]="Loan Repayment",Table1[[#This Row],[Amount]]*-1,"")</f>
        <v/>
      </c>
      <c r="J3186" s="20" t="s">
        <v>390</v>
      </c>
      <c r="K3186" s="17">
        <v>45536</v>
      </c>
    </row>
    <row r="3187" spans="1:11" x14ac:dyDescent="0.25">
      <c r="A3187" s="16">
        <v>45540.529004629629</v>
      </c>
      <c r="B3187" t="s">
        <v>46</v>
      </c>
      <c r="C3187" t="str">
        <f t="shared" si="49"/>
        <v>Others</v>
      </c>
      <c r="D3187" s="3">
        <v>50</v>
      </c>
      <c r="E3187" t="s">
        <v>244</v>
      </c>
      <c r="F3187" t="s">
        <v>241</v>
      </c>
      <c r="G3187" s="5" t="str">
        <f>IF(Table1[[#This Row],[Amount]]&lt;0,-Table1[[#This Row],[Amount]],"")</f>
        <v/>
      </c>
      <c r="H3187" t="str">
        <f>IF(Table1[[#This Row],[Account Type]]="Credit Card",Table1[[#This Row],[Amount]],"")</f>
        <v/>
      </c>
      <c r="I3187" s="2" t="str">
        <f>IF(Table1[[#This Row],[Category]]="Loan Repayment",Table1[[#This Row],[Amount]]*-1,"")</f>
        <v/>
      </c>
      <c r="J3187" s="20" t="s">
        <v>390</v>
      </c>
      <c r="K3187" s="17">
        <v>45536</v>
      </c>
    </row>
    <row r="3188" spans="1:11" x14ac:dyDescent="0.25">
      <c r="A3188" s="16">
        <v>45540.529097222221</v>
      </c>
      <c r="B3188" t="s">
        <v>119</v>
      </c>
      <c r="C3188" t="str">
        <f t="shared" si="49"/>
        <v>Others</v>
      </c>
      <c r="D3188" s="3">
        <v>-5</v>
      </c>
      <c r="E3188" t="s">
        <v>244</v>
      </c>
      <c r="F3188" t="s">
        <v>241</v>
      </c>
      <c r="G3188" s="5">
        <f>IF(Table1[[#This Row],[Amount]]&lt;0,-Table1[[#This Row],[Amount]],"")</f>
        <v>5</v>
      </c>
      <c r="H3188" t="str">
        <f>IF(Table1[[#This Row],[Account Type]]="Credit Card",Table1[[#This Row],[Amount]],"")</f>
        <v/>
      </c>
      <c r="I3188" s="2" t="str">
        <f>IF(Table1[[#This Row],[Category]]="Loan Repayment",Table1[[#This Row],[Amount]]*-1,"")</f>
        <v/>
      </c>
      <c r="J3188" s="20" t="s">
        <v>390</v>
      </c>
      <c r="K3188" s="17">
        <v>45536</v>
      </c>
    </row>
    <row r="3189" spans="1:11" x14ac:dyDescent="0.25">
      <c r="A3189" s="16">
        <v>45540.636238425926</v>
      </c>
      <c r="B3189" t="s">
        <v>139</v>
      </c>
      <c r="C3189" t="str">
        <f t="shared" si="49"/>
        <v>Cab</v>
      </c>
      <c r="D3189" s="3">
        <v>-21.8</v>
      </c>
      <c r="E3189" t="s">
        <v>244</v>
      </c>
      <c r="F3189" t="s">
        <v>241</v>
      </c>
      <c r="G3189" s="5">
        <f>IF(Table1[[#This Row],[Amount]]&lt;0,-Table1[[#This Row],[Amount]],"")</f>
        <v>21.8</v>
      </c>
      <c r="H3189" t="str">
        <f>IF(Table1[[#This Row],[Account Type]]="Credit Card",Table1[[#This Row],[Amount]],"")</f>
        <v/>
      </c>
      <c r="I3189" s="2" t="str">
        <f>IF(Table1[[#This Row],[Category]]="Loan Repayment",Table1[[#This Row],[Amount]]*-1,"")</f>
        <v/>
      </c>
      <c r="J3189" s="20" t="s">
        <v>390</v>
      </c>
      <c r="K3189" s="17">
        <v>45536</v>
      </c>
    </row>
    <row r="3190" spans="1:11" x14ac:dyDescent="0.25">
      <c r="A3190" s="16">
        <v>45540.63853009259</v>
      </c>
      <c r="B3190" t="s">
        <v>139</v>
      </c>
      <c r="C3190" t="str">
        <f t="shared" si="49"/>
        <v>Cab</v>
      </c>
      <c r="D3190" s="3">
        <v>-13.7</v>
      </c>
      <c r="E3190" t="s">
        <v>244</v>
      </c>
      <c r="F3190" t="s">
        <v>241</v>
      </c>
      <c r="G3190" s="5">
        <f>IF(Table1[[#This Row],[Amount]]&lt;0,-Table1[[#This Row],[Amount]],"")</f>
        <v>13.7</v>
      </c>
      <c r="H3190" t="str">
        <f>IF(Table1[[#This Row],[Account Type]]="Credit Card",Table1[[#This Row],[Amount]],"")</f>
        <v/>
      </c>
      <c r="I3190" s="2" t="str">
        <f>IF(Table1[[#This Row],[Category]]="Loan Repayment",Table1[[#This Row],[Amount]]*-1,"")</f>
        <v/>
      </c>
      <c r="J3190" s="20" t="s">
        <v>390</v>
      </c>
      <c r="K3190" s="17">
        <v>45536</v>
      </c>
    </row>
    <row r="3191" spans="1:11" x14ac:dyDescent="0.25">
      <c r="A3191" s="16">
        <v>45540.641747685186</v>
      </c>
      <c r="B3191" t="s">
        <v>48</v>
      </c>
      <c r="C3191" t="str">
        <f t="shared" si="49"/>
        <v>Others</v>
      </c>
      <c r="D3191" s="3">
        <v>-12.97</v>
      </c>
      <c r="E3191" t="s">
        <v>244</v>
      </c>
      <c r="F3191" t="s">
        <v>241</v>
      </c>
      <c r="G3191" s="5">
        <f>IF(Table1[[#This Row],[Amount]]&lt;0,-Table1[[#This Row],[Amount]],"")</f>
        <v>12.97</v>
      </c>
      <c r="H3191" t="str">
        <f>IF(Table1[[#This Row],[Account Type]]="Credit Card",Table1[[#This Row],[Amount]],"")</f>
        <v/>
      </c>
      <c r="I3191" s="2" t="str">
        <f>IF(Table1[[#This Row],[Category]]="Loan Repayment",Table1[[#This Row],[Amount]]*-1,"")</f>
        <v/>
      </c>
      <c r="J3191" s="20" t="s">
        <v>390</v>
      </c>
      <c r="K3191" s="17">
        <v>45536</v>
      </c>
    </row>
    <row r="3192" spans="1:11" x14ac:dyDescent="0.25">
      <c r="A3192" s="17">
        <v>45541</v>
      </c>
      <c r="B3192" t="s">
        <v>249</v>
      </c>
      <c r="C3192" t="str">
        <f t="shared" si="49"/>
        <v>Others</v>
      </c>
      <c r="D3192" s="3">
        <v>0</v>
      </c>
      <c r="E3192" t="s">
        <v>254</v>
      </c>
      <c r="F3192" t="s">
        <v>255</v>
      </c>
      <c r="G3192" s="5" t="str">
        <f>IF(Table1[[#This Row],[Amount]]&lt;0,-Table1[[#This Row],[Amount]],"")</f>
        <v/>
      </c>
      <c r="H3192">
        <f>IF(Table1[[#This Row],[Account Type]]="Credit Card",Table1[[#This Row],[Amount]],"")</f>
        <v>0</v>
      </c>
      <c r="I3192" s="2" t="str">
        <f>IF(Table1[[#This Row],[Category]]="Loan Repayment",Table1[[#This Row],[Amount]]*-1,"")</f>
        <v/>
      </c>
      <c r="J3192" s="20" t="s">
        <v>390</v>
      </c>
      <c r="K3192" s="17">
        <v>45536</v>
      </c>
    </row>
    <row r="3193" spans="1:11" x14ac:dyDescent="0.25">
      <c r="A3193" s="17">
        <v>45541</v>
      </c>
      <c r="B3193" t="s">
        <v>248</v>
      </c>
      <c r="C3193" t="str">
        <f t="shared" si="49"/>
        <v>Others</v>
      </c>
      <c r="D3193" s="3">
        <v>-5.25</v>
      </c>
      <c r="E3193" t="s">
        <v>254</v>
      </c>
      <c r="F3193" t="s">
        <v>255</v>
      </c>
      <c r="G3193" s="5">
        <f>IF(Table1[[#This Row],[Amount]]&lt;0,-Table1[[#This Row],[Amount]],"")</f>
        <v>5.25</v>
      </c>
      <c r="H3193">
        <f>IF(Table1[[#This Row],[Account Type]]="Credit Card",Table1[[#This Row],[Amount]],"")</f>
        <v>-5.25</v>
      </c>
      <c r="I3193" s="2" t="str">
        <f>IF(Table1[[#This Row],[Category]]="Loan Repayment",Table1[[#This Row],[Amount]]*-1,"")</f>
        <v/>
      </c>
      <c r="J3193" s="20" t="s">
        <v>390</v>
      </c>
      <c r="K3193" s="17">
        <v>45536</v>
      </c>
    </row>
    <row r="3194" spans="1:11" x14ac:dyDescent="0.25">
      <c r="A3194" s="16">
        <v>45541.502453703702</v>
      </c>
      <c r="B3194" t="s">
        <v>41</v>
      </c>
      <c r="C3194" t="str">
        <f t="shared" si="49"/>
        <v>Others</v>
      </c>
      <c r="D3194" s="3">
        <v>200</v>
      </c>
      <c r="E3194" t="s">
        <v>244</v>
      </c>
      <c r="F3194" t="s">
        <v>241</v>
      </c>
      <c r="G3194" s="5" t="str">
        <f>IF(Table1[[#This Row],[Amount]]&lt;0,-Table1[[#This Row],[Amount]],"")</f>
        <v/>
      </c>
      <c r="H3194" t="str">
        <f>IF(Table1[[#This Row],[Account Type]]="Credit Card",Table1[[#This Row],[Amount]],"")</f>
        <v/>
      </c>
      <c r="I3194" s="2" t="str">
        <f>IF(Table1[[#This Row],[Category]]="Loan Repayment",Table1[[#This Row],[Amount]]*-1,"")</f>
        <v/>
      </c>
      <c r="J3194" s="20" t="s">
        <v>390</v>
      </c>
      <c r="K3194" s="17">
        <v>45536</v>
      </c>
    </row>
    <row r="3195" spans="1:11" x14ac:dyDescent="0.25">
      <c r="A3195" s="16">
        <v>45541.530590277776</v>
      </c>
      <c r="B3195" t="s">
        <v>46</v>
      </c>
      <c r="C3195" t="str">
        <f t="shared" si="49"/>
        <v>Others</v>
      </c>
      <c r="D3195" s="3">
        <v>80</v>
      </c>
      <c r="E3195" t="s">
        <v>244</v>
      </c>
      <c r="F3195" t="s">
        <v>241</v>
      </c>
      <c r="G3195" s="5" t="str">
        <f>IF(Table1[[#This Row],[Amount]]&lt;0,-Table1[[#This Row],[Amount]],"")</f>
        <v/>
      </c>
      <c r="H3195" t="str">
        <f>IF(Table1[[#This Row],[Account Type]]="Credit Card",Table1[[#This Row],[Amount]],"")</f>
        <v/>
      </c>
      <c r="I3195" s="2" t="str">
        <f>IF(Table1[[#This Row],[Category]]="Loan Repayment",Table1[[#This Row],[Amount]]*-1,"")</f>
        <v/>
      </c>
      <c r="J3195" s="20" t="s">
        <v>390</v>
      </c>
      <c r="K3195" s="17">
        <v>45536</v>
      </c>
    </row>
    <row r="3196" spans="1:11" x14ac:dyDescent="0.25">
      <c r="A3196" s="16">
        <v>45541.53125</v>
      </c>
      <c r="B3196" t="s">
        <v>214</v>
      </c>
      <c r="C3196" t="str">
        <f t="shared" si="49"/>
        <v>Loan Repayment</v>
      </c>
      <c r="D3196" s="3">
        <v>-70.459999999999994</v>
      </c>
      <c r="E3196" t="s">
        <v>244</v>
      </c>
      <c r="F3196" t="s">
        <v>241</v>
      </c>
      <c r="G3196" s="5">
        <f>IF(Table1[[#This Row],[Amount]]&lt;0,-Table1[[#This Row],[Amount]],"")</f>
        <v>70.459999999999994</v>
      </c>
      <c r="H3196" t="str">
        <f>IF(Table1[[#This Row],[Account Type]]="Credit Card",Table1[[#This Row],[Amount]],"")</f>
        <v/>
      </c>
      <c r="I3196" s="2">
        <f>IF(Table1[[#This Row],[Category]]="Loan Repayment",Table1[[#This Row],[Amount]]*-1,"")</f>
        <v>70.459999999999994</v>
      </c>
      <c r="J3196" s="20" t="s">
        <v>390</v>
      </c>
      <c r="K3196" s="17">
        <v>45536</v>
      </c>
    </row>
    <row r="3197" spans="1:11" x14ac:dyDescent="0.25">
      <c r="A3197" s="16">
        <v>45541.561388888891</v>
      </c>
      <c r="B3197" t="s">
        <v>13</v>
      </c>
      <c r="C3197" t="str">
        <f t="shared" si="49"/>
        <v>Others</v>
      </c>
      <c r="D3197" s="3">
        <v>-200</v>
      </c>
      <c r="E3197" t="s">
        <v>244</v>
      </c>
      <c r="F3197" t="s">
        <v>241</v>
      </c>
      <c r="G3197" s="5">
        <f>IF(Table1[[#This Row],[Amount]]&lt;0,-Table1[[#This Row],[Amount]],"")</f>
        <v>200</v>
      </c>
      <c r="H3197" t="str">
        <f>IF(Table1[[#This Row],[Account Type]]="Credit Card",Table1[[#This Row],[Amount]],"")</f>
        <v/>
      </c>
      <c r="I3197" s="2" t="str">
        <f>IF(Table1[[#This Row],[Category]]="Loan Repayment",Table1[[#This Row],[Amount]]*-1,"")</f>
        <v/>
      </c>
      <c r="J3197" s="20" t="s">
        <v>390</v>
      </c>
      <c r="K3197" s="17">
        <v>45536</v>
      </c>
    </row>
    <row r="3198" spans="1:11" x14ac:dyDescent="0.25">
      <c r="A3198" s="16">
        <v>45541.622152777774</v>
      </c>
      <c r="B3198" t="s">
        <v>14</v>
      </c>
      <c r="C3198" t="str">
        <f t="shared" si="49"/>
        <v>Public Transport</v>
      </c>
      <c r="D3198" s="3">
        <v>-1.75</v>
      </c>
      <c r="E3198" t="s">
        <v>244</v>
      </c>
      <c r="F3198" t="s">
        <v>241</v>
      </c>
      <c r="G3198" s="5">
        <f>IF(Table1[[#This Row],[Amount]]&lt;0,-Table1[[#This Row],[Amount]],"")</f>
        <v>1.75</v>
      </c>
      <c r="H3198" t="str">
        <f>IF(Table1[[#This Row],[Account Type]]="Credit Card",Table1[[#This Row],[Amount]],"")</f>
        <v/>
      </c>
      <c r="I3198" s="2" t="str">
        <f>IF(Table1[[#This Row],[Category]]="Loan Repayment",Table1[[#This Row],[Amount]]*-1,"")</f>
        <v/>
      </c>
      <c r="J3198" s="20" t="s">
        <v>390</v>
      </c>
      <c r="K3198" s="17">
        <v>45536</v>
      </c>
    </row>
    <row r="3199" spans="1:11" x14ac:dyDescent="0.25">
      <c r="A3199" s="16">
        <v>45541.710879629631</v>
      </c>
      <c r="B3199" t="s">
        <v>46</v>
      </c>
      <c r="C3199" t="str">
        <f t="shared" si="49"/>
        <v>Others</v>
      </c>
      <c r="D3199" s="3">
        <v>46</v>
      </c>
      <c r="E3199" t="s">
        <v>244</v>
      </c>
      <c r="F3199" t="s">
        <v>241</v>
      </c>
      <c r="G3199" s="5" t="str">
        <f>IF(Table1[[#This Row],[Amount]]&lt;0,-Table1[[#This Row],[Amount]],"")</f>
        <v/>
      </c>
      <c r="H3199" t="str">
        <f>IF(Table1[[#This Row],[Account Type]]="Credit Card",Table1[[#This Row],[Amount]],"")</f>
        <v/>
      </c>
      <c r="I3199" s="2" t="str">
        <f>IF(Table1[[#This Row],[Category]]="Loan Repayment",Table1[[#This Row],[Amount]]*-1,"")</f>
        <v/>
      </c>
      <c r="J3199" s="20" t="s">
        <v>390</v>
      </c>
      <c r="K3199" s="17">
        <v>45536</v>
      </c>
    </row>
    <row r="3200" spans="1:11" x14ac:dyDescent="0.25">
      <c r="A3200" s="16">
        <v>45541.71125</v>
      </c>
      <c r="B3200" t="s">
        <v>123</v>
      </c>
      <c r="C3200" t="str">
        <f t="shared" si="49"/>
        <v>Others</v>
      </c>
      <c r="D3200" s="3">
        <v>-46.7</v>
      </c>
      <c r="E3200" t="s">
        <v>244</v>
      </c>
      <c r="F3200" t="s">
        <v>241</v>
      </c>
      <c r="G3200" s="5">
        <f>IF(Table1[[#This Row],[Amount]]&lt;0,-Table1[[#This Row],[Amount]],"")</f>
        <v>46.7</v>
      </c>
      <c r="H3200" t="str">
        <f>IF(Table1[[#This Row],[Account Type]]="Credit Card",Table1[[#This Row],[Amount]],"")</f>
        <v/>
      </c>
      <c r="I3200" s="2" t="str">
        <f>IF(Table1[[#This Row],[Category]]="Loan Repayment",Table1[[#This Row],[Amount]]*-1,"")</f>
        <v/>
      </c>
      <c r="J3200" s="20" t="s">
        <v>390</v>
      </c>
      <c r="K3200" s="17">
        <v>45536</v>
      </c>
    </row>
    <row r="3201" spans="1:11" x14ac:dyDescent="0.25">
      <c r="A3201" s="17">
        <v>45542</v>
      </c>
      <c r="B3201" t="s">
        <v>247</v>
      </c>
      <c r="C3201" t="str">
        <f t="shared" si="49"/>
        <v>Others</v>
      </c>
      <c r="D3201" s="3">
        <v>-1.55</v>
      </c>
      <c r="E3201" t="s">
        <v>254</v>
      </c>
      <c r="F3201" t="s">
        <v>255</v>
      </c>
      <c r="G3201" s="5">
        <f>IF(Table1[[#This Row],[Amount]]&lt;0,-Table1[[#This Row],[Amount]],"")</f>
        <v>1.55</v>
      </c>
      <c r="H3201">
        <f>IF(Table1[[#This Row],[Account Type]]="Credit Card",Table1[[#This Row],[Amount]],"")</f>
        <v>-1.55</v>
      </c>
      <c r="I3201" s="2" t="str">
        <f>IF(Table1[[#This Row],[Category]]="Loan Repayment",Table1[[#This Row],[Amount]]*-1,"")</f>
        <v/>
      </c>
      <c r="J3201" s="20" t="s">
        <v>390</v>
      </c>
      <c r="K3201" s="17">
        <v>45536</v>
      </c>
    </row>
    <row r="3202" spans="1:11" x14ac:dyDescent="0.25">
      <c r="A3202" s="17">
        <v>45542</v>
      </c>
      <c r="B3202" t="s">
        <v>248</v>
      </c>
      <c r="C3202" t="str">
        <f t="shared" ref="C3202:C3265" si="50">IF(OR(B3202="Lidl",B3202="Asda",B3202="Best Asia Supermarket",B3202="Wallington Food Centre",B3202="Sainsbury's",B3202="Tesco"),"Groceries",IF(OR(B3202="Boots",B3202="Manor Pharmacy",B3202="Specsavers",B3202="Noahs Health Food Stor"),"Health",IF(OR(B3202="Amazon",B3202="Ebay"),"Online Shopping",IF(OR(B3202="Transport For London",B3202="South Western Railway"),"Public Transport",IF(OR(B3202="Primark",B3202="TK Maxx",B3202="Marks &amp; Spencer"),"Clothing",IF(OR(B3202="Udemy",B3202="Wise",B3202="Telusko",B3202="Oasis Christian Centre"),"Self Development",IF(OR(B3202="Price Busters",B3202="Argos",B3202="Poundland",B3202="Kings Corner"),"Household Items",IF(OR(B3202="To RCCG GLORIOUS HIGH THRONE",B3202="To Eagle City Church"),"Church",IF(OR(B3202="Skillz UK",B3202="Tynker",B3202="To Gocardless",B3202="We Make Footballers Cc",B3202="GLL BETTER",B3202="VIS WWW.BETTER.ORG.UK/",B3202="IXL Learning"),"Kids Extracurricular",IF(OR(B3202="To GBP Savings",B3202="Trading 212"),"Savings",IF(B3202="To Aqua","Loan Repayment",IF(B3202="To Kaneh Amin","Haircut",IF(B3202="Wall/Rent/63canon","Rent",IF(OR(B3202="Bolt","Uber"),"Cab",IF(B3202="Dulwich College","Salary","Others")))))))))))))))</f>
        <v>Others</v>
      </c>
      <c r="D3202" s="3">
        <v>-1.95</v>
      </c>
      <c r="E3202" t="s">
        <v>254</v>
      </c>
      <c r="F3202" t="s">
        <v>255</v>
      </c>
      <c r="G3202" s="5">
        <f>IF(Table1[[#This Row],[Amount]]&lt;0,-Table1[[#This Row],[Amount]],"")</f>
        <v>1.95</v>
      </c>
      <c r="H3202">
        <f>IF(Table1[[#This Row],[Account Type]]="Credit Card",Table1[[#This Row],[Amount]],"")</f>
        <v>-1.95</v>
      </c>
      <c r="I3202" s="2" t="str">
        <f>IF(Table1[[#This Row],[Category]]="Loan Repayment",Table1[[#This Row],[Amount]]*-1,"")</f>
        <v/>
      </c>
      <c r="J3202" s="20" t="s">
        <v>390</v>
      </c>
      <c r="K3202" s="17">
        <v>45536</v>
      </c>
    </row>
    <row r="3203" spans="1:11" x14ac:dyDescent="0.25">
      <c r="A3203" s="16">
        <v>45543.497233796297</v>
      </c>
      <c r="B3203" t="s">
        <v>46</v>
      </c>
      <c r="C3203" t="str">
        <f t="shared" si="50"/>
        <v>Others</v>
      </c>
      <c r="D3203" s="3">
        <v>240</v>
      </c>
      <c r="E3203" t="s">
        <v>244</v>
      </c>
      <c r="F3203" t="s">
        <v>241</v>
      </c>
      <c r="G3203" s="5" t="str">
        <f>IF(Table1[[#This Row],[Amount]]&lt;0,-Table1[[#This Row],[Amount]],"")</f>
        <v/>
      </c>
      <c r="H3203" t="str">
        <f>IF(Table1[[#This Row],[Account Type]]="Credit Card",Table1[[#This Row],[Amount]],"")</f>
        <v/>
      </c>
      <c r="I3203" s="2" t="str">
        <f>IF(Table1[[#This Row],[Category]]="Loan Repayment",Table1[[#This Row],[Amount]]*-1,"")</f>
        <v/>
      </c>
      <c r="J3203" s="20" t="s">
        <v>390</v>
      </c>
      <c r="K3203" s="17">
        <v>45536</v>
      </c>
    </row>
    <row r="3204" spans="1:11" x14ac:dyDescent="0.25">
      <c r="A3204" s="16">
        <v>45543.497986111113</v>
      </c>
      <c r="B3204" t="s">
        <v>39</v>
      </c>
      <c r="C3204" t="str">
        <f t="shared" si="50"/>
        <v>Church</v>
      </c>
      <c r="D3204" s="3">
        <v>-234</v>
      </c>
      <c r="E3204" t="s">
        <v>244</v>
      </c>
      <c r="F3204" t="s">
        <v>241</v>
      </c>
      <c r="G3204" s="5">
        <f>IF(Table1[[#This Row],[Amount]]&lt;0,-Table1[[#This Row],[Amount]],"")</f>
        <v>234</v>
      </c>
      <c r="H3204" t="str">
        <f>IF(Table1[[#This Row],[Account Type]]="Credit Card",Table1[[#This Row],[Amount]],"")</f>
        <v/>
      </c>
      <c r="I3204" s="2" t="str">
        <f>IF(Table1[[#This Row],[Category]]="Loan Repayment",Table1[[#This Row],[Amount]]*-1,"")</f>
        <v/>
      </c>
      <c r="J3204" s="20" t="s">
        <v>390</v>
      </c>
      <c r="K3204" s="17">
        <v>45536</v>
      </c>
    </row>
    <row r="3205" spans="1:11" x14ac:dyDescent="0.25">
      <c r="A3205" s="17">
        <v>45544</v>
      </c>
      <c r="B3205" t="s">
        <v>247</v>
      </c>
      <c r="C3205" t="str">
        <f t="shared" si="50"/>
        <v>Others</v>
      </c>
      <c r="D3205" s="3">
        <v>-4.8</v>
      </c>
      <c r="E3205" t="s">
        <v>254</v>
      </c>
      <c r="F3205" t="s">
        <v>255</v>
      </c>
      <c r="G3205" s="5">
        <f>IF(Table1[[#This Row],[Amount]]&lt;0,-Table1[[#This Row],[Amount]],"")</f>
        <v>4.8</v>
      </c>
      <c r="H3205">
        <f>IF(Table1[[#This Row],[Account Type]]="Credit Card",Table1[[#This Row],[Amount]],"")</f>
        <v>-4.8</v>
      </c>
      <c r="I3205" s="2" t="str">
        <f>IF(Table1[[#This Row],[Category]]="Loan Repayment",Table1[[#This Row],[Amount]]*-1,"")</f>
        <v/>
      </c>
      <c r="J3205" s="20" t="s">
        <v>390</v>
      </c>
      <c r="K3205" s="17">
        <v>45536</v>
      </c>
    </row>
    <row r="3206" spans="1:11" x14ac:dyDescent="0.25">
      <c r="A3206" s="17">
        <v>45544</v>
      </c>
      <c r="B3206" t="s">
        <v>248</v>
      </c>
      <c r="C3206" t="str">
        <f t="shared" si="50"/>
        <v>Others</v>
      </c>
      <c r="D3206" s="3">
        <v>-3.5</v>
      </c>
      <c r="E3206" t="s">
        <v>254</v>
      </c>
      <c r="F3206" t="s">
        <v>255</v>
      </c>
      <c r="G3206" s="5">
        <f>IF(Table1[[#This Row],[Amount]]&lt;0,-Table1[[#This Row],[Amount]],"")</f>
        <v>3.5</v>
      </c>
      <c r="H3206">
        <f>IF(Table1[[#This Row],[Account Type]]="Credit Card",Table1[[#This Row],[Amount]],"")</f>
        <v>-3.5</v>
      </c>
      <c r="I3206" s="2" t="str">
        <f>IF(Table1[[#This Row],[Category]]="Loan Repayment",Table1[[#This Row],[Amount]]*-1,"")</f>
        <v/>
      </c>
      <c r="J3206" s="20" t="s">
        <v>390</v>
      </c>
      <c r="K3206" s="17">
        <v>45536</v>
      </c>
    </row>
    <row r="3207" spans="1:11" x14ac:dyDescent="0.25">
      <c r="A3207" s="16">
        <v>45544.209652777776</v>
      </c>
      <c r="B3207" t="s">
        <v>170</v>
      </c>
      <c r="C3207" t="str">
        <f t="shared" si="50"/>
        <v>Online Shopping</v>
      </c>
      <c r="D3207" s="3">
        <v>-11.63</v>
      </c>
      <c r="E3207" t="s">
        <v>244</v>
      </c>
      <c r="F3207" t="s">
        <v>241</v>
      </c>
      <c r="G3207" s="5">
        <f>IF(Table1[[#This Row],[Amount]]&lt;0,-Table1[[#This Row],[Amount]],"")</f>
        <v>11.63</v>
      </c>
      <c r="H3207" t="str">
        <f>IF(Table1[[#This Row],[Account Type]]="Credit Card",Table1[[#This Row],[Amount]],"")</f>
        <v/>
      </c>
      <c r="I3207" s="2" t="str">
        <f>IF(Table1[[#This Row],[Category]]="Loan Repayment",Table1[[#This Row],[Amount]]*-1,"")</f>
        <v/>
      </c>
      <c r="J3207" s="20" t="s">
        <v>390</v>
      </c>
      <c r="K3207" s="17">
        <v>45536</v>
      </c>
    </row>
    <row r="3208" spans="1:11" x14ac:dyDescent="0.25">
      <c r="A3208" s="16">
        <v>45544.34065972222</v>
      </c>
      <c r="B3208" t="s">
        <v>2</v>
      </c>
      <c r="C3208" t="str">
        <f t="shared" si="50"/>
        <v>Savings</v>
      </c>
      <c r="D3208" s="3">
        <v>5</v>
      </c>
      <c r="E3208" t="s">
        <v>244</v>
      </c>
      <c r="F3208" t="s">
        <v>241</v>
      </c>
      <c r="G3208" s="5" t="str">
        <f>IF(Table1[[#This Row],[Amount]]&lt;0,-Table1[[#This Row],[Amount]],"")</f>
        <v/>
      </c>
      <c r="H3208" t="str">
        <f>IF(Table1[[#This Row],[Account Type]]="Credit Card",Table1[[#This Row],[Amount]],"")</f>
        <v/>
      </c>
      <c r="I3208" s="2" t="str">
        <f>IF(Table1[[#This Row],[Category]]="Loan Repayment",Table1[[#This Row],[Amount]]*-1,"")</f>
        <v/>
      </c>
      <c r="J3208" s="20" t="s">
        <v>390</v>
      </c>
      <c r="K3208" s="17">
        <v>45536</v>
      </c>
    </row>
    <row r="3209" spans="1:11" x14ac:dyDescent="0.25">
      <c r="A3209" s="16">
        <v>45544.34065972222</v>
      </c>
      <c r="B3209" t="s">
        <v>2</v>
      </c>
      <c r="C3209" t="str">
        <f t="shared" si="50"/>
        <v>Savings</v>
      </c>
      <c r="D3209" s="3">
        <v>-5</v>
      </c>
      <c r="E3209" t="s">
        <v>244</v>
      </c>
      <c r="F3209" t="s">
        <v>241</v>
      </c>
      <c r="G3209" s="5">
        <f>IF(Table1[[#This Row],[Amount]]&lt;0,-Table1[[#This Row],[Amount]],"")</f>
        <v>5</v>
      </c>
      <c r="H3209" t="str">
        <f>IF(Table1[[#This Row],[Account Type]]="Credit Card",Table1[[#This Row],[Amount]],"")</f>
        <v/>
      </c>
      <c r="I3209" s="2" t="str">
        <f>IF(Table1[[#This Row],[Category]]="Loan Repayment",Table1[[#This Row],[Amount]]*-1,"")</f>
        <v/>
      </c>
      <c r="J3209" s="20" t="s">
        <v>390</v>
      </c>
      <c r="K3209" s="17">
        <v>45536</v>
      </c>
    </row>
    <row r="3210" spans="1:11" x14ac:dyDescent="0.25">
      <c r="A3210" s="16">
        <v>45544.6093287037</v>
      </c>
      <c r="B3210" t="s">
        <v>119</v>
      </c>
      <c r="C3210" t="str">
        <f t="shared" si="50"/>
        <v>Others</v>
      </c>
      <c r="D3210" s="3">
        <v>-5</v>
      </c>
      <c r="E3210" t="s">
        <v>244</v>
      </c>
      <c r="F3210" t="s">
        <v>241</v>
      </c>
      <c r="G3210" s="5">
        <f>IF(Table1[[#This Row],[Amount]]&lt;0,-Table1[[#This Row],[Amount]],"")</f>
        <v>5</v>
      </c>
      <c r="H3210" t="str">
        <f>IF(Table1[[#This Row],[Account Type]]="Credit Card",Table1[[#This Row],[Amount]],"")</f>
        <v/>
      </c>
      <c r="I3210" s="2" t="str">
        <f>IF(Table1[[#This Row],[Category]]="Loan Repayment",Table1[[#This Row],[Amount]]*-1,"")</f>
        <v/>
      </c>
      <c r="J3210" s="20" t="s">
        <v>390</v>
      </c>
      <c r="K3210" s="17">
        <v>45536</v>
      </c>
    </row>
    <row r="3211" spans="1:11" x14ac:dyDescent="0.25">
      <c r="A3211" s="17">
        <v>45545</v>
      </c>
      <c r="B3211" t="s">
        <v>246</v>
      </c>
      <c r="C3211" t="str">
        <f t="shared" si="50"/>
        <v>Others</v>
      </c>
      <c r="D3211" s="3">
        <v>-4.3899999999999997</v>
      </c>
      <c r="E3211" t="s">
        <v>254</v>
      </c>
      <c r="F3211" t="s">
        <v>255</v>
      </c>
      <c r="G3211" s="5">
        <f>IF(Table1[[#This Row],[Amount]]&lt;0,-Table1[[#This Row],[Amount]],"")</f>
        <v>4.3899999999999997</v>
      </c>
      <c r="H3211">
        <f>IF(Table1[[#This Row],[Account Type]]="Credit Card",Table1[[#This Row],[Amount]],"")</f>
        <v>-4.3899999999999997</v>
      </c>
      <c r="I3211" s="2" t="str">
        <f>IF(Table1[[#This Row],[Category]]="Loan Repayment",Table1[[#This Row],[Amount]]*-1,"")</f>
        <v/>
      </c>
      <c r="J3211" s="20" t="s">
        <v>390</v>
      </c>
      <c r="K3211" s="17">
        <v>45536</v>
      </c>
    </row>
    <row r="3212" spans="1:11" x14ac:dyDescent="0.25">
      <c r="A3212" s="17">
        <v>45545</v>
      </c>
      <c r="B3212" t="s">
        <v>247</v>
      </c>
      <c r="C3212" t="str">
        <f t="shared" si="50"/>
        <v>Others</v>
      </c>
      <c r="D3212" s="3">
        <v>-4.3499999999999996</v>
      </c>
      <c r="E3212" t="s">
        <v>254</v>
      </c>
      <c r="F3212" t="s">
        <v>255</v>
      </c>
      <c r="G3212" s="5">
        <f>IF(Table1[[#This Row],[Amount]]&lt;0,-Table1[[#This Row],[Amount]],"")</f>
        <v>4.3499999999999996</v>
      </c>
      <c r="H3212">
        <f>IF(Table1[[#This Row],[Account Type]]="Credit Card",Table1[[#This Row],[Amount]],"")</f>
        <v>-4.3499999999999996</v>
      </c>
      <c r="I3212" s="2" t="str">
        <f>IF(Table1[[#This Row],[Category]]="Loan Repayment",Table1[[#This Row],[Amount]]*-1,"")</f>
        <v/>
      </c>
      <c r="J3212" s="20" t="s">
        <v>390</v>
      </c>
      <c r="K3212" s="17">
        <v>45536</v>
      </c>
    </row>
    <row r="3213" spans="1:11" x14ac:dyDescent="0.25">
      <c r="A3213" s="17">
        <v>45545</v>
      </c>
      <c r="B3213" t="s">
        <v>248</v>
      </c>
      <c r="C3213" t="str">
        <f t="shared" si="50"/>
        <v>Others</v>
      </c>
      <c r="D3213" s="3">
        <v>-5.25</v>
      </c>
      <c r="E3213" t="s">
        <v>254</v>
      </c>
      <c r="F3213" t="s">
        <v>255</v>
      </c>
      <c r="G3213" s="5">
        <f>IF(Table1[[#This Row],[Amount]]&lt;0,-Table1[[#This Row],[Amount]],"")</f>
        <v>5.25</v>
      </c>
      <c r="H3213">
        <f>IF(Table1[[#This Row],[Account Type]]="Credit Card",Table1[[#This Row],[Amount]],"")</f>
        <v>-5.25</v>
      </c>
      <c r="I3213" s="2" t="str">
        <f>IF(Table1[[#This Row],[Category]]="Loan Repayment",Table1[[#This Row],[Amount]]*-1,"")</f>
        <v/>
      </c>
      <c r="J3213" s="20" t="s">
        <v>390</v>
      </c>
      <c r="K3213" s="17">
        <v>45536</v>
      </c>
    </row>
    <row r="3214" spans="1:11" x14ac:dyDescent="0.25">
      <c r="A3214" s="16">
        <v>45545.47184027778</v>
      </c>
      <c r="B3214" t="s">
        <v>46</v>
      </c>
      <c r="C3214" t="str">
        <f t="shared" si="50"/>
        <v>Others</v>
      </c>
      <c r="D3214" s="3">
        <v>25</v>
      </c>
      <c r="E3214" t="s">
        <v>244</v>
      </c>
      <c r="F3214" t="s">
        <v>241</v>
      </c>
      <c r="G3214" s="5" t="str">
        <f>IF(Table1[[#This Row],[Amount]]&lt;0,-Table1[[#This Row],[Amount]],"")</f>
        <v/>
      </c>
      <c r="H3214" t="str">
        <f>IF(Table1[[#This Row],[Account Type]]="Credit Card",Table1[[#This Row],[Amount]],"")</f>
        <v/>
      </c>
      <c r="I3214" s="2" t="str">
        <f>IF(Table1[[#This Row],[Category]]="Loan Repayment",Table1[[#This Row],[Amount]]*-1,"")</f>
        <v/>
      </c>
      <c r="J3214" s="20" t="s">
        <v>390</v>
      </c>
      <c r="K3214" s="17">
        <v>45536</v>
      </c>
    </row>
    <row r="3215" spans="1:11" x14ac:dyDescent="0.25">
      <c r="A3215" s="16">
        <v>45545.473379629628</v>
      </c>
      <c r="B3215" t="s">
        <v>218</v>
      </c>
      <c r="C3215" t="str">
        <f t="shared" si="50"/>
        <v>Others</v>
      </c>
      <c r="D3215" s="3">
        <v>-25</v>
      </c>
      <c r="E3215" t="s">
        <v>244</v>
      </c>
      <c r="F3215" t="s">
        <v>241</v>
      </c>
      <c r="G3215" s="5">
        <f>IF(Table1[[#This Row],[Amount]]&lt;0,-Table1[[#This Row],[Amount]],"")</f>
        <v>25</v>
      </c>
      <c r="H3215" t="str">
        <f>IF(Table1[[#This Row],[Account Type]]="Credit Card",Table1[[#This Row],[Amount]],"")</f>
        <v/>
      </c>
      <c r="I3215" s="2" t="str">
        <f>IF(Table1[[#This Row],[Category]]="Loan Repayment",Table1[[#This Row],[Amount]]*-1,"")</f>
        <v/>
      </c>
      <c r="J3215" s="20" t="s">
        <v>390</v>
      </c>
      <c r="K3215" s="17">
        <v>45536</v>
      </c>
    </row>
    <row r="3216" spans="1:11" x14ac:dyDescent="0.25">
      <c r="A3216" s="17">
        <v>45546</v>
      </c>
      <c r="B3216" t="s">
        <v>275</v>
      </c>
      <c r="C3216" t="str">
        <f t="shared" si="50"/>
        <v>Others</v>
      </c>
      <c r="D3216" s="3">
        <v>-25</v>
      </c>
      <c r="E3216" t="s">
        <v>254</v>
      </c>
      <c r="F3216" t="s">
        <v>255</v>
      </c>
      <c r="G3216" s="5">
        <f>IF(Table1[[#This Row],[Amount]]&lt;0,-Table1[[#This Row],[Amount]],"")</f>
        <v>25</v>
      </c>
      <c r="H3216">
        <f>IF(Table1[[#This Row],[Account Type]]="Credit Card",Table1[[#This Row],[Amount]],"")</f>
        <v>-25</v>
      </c>
      <c r="I3216" s="2" t="str">
        <f>IF(Table1[[#This Row],[Category]]="Loan Repayment",Table1[[#This Row],[Amount]]*-1,"")</f>
        <v/>
      </c>
      <c r="J3216" s="20" t="s">
        <v>390</v>
      </c>
      <c r="K3216" s="17">
        <v>45536</v>
      </c>
    </row>
    <row r="3217" spans="1:11" x14ac:dyDescent="0.25">
      <c r="A3217" s="17">
        <v>45546</v>
      </c>
      <c r="B3217" t="s">
        <v>261</v>
      </c>
      <c r="C3217" t="str">
        <f t="shared" si="50"/>
        <v>Others</v>
      </c>
      <c r="D3217" s="3">
        <v>-22.5</v>
      </c>
      <c r="E3217" t="s">
        <v>254</v>
      </c>
      <c r="F3217" t="s">
        <v>255</v>
      </c>
      <c r="G3217" s="5">
        <f>IF(Table1[[#This Row],[Amount]]&lt;0,-Table1[[#This Row],[Amount]],"")</f>
        <v>22.5</v>
      </c>
      <c r="H3217">
        <f>IF(Table1[[#This Row],[Account Type]]="Credit Card",Table1[[#This Row],[Amount]],"")</f>
        <v>-22.5</v>
      </c>
      <c r="I3217" s="2" t="str">
        <f>IF(Table1[[#This Row],[Category]]="Loan Repayment",Table1[[#This Row],[Amount]]*-1,"")</f>
        <v/>
      </c>
      <c r="J3217" s="20" t="s">
        <v>390</v>
      </c>
      <c r="K3217" s="17">
        <v>45536</v>
      </c>
    </row>
    <row r="3218" spans="1:11" x14ac:dyDescent="0.25">
      <c r="A3218" s="17">
        <v>45546</v>
      </c>
      <c r="B3218" t="s">
        <v>248</v>
      </c>
      <c r="C3218" t="str">
        <f t="shared" si="50"/>
        <v>Others</v>
      </c>
      <c r="D3218" s="3">
        <v>-5.25</v>
      </c>
      <c r="E3218" t="s">
        <v>254</v>
      </c>
      <c r="F3218" t="s">
        <v>255</v>
      </c>
      <c r="G3218" s="5">
        <f>IF(Table1[[#This Row],[Amount]]&lt;0,-Table1[[#This Row],[Amount]],"")</f>
        <v>5.25</v>
      </c>
      <c r="H3218">
        <f>IF(Table1[[#This Row],[Account Type]]="Credit Card",Table1[[#This Row],[Amount]],"")</f>
        <v>-5.25</v>
      </c>
      <c r="I3218" s="2" t="str">
        <f>IF(Table1[[#This Row],[Category]]="Loan Repayment",Table1[[#This Row],[Amount]]*-1,"")</f>
        <v/>
      </c>
      <c r="J3218" s="20" t="s">
        <v>390</v>
      </c>
      <c r="K3218" s="17">
        <v>45536</v>
      </c>
    </row>
    <row r="3219" spans="1:11" x14ac:dyDescent="0.25">
      <c r="A3219" s="17">
        <v>45547</v>
      </c>
      <c r="B3219" t="s">
        <v>249</v>
      </c>
      <c r="C3219" t="str">
        <f t="shared" si="50"/>
        <v>Others</v>
      </c>
      <c r="D3219" s="3">
        <v>0</v>
      </c>
      <c r="E3219" t="s">
        <v>254</v>
      </c>
      <c r="F3219" t="s">
        <v>255</v>
      </c>
      <c r="G3219" s="5" t="str">
        <f>IF(Table1[[#This Row],[Amount]]&lt;0,-Table1[[#This Row],[Amount]],"")</f>
        <v/>
      </c>
      <c r="H3219">
        <f>IF(Table1[[#This Row],[Account Type]]="Credit Card",Table1[[#This Row],[Amount]],"")</f>
        <v>0</v>
      </c>
      <c r="I3219" s="2" t="str">
        <f>IF(Table1[[#This Row],[Category]]="Loan Repayment",Table1[[#This Row],[Amount]]*-1,"")</f>
        <v/>
      </c>
      <c r="J3219" s="20" t="s">
        <v>390</v>
      </c>
      <c r="K3219" s="17">
        <v>45536</v>
      </c>
    </row>
    <row r="3220" spans="1:11" x14ac:dyDescent="0.25">
      <c r="A3220" s="17">
        <v>45547</v>
      </c>
      <c r="B3220" t="s">
        <v>248</v>
      </c>
      <c r="C3220" t="str">
        <f t="shared" si="50"/>
        <v>Others</v>
      </c>
      <c r="D3220" s="3">
        <v>-5.25</v>
      </c>
      <c r="E3220" t="s">
        <v>254</v>
      </c>
      <c r="F3220" t="s">
        <v>255</v>
      </c>
      <c r="G3220" s="5">
        <f>IF(Table1[[#This Row],[Amount]]&lt;0,-Table1[[#This Row],[Amount]],"")</f>
        <v>5.25</v>
      </c>
      <c r="H3220">
        <f>IF(Table1[[#This Row],[Account Type]]="Credit Card",Table1[[#This Row],[Amount]],"")</f>
        <v>-5.25</v>
      </c>
      <c r="I3220" s="2" t="str">
        <f>IF(Table1[[#This Row],[Category]]="Loan Repayment",Table1[[#This Row],[Amount]]*-1,"")</f>
        <v/>
      </c>
      <c r="J3220" s="20" t="s">
        <v>390</v>
      </c>
      <c r="K3220" s="17">
        <v>45536</v>
      </c>
    </row>
    <row r="3221" spans="1:11" x14ac:dyDescent="0.25">
      <c r="A3221" s="16">
        <v>45547.592488425929</v>
      </c>
      <c r="B3221" t="s">
        <v>46</v>
      </c>
      <c r="C3221" t="str">
        <f t="shared" si="50"/>
        <v>Others</v>
      </c>
      <c r="D3221" s="3">
        <v>87</v>
      </c>
      <c r="E3221" t="s">
        <v>244</v>
      </c>
      <c r="F3221" t="s">
        <v>241</v>
      </c>
      <c r="G3221" s="5" t="str">
        <f>IF(Table1[[#This Row],[Amount]]&lt;0,-Table1[[#This Row],[Amount]],"")</f>
        <v/>
      </c>
      <c r="H3221" t="str">
        <f>IF(Table1[[#This Row],[Account Type]]="Credit Card",Table1[[#This Row],[Amount]],"")</f>
        <v/>
      </c>
      <c r="I3221" s="2" t="str">
        <f>IF(Table1[[#This Row],[Category]]="Loan Repayment",Table1[[#This Row],[Amount]]*-1,"")</f>
        <v/>
      </c>
      <c r="J3221" s="20" t="s">
        <v>390</v>
      </c>
      <c r="K3221" s="17">
        <v>45536</v>
      </c>
    </row>
    <row r="3222" spans="1:11" x14ac:dyDescent="0.25">
      <c r="A3222" s="16">
        <v>45547.593460648146</v>
      </c>
      <c r="B3222" t="s">
        <v>214</v>
      </c>
      <c r="C3222" t="str">
        <f t="shared" si="50"/>
        <v>Loan Repayment</v>
      </c>
      <c r="D3222" s="3">
        <v>-39.99</v>
      </c>
      <c r="E3222" t="s">
        <v>244</v>
      </c>
      <c r="F3222" t="s">
        <v>241</v>
      </c>
      <c r="G3222" s="5">
        <f>IF(Table1[[#This Row],[Amount]]&lt;0,-Table1[[#This Row],[Amount]],"")</f>
        <v>39.99</v>
      </c>
      <c r="H3222" t="str">
        <f>IF(Table1[[#This Row],[Account Type]]="Credit Card",Table1[[#This Row],[Amount]],"")</f>
        <v/>
      </c>
      <c r="I3222" s="2">
        <f>IF(Table1[[#This Row],[Category]]="Loan Repayment",Table1[[#This Row],[Amount]]*-1,"")</f>
        <v>39.99</v>
      </c>
      <c r="J3222" s="20" t="s">
        <v>390</v>
      </c>
      <c r="K3222" s="17">
        <v>45536</v>
      </c>
    </row>
    <row r="3223" spans="1:11" x14ac:dyDescent="0.25">
      <c r="A3223" s="17">
        <v>45548</v>
      </c>
      <c r="B3223" t="s">
        <v>248</v>
      </c>
      <c r="C3223" t="str">
        <f t="shared" si="50"/>
        <v>Others</v>
      </c>
      <c r="D3223" s="3">
        <v>-5.25</v>
      </c>
      <c r="E3223" t="s">
        <v>254</v>
      </c>
      <c r="F3223" t="s">
        <v>255</v>
      </c>
      <c r="G3223" s="5">
        <f>IF(Table1[[#This Row],[Amount]]&lt;0,-Table1[[#This Row],[Amount]],"")</f>
        <v>5.25</v>
      </c>
      <c r="H3223">
        <f>IF(Table1[[#This Row],[Account Type]]="Credit Card",Table1[[#This Row],[Amount]],"")</f>
        <v>-5.25</v>
      </c>
      <c r="I3223" s="2" t="str">
        <f>IF(Table1[[#This Row],[Category]]="Loan Repayment",Table1[[#This Row],[Amount]]*-1,"")</f>
        <v/>
      </c>
      <c r="J3223" s="20" t="s">
        <v>390</v>
      </c>
      <c r="K3223" s="17">
        <v>45536</v>
      </c>
    </row>
    <row r="3224" spans="1:11" x14ac:dyDescent="0.25">
      <c r="A3224" s="17">
        <v>45548</v>
      </c>
      <c r="B3224" t="s">
        <v>247</v>
      </c>
      <c r="C3224" t="str">
        <f t="shared" si="50"/>
        <v>Others</v>
      </c>
      <c r="D3224" s="3">
        <v>-2.6</v>
      </c>
      <c r="E3224" t="s">
        <v>254</v>
      </c>
      <c r="F3224" t="s">
        <v>255</v>
      </c>
      <c r="G3224" s="5">
        <f>IF(Table1[[#This Row],[Amount]]&lt;0,-Table1[[#This Row],[Amount]],"")</f>
        <v>2.6</v>
      </c>
      <c r="H3224">
        <f>IF(Table1[[#This Row],[Account Type]]="Credit Card",Table1[[#This Row],[Amount]],"")</f>
        <v>-2.6</v>
      </c>
      <c r="I3224" s="2" t="str">
        <f>IF(Table1[[#This Row],[Category]]="Loan Repayment",Table1[[#This Row],[Amount]]*-1,"")</f>
        <v/>
      </c>
      <c r="J3224" s="20" t="s">
        <v>390</v>
      </c>
      <c r="K3224" s="17">
        <v>45536</v>
      </c>
    </row>
    <row r="3225" spans="1:11" x14ac:dyDescent="0.25">
      <c r="A3225" s="17">
        <v>45549</v>
      </c>
      <c r="B3225" t="s">
        <v>248</v>
      </c>
      <c r="C3225" t="str">
        <f t="shared" si="50"/>
        <v>Others</v>
      </c>
      <c r="D3225" s="3">
        <v>-0.2</v>
      </c>
      <c r="E3225" t="s">
        <v>254</v>
      </c>
      <c r="F3225" t="s">
        <v>255</v>
      </c>
      <c r="G3225" s="5">
        <f>IF(Table1[[#This Row],[Amount]]&lt;0,-Table1[[#This Row],[Amount]],"")</f>
        <v>0.2</v>
      </c>
      <c r="H3225">
        <f>IF(Table1[[#This Row],[Account Type]]="Credit Card",Table1[[#This Row],[Amount]],"")</f>
        <v>-0.2</v>
      </c>
      <c r="I3225" s="2" t="str">
        <f>IF(Table1[[#This Row],[Category]]="Loan Repayment",Table1[[#This Row],[Amount]]*-1,"")</f>
        <v/>
      </c>
      <c r="J3225" s="20" t="s">
        <v>390</v>
      </c>
      <c r="K3225" s="17">
        <v>45536</v>
      </c>
    </row>
    <row r="3226" spans="1:11" x14ac:dyDescent="0.25">
      <c r="A3226" s="16">
        <v>45550.501932870371</v>
      </c>
      <c r="B3226" t="s">
        <v>39</v>
      </c>
      <c r="C3226" t="str">
        <f t="shared" si="50"/>
        <v>Church</v>
      </c>
      <c r="D3226" s="3">
        <v>-3</v>
      </c>
      <c r="E3226" t="s">
        <v>244</v>
      </c>
      <c r="F3226" t="s">
        <v>241</v>
      </c>
      <c r="G3226" s="5">
        <f>IF(Table1[[#This Row],[Amount]]&lt;0,-Table1[[#This Row],[Amount]],"")</f>
        <v>3</v>
      </c>
      <c r="H3226" t="str">
        <f>IF(Table1[[#This Row],[Account Type]]="Credit Card",Table1[[#This Row],[Amount]],"")</f>
        <v/>
      </c>
      <c r="I3226" s="2" t="str">
        <f>IF(Table1[[#This Row],[Category]]="Loan Repayment",Table1[[#This Row],[Amount]]*-1,"")</f>
        <v/>
      </c>
      <c r="J3226" s="20" t="s">
        <v>390</v>
      </c>
      <c r="K3226" s="17">
        <v>45536</v>
      </c>
    </row>
    <row r="3227" spans="1:11" x14ac:dyDescent="0.25">
      <c r="A3227" s="17">
        <v>45551</v>
      </c>
      <c r="B3227" t="s">
        <v>276</v>
      </c>
      <c r="C3227" t="str">
        <f t="shared" si="50"/>
        <v>Others</v>
      </c>
      <c r="D3227" s="3">
        <v>-7.7</v>
      </c>
      <c r="E3227" t="s">
        <v>254</v>
      </c>
      <c r="F3227" t="s">
        <v>255</v>
      </c>
      <c r="G3227" s="5">
        <f>IF(Table1[[#This Row],[Amount]]&lt;0,-Table1[[#This Row],[Amount]],"")</f>
        <v>7.7</v>
      </c>
      <c r="H3227">
        <f>IF(Table1[[#This Row],[Account Type]]="Credit Card",Table1[[#This Row],[Amount]],"")</f>
        <v>-7.7</v>
      </c>
      <c r="I3227" s="2" t="str">
        <f>IF(Table1[[#This Row],[Category]]="Loan Repayment",Table1[[#This Row],[Amount]]*-1,"")</f>
        <v/>
      </c>
      <c r="J3227" s="20" t="s">
        <v>390</v>
      </c>
      <c r="K3227" s="17">
        <v>45536</v>
      </c>
    </row>
    <row r="3228" spans="1:11" x14ac:dyDescent="0.25">
      <c r="A3228" s="17">
        <v>45551</v>
      </c>
      <c r="B3228" t="s">
        <v>276</v>
      </c>
      <c r="C3228" t="str">
        <f t="shared" si="50"/>
        <v>Others</v>
      </c>
      <c r="D3228" s="3">
        <v>-0.9</v>
      </c>
      <c r="E3228" t="s">
        <v>254</v>
      </c>
      <c r="F3228" t="s">
        <v>255</v>
      </c>
      <c r="G3228" s="5">
        <f>IF(Table1[[#This Row],[Amount]]&lt;0,-Table1[[#This Row],[Amount]],"")</f>
        <v>0.9</v>
      </c>
      <c r="H3228">
        <f>IF(Table1[[#This Row],[Account Type]]="Credit Card",Table1[[#This Row],[Amount]],"")</f>
        <v>-0.9</v>
      </c>
      <c r="I3228" s="2" t="str">
        <f>IF(Table1[[#This Row],[Category]]="Loan Repayment",Table1[[#This Row],[Amount]]*-1,"")</f>
        <v/>
      </c>
      <c r="J3228" s="20" t="s">
        <v>390</v>
      </c>
      <c r="K3228" s="17">
        <v>45536</v>
      </c>
    </row>
    <row r="3229" spans="1:11" x14ac:dyDescent="0.25">
      <c r="A3229" s="17">
        <v>45551</v>
      </c>
      <c r="B3229" t="s">
        <v>248</v>
      </c>
      <c r="C3229" t="str">
        <f t="shared" si="50"/>
        <v>Others</v>
      </c>
      <c r="D3229" s="3">
        <v>-5.25</v>
      </c>
      <c r="E3229" t="s">
        <v>254</v>
      </c>
      <c r="F3229" t="s">
        <v>255</v>
      </c>
      <c r="G3229" s="5">
        <f>IF(Table1[[#This Row],[Amount]]&lt;0,-Table1[[#This Row],[Amount]],"")</f>
        <v>5.25</v>
      </c>
      <c r="H3229">
        <f>IF(Table1[[#This Row],[Account Type]]="Credit Card",Table1[[#This Row],[Amount]],"")</f>
        <v>-5.25</v>
      </c>
      <c r="I3229" s="2" t="str">
        <f>IF(Table1[[#This Row],[Category]]="Loan Repayment",Table1[[#This Row],[Amount]]*-1,"")</f>
        <v/>
      </c>
      <c r="J3229" s="20" t="s">
        <v>390</v>
      </c>
      <c r="K3229" s="17">
        <v>45536</v>
      </c>
    </row>
    <row r="3230" spans="1:11" x14ac:dyDescent="0.25">
      <c r="A3230" s="16">
        <v>45551.340856481482</v>
      </c>
      <c r="B3230" t="s">
        <v>2</v>
      </c>
      <c r="C3230" t="str">
        <f t="shared" si="50"/>
        <v>Savings</v>
      </c>
      <c r="D3230" s="3">
        <v>5</v>
      </c>
      <c r="E3230" t="s">
        <v>244</v>
      </c>
      <c r="F3230" t="s">
        <v>241</v>
      </c>
      <c r="G3230" s="5" t="str">
        <f>IF(Table1[[#This Row],[Amount]]&lt;0,-Table1[[#This Row],[Amount]],"")</f>
        <v/>
      </c>
      <c r="H3230" t="str">
        <f>IF(Table1[[#This Row],[Account Type]]="Credit Card",Table1[[#This Row],[Amount]],"")</f>
        <v/>
      </c>
      <c r="I3230" s="2" t="str">
        <f>IF(Table1[[#This Row],[Category]]="Loan Repayment",Table1[[#This Row],[Amount]]*-1,"")</f>
        <v/>
      </c>
      <c r="J3230" s="20" t="s">
        <v>390</v>
      </c>
      <c r="K3230" s="17">
        <v>45536</v>
      </c>
    </row>
    <row r="3231" spans="1:11" x14ac:dyDescent="0.25">
      <c r="A3231" s="16">
        <v>45551.340856481482</v>
      </c>
      <c r="B3231" t="s">
        <v>2</v>
      </c>
      <c r="C3231" t="str">
        <f t="shared" si="50"/>
        <v>Savings</v>
      </c>
      <c r="D3231" s="3">
        <v>-5</v>
      </c>
      <c r="E3231" t="s">
        <v>244</v>
      </c>
      <c r="F3231" t="s">
        <v>241</v>
      </c>
      <c r="G3231" s="5">
        <f>IF(Table1[[#This Row],[Amount]]&lt;0,-Table1[[#This Row],[Amount]],"")</f>
        <v>5</v>
      </c>
      <c r="H3231" t="str">
        <f>IF(Table1[[#This Row],[Account Type]]="Credit Card",Table1[[#This Row],[Amount]],"")</f>
        <v/>
      </c>
      <c r="I3231" s="2" t="str">
        <f>IF(Table1[[#This Row],[Category]]="Loan Repayment",Table1[[#This Row],[Amount]]*-1,"")</f>
        <v/>
      </c>
      <c r="J3231" s="20" t="s">
        <v>390</v>
      </c>
      <c r="K3231" s="17">
        <v>45536</v>
      </c>
    </row>
    <row r="3232" spans="1:11" x14ac:dyDescent="0.25">
      <c r="A3232" s="16">
        <v>45551.574791666666</v>
      </c>
      <c r="B3232" t="s">
        <v>198</v>
      </c>
      <c r="C3232" t="str">
        <f t="shared" si="50"/>
        <v>Haircut</v>
      </c>
      <c r="D3232" s="3">
        <v>-15</v>
      </c>
      <c r="E3232" t="s">
        <v>244</v>
      </c>
      <c r="F3232" t="s">
        <v>241</v>
      </c>
      <c r="G3232" s="5">
        <f>IF(Table1[[#This Row],[Amount]]&lt;0,-Table1[[#This Row],[Amount]],"")</f>
        <v>15</v>
      </c>
      <c r="H3232" t="str">
        <f>IF(Table1[[#This Row],[Account Type]]="Credit Card",Table1[[#This Row],[Amount]],"")</f>
        <v/>
      </c>
      <c r="I3232" s="2" t="str">
        <f>IF(Table1[[#This Row],[Category]]="Loan Repayment",Table1[[#This Row],[Amount]]*-1,"")</f>
        <v/>
      </c>
      <c r="J3232" s="20" t="s">
        <v>390</v>
      </c>
      <c r="K3232" s="17">
        <v>45536</v>
      </c>
    </row>
    <row r="3233" spans="1:11" x14ac:dyDescent="0.25">
      <c r="A3233" s="17">
        <v>45552</v>
      </c>
      <c r="B3233" t="s">
        <v>248</v>
      </c>
      <c r="C3233" t="str">
        <f t="shared" si="50"/>
        <v>Others</v>
      </c>
      <c r="D3233" s="3">
        <v>-5.25</v>
      </c>
      <c r="E3233" t="s">
        <v>254</v>
      </c>
      <c r="F3233" t="s">
        <v>255</v>
      </c>
      <c r="G3233" s="5">
        <f>IF(Table1[[#This Row],[Amount]]&lt;0,-Table1[[#This Row],[Amount]],"")</f>
        <v>5.25</v>
      </c>
      <c r="H3233">
        <f>IF(Table1[[#This Row],[Account Type]]="Credit Card",Table1[[#This Row],[Amount]],"")</f>
        <v>-5.25</v>
      </c>
      <c r="I3233" s="2" t="str">
        <f>IF(Table1[[#This Row],[Category]]="Loan Repayment",Table1[[#This Row],[Amount]]*-1,"")</f>
        <v/>
      </c>
      <c r="J3233" s="20" t="s">
        <v>390</v>
      </c>
      <c r="K3233" s="17">
        <v>45536</v>
      </c>
    </row>
    <row r="3234" spans="1:11" x14ac:dyDescent="0.25">
      <c r="A3234" s="17">
        <v>45553</v>
      </c>
      <c r="B3234" t="s">
        <v>249</v>
      </c>
      <c r="C3234" t="str">
        <f t="shared" si="50"/>
        <v>Others</v>
      </c>
      <c r="D3234" s="3">
        <v>0</v>
      </c>
      <c r="E3234" t="s">
        <v>254</v>
      </c>
      <c r="F3234" t="s">
        <v>255</v>
      </c>
      <c r="G3234" s="5" t="str">
        <f>IF(Table1[[#This Row],[Amount]]&lt;0,-Table1[[#This Row],[Amount]],"")</f>
        <v/>
      </c>
      <c r="H3234">
        <f>IF(Table1[[#This Row],[Account Type]]="Credit Card",Table1[[#This Row],[Amount]],"")</f>
        <v>0</v>
      </c>
      <c r="I3234" s="2" t="str">
        <f>IF(Table1[[#This Row],[Category]]="Loan Repayment",Table1[[#This Row],[Amount]]*-1,"")</f>
        <v/>
      </c>
      <c r="J3234" s="20" t="s">
        <v>390</v>
      </c>
      <c r="K3234" s="17">
        <v>45536</v>
      </c>
    </row>
    <row r="3235" spans="1:11" x14ac:dyDescent="0.25">
      <c r="A3235" s="17">
        <v>45553</v>
      </c>
      <c r="B3235" t="s">
        <v>277</v>
      </c>
      <c r="C3235" t="str">
        <f t="shared" si="50"/>
        <v>Others</v>
      </c>
      <c r="D3235" s="3">
        <v>-24</v>
      </c>
      <c r="E3235" t="s">
        <v>254</v>
      </c>
      <c r="F3235" t="s">
        <v>255</v>
      </c>
      <c r="G3235" s="5">
        <f>IF(Table1[[#This Row],[Amount]]&lt;0,-Table1[[#This Row],[Amount]],"")</f>
        <v>24</v>
      </c>
      <c r="H3235">
        <f>IF(Table1[[#This Row],[Account Type]]="Credit Card",Table1[[#This Row],[Amount]],"")</f>
        <v>-24</v>
      </c>
      <c r="I3235" s="2" t="str">
        <f>IF(Table1[[#This Row],[Category]]="Loan Repayment",Table1[[#This Row],[Amount]]*-1,"")</f>
        <v/>
      </c>
      <c r="J3235" s="20" t="s">
        <v>390</v>
      </c>
      <c r="K3235" s="17">
        <v>45536</v>
      </c>
    </row>
    <row r="3236" spans="1:11" x14ac:dyDescent="0.25">
      <c r="A3236" s="17">
        <v>45553</v>
      </c>
      <c r="B3236" t="s">
        <v>278</v>
      </c>
      <c r="C3236" t="str">
        <f t="shared" si="50"/>
        <v>Others</v>
      </c>
      <c r="D3236" s="3">
        <v>-2.5</v>
      </c>
      <c r="E3236" t="s">
        <v>254</v>
      </c>
      <c r="F3236" t="s">
        <v>255</v>
      </c>
      <c r="G3236" s="5">
        <f>IF(Table1[[#This Row],[Amount]]&lt;0,-Table1[[#This Row],[Amount]],"")</f>
        <v>2.5</v>
      </c>
      <c r="H3236">
        <f>IF(Table1[[#This Row],[Account Type]]="Credit Card",Table1[[#This Row],[Amount]],"")</f>
        <v>-2.5</v>
      </c>
      <c r="I3236" s="2" t="str">
        <f>IF(Table1[[#This Row],[Category]]="Loan Repayment",Table1[[#This Row],[Amount]]*-1,"")</f>
        <v/>
      </c>
      <c r="J3236" s="20" t="s">
        <v>390</v>
      </c>
      <c r="K3236" s="17">
        <v>45536</v>
      </c>
    </row>
    <row r="3237" spans="1:11" x14ac:dyDescent="0.25">
      <c r="A3237" s="17">
        <v>45553</v>
      </c>
      <c r="B3237" t="s">
        <v>248</v>
      </c>
      <c r="C3237" t="str">
        <f t="shared" si="50"/>
        <v>Others</v>
      </c>
      <c r="D3237" s="3">
        <v>-5.25</v>
      </c>
      <c r="E3237" t="s">
        <v>254</v>
      </c>
      <c r="F3237" t="s">
        <v>255</v>
      </c>
      <c r="G3237" s="5">
        <f>IF(Table1[[#This Row],[Amount]]&lt;0,-Table1[[#This Row],[Amount]],"")</f>
        <v>5.25</v>
      </c>
      <c r="H3237">
        <f>IF(Table1[[#This Row],[Account Type]]="Credit Card",Table1[[#This Row],[Amount]],"")</f>
        <v>-5.25</v>
      </c>
      <c r="I3237" s="2" t="str">
        <f>IF(Table1[[#This Row],[Category]]="Loan Repayment",Table1[[#This Row],[Amount]]*-1,"")</f>
        <v/>
      </c>
      <c r="J3237" s="20" t="s">
        <v>390</v>
      </c>
      <c r="K3237" s="17">
        <v>45536</v>
      </c>
    </row>
    <row r="3238" spans="1:11" x14ac:dyDescent="0.25">
      <c r="A3238" s="16">
        <v>45553.255729166667</v>
      </c>
      <c r="B3238" t="s">
        <v>46</v>
      </c>
      <c r="C3238" t="str">
        <f t="shared" si="50"/>
        <v>Others</v>
      </c>
      <c r="D3238" s="3">
        <v>50</v>
      </c>
      <c r="E3238" t="s">
        <v>244</v>
      </c>
      <c r="F3238" t="s">
        <v>241</v>
      </c>
      <c r="G3238" s="5" t="str">
        <f>IF(Table1[[#This Row],[Amount]]&lt;0,-Table1[[#This Row],[Amount]],"")</f>
        <v/>
      </c>
      <c r="H3238" t="str">
        <f>IF(Table1[[#This Row],[Account Type]]="Credit Card",Table1[[#This Row],[Amount]],"")</f>
        <v/>
      </c>
      <c r="I3238" s="2" t="str">
        <f>IF(Table1[[#This Row],[Category]]="Loan Repayment",Table1[[#This Row],[Amount]]*-1,"")</f>
        <v/>
      </c>
      <c r="J3238" s="20" t="s">
        <v>390</v>
      </c>
      <c r="K3238" s="17">
        <v>45536</v>
      </c>
    </row>
    <row r="3239" spans="1:11" x14ac:dyDescent="0.25">
      <c r="A3239" s="16">
        <v>45553.256180555552</v>
      </c>
      <c r="B3239" t="s">
        <v>214</v>
      </c>
      <c r="C3239" t="str">
        <f t="shared" si="50"/>
        <v>Loan Repayment</v>
      </c>
      <c r="D3239" s="3">
        <v>-50</v>
      </c>
      <c r="E3239" t="s">
        <v>244</v>
      </c>
      <c r="F3239" t="s">
        <v>241</v>
      </c>
      <c r="G3239" s="5">
        <f>IF(Table1[[#This Row],[Amount]]&lt;0,-Table1[[#This Row],[Amount]],"")</f>
        <v>50</v>
      </c>
      <c r="H3239" t="str">
        <f>IF(Table1[[#This Row],[Account Type]]="Credit Card",Table1[[#This Row],[Amount]],"")</f>
        <v/>
      </c>
      <c r="I3239" s="2">
        <f>IF(Table1[[#This Row],[Category]]="Loan Repayment",Table1[[#This Row],[Amount]]*-1,"")</f>
        <v>50</v>
      </c>
      <c r="J3239" s="20" t="s">
        <v>390</v>
      </c>
      <c r="K3239" s="17">
        <v>45536</v>
      </c>
    </row>
    <row r="3240" spans="1:11" x14ac:dyDescent="0.25">
      <c r="A3240" s="17">
        <v>45554</v>
      </c>
      <c r="B3240" t="s">
        <v>248</v>
      </c>
      <c r="C3240" t="str">
        <f t="shared" si="50"/>
        <v>Others</v>
      </c>
      <c r="D3240" s="3">
        <v>-5.25</v>
      </c>
      <c r="E3240" t="s">
        <v>254</v>
      </c>
      <c r="F3240" t="s">
        <v>255</v>
      </c>
      <c r="G3240" s="5">
        <f>IF(Table1[[#This Row],[Amount]]&lt;0,-Table1[[#This Row],[Amount]],"")</f>
        <v>5.25</v>
      </c>
      <c r="H3240">
        <f>IF(Table1[[#This Row],[Account Type]]="Credit Card",Table1[[#This Row],[Amount]],"")</f>
        <v>-5.25</v>
      </c>
      <c r="I3240" s="2" t="str">
        <f>IF(Table1[[#This Row],[Category]]="Loan Repayment",Table1[[#This Row],[Amount]]*-1,"")</f>
        <v/>
      </c>
      <c r="J3240" s="20" t="s">
        <v>390</v>
      </c>
      <c r="K3240" s="17">
        <v>45536</v>
      </c>
    </row>
    <row r="3241" spans="1:11" x14ac:dyDescent="0.25">
      <c r="A3241" s="16">
        <v>45554.383379629631</v>
      </c>
      <c r="B3241" t="s">
        <v>219</v>
      </c>
      <c r="C3241" t="str">
        <f t="shared" si="50"/>
        <v>Others</v>
      </c>
      <c r="D3241" s="3">
        <v>6.5</v>
      </c>
      <c r="E3241" t="s">
        <v>244</v>
      </c>
      <c r="F3241" t="s">
        <v>241</v>
      </c>
      <c r="G3241" s="5" t="str">
        <f>IF(Table1[[#This Row],[Amount]]&lt;0,-Table1[[#This Row],[Amount]],"")</f>
        <v/>
      </c>
      <c r="H3241" t="str">
        <f>IF(Table1[[#This Row],[Account Type]]="Credit Card",Table1[[#This Row],[Amount]],"")</f>
        <v/>
      </c>
      <c r="I3241" s="2" t="str">
        <f>IF(Table1[[#This Row],[Category]]="Loan Repayment",Table1[[#This Row],[Amount]]*-1,"")</f>
        <v/>
      </c>
      <c r="J3241" s="20" t="s">
        <v>390</v>
      </c>
      <c r="K3241" s="17">
        <v>45536</v>
      </c>
    </row>
    <row r="3242" spans="1:11" x14ac:dyDescent="0.25">
      <c r="A3242" s="16">
        <v>45554.396956018521</v>
      </c>
      <c r="B3242" t="s">
        <v>27</v>
      </c>
      <c r="C3242" t="str">
        <f t="shared" si="50"/>
        <v>Self Development</v>
      </c>
      <c r="D3242" s="3">
        <v>-2.27</v>
      </c>
      <c r="E3242" t="s">
        <v>244</v>
      </c>
      <c r="F3242" t="s">
        <v>241</v>
      </c>
      <c r="G3242" s="5">
        <f>IF(Table1[[#This Row],[Amount]]&lt;0,-Table1[[#This Row],[Amount]],"")</f>
        <v>2.27</v>
      </c>
      <c r="H3242" t="str">
        <f>IF(Table1[[#This Row],[Account Type]]="Credit Card",Table1[[#This Row],[Amount]],"")</f>
        <v/>
      </c>
      <c r="I3242" s="2" t="str">
        <f>IF(Table1[[#This Row],[Category]]="Loan Repayment",Table1[[#This Row],[Amount]]*-1,"")</f>
        <v/>
      </c>
      <c r="J3242" s="20" t="s">
        <v>390</v>
      </c>
      <c r="K3242" s="17">
        <v>45536</v>
      </c>
    </row>
    <row r="3243" spans="1:11" x14ac:dyDescent="0.25">
      <c r="A3243" s="17">
        <v>45555</v>
      </c>
      <c r="B3243" t="s">
        <v>247</v>
      </c>
      <c r="C3243" t="str">
        <f t="shared" si="50"/>
        <v>Others</v>
      </c>
      <c r="D3243" s="3">
        <v>-8.1999999999999993</v>
      </c>
      <c r="E3243" t="s">
        <v>254</v>
      </c>
      <c r="F3243" t="s">
        <v>255</v>
      </c>
      <c r="G3243" s="5">
        <f>IF(Table1[[#This Row],[Amount]]&lt;0,-Table1[[#This Row],[Amount]],"")</f>
        <v>8.1999999999999993</v>
      </c>
      <c r="H3243">
        <f>IF(Table1[[#This Row],[Account Type]]="Credit Card",Table1[[#This Row],[Amount]],"")</f>
        <v>-8.1999999999999993</v>
      </c>
      <c r="I3243" s="2" t="str">
        <f>IF(Table1[[#This Row],[Category]]="Loan Repayment",Table1[[#This Row],[Amount]]*-1,"")</f>
        <v/>
      </c>
      <c r="J3243" s="20" t="s">
        <v>390</v>
      </c>
      <c r="K3243" s="17">
        <v>45536</v>
      </c>
    </row>
    <row r="3244" spans="1:11" x14ac:dyDescent="0.25">
      <c r="A3244" s="17">
        <v>45555</v>
      </c>
      <c r="B3244" t="s">
        <v>248</v>
      </c>
      <c r="C3244" t="str">
        <f t="shared" si="50"/>
        <v>Others</v>
      </c>
      <c r="D3244" s="3">
        <v>-3.5</v>
      </c>
      <c r="E3244" t="s">
        <v>254</v>
      </c>
      <c r="F3244" t="s">
        <v>255</v>
      </c>
      <c r="G3244" s="5">
        <f>IF(Table1[[#This Row],[Amount]]&lt;0,-Table1[[#This Row],[Amount]],"")</f>
        <v>3.5</v>
      </c>
      <c r="H3244">
        <f>IF(Table1[[#This Row],[Account Type]]="Credit Card",Table1[[#This Row],[Amount]],"")</f>
        <v>-3.5</v>
      </c>
      <c r="I3244" s="2" t="str">
        <f>IF(Table1[[#This Row],[Category]]="Loan Repayment",Table1[[#This Row],[Amount]]*-1,"")</f>
        <v/>
      </c>
      <c r="J3244" s="20" t="s">
        <v>390</v>
      </c>
      <c r="K3244" s="17">
        <v>45536</v>
      </c>
    </row>
    <row r="3245" spans="1:11" x14ac:dyDescent="0.25">
      <c r="A3245" s="17">
        <v>45556</v>
      </c>
      <c r="B3245" t="s">
        <v>247</v>
      </c>
      <c r="C3245" t="str">
        <f t="shared" si="50"/>
        <v>Others</v>
      </c>
      <c r="D3245" s="3">
        <v>-0.85</v>
      </c>
      <c r="E3245" t="s">
        <v>254</v>
      </c>
      <c r="F3245" t="s">
        <v>255</v>
      </c>
      <c r="G3245" s="5">
        <f>IF(Table1[[#This Row],[Amount]]&lt;0,-Table1[[#This Row],[Amount]],"")</f>
        <v>0.85</v>
      </c>
      <c r="H3245">
        <f>IF(Table1[[#This Row],[Account Type]]="Credit Card",Table1[[#This Row],[Amount]],"")</f>
        <v>-0.85</v>
      </c>
      <c r="I3245" s="2" t="str">
        <f>IF(Table1[[#This Row],[Category]]="Loan Repayment",Table1[[#This Row],[Amount]]*-1,"")</f>
        <v/>
      </c>
      <c r="J3245" s="20" t="s">
        <v>390</v>
      </c>
      <c r="K3245" s="17">
        <v>45536</v>
      </c>
    </row>
    <row r="3246" spans="1:11" x14ac:dyDescent="0.25">
      <c r="A3246" s="17">
        <v>45556</v>
      </c>
      <c r="B3246" t="s">
        <v>247</v>
      </c>
      <c r="C3246" t="str">
        <f t="shared" si="50"/>
        <v>Others</v>
      </c>
      <c r="D3246" s="3">
        <v>-1.5</v>
      </c>
      <c r="E3246" t="s">
        <v>254</v>
      </c>
      <c r="F3246" t="s">
        <v>255</v>
      </c>
      <c r="G3246" s="5">
        <f>IF(Table1[[#This Row],[Amount]]&lt;0,-Table1[[#This Row],[Amount]],"")</f>
        <v>1.5</v>
      </c>
      <c r="H3246">
        <f>IF(Table1[[#This Row],[Account Type]]="Credit Card",Table1[[#This Row],[Amount]],"")</f>
        <v>-1.5</v>
      </c>
      <c r="I3246" s="2" t="str">
        <f>IF(Table1[[#This Row],[Category]]="Loan Repayment",Table1[[#This Row],[Amount]]*-1,"")</f>
        <v/>
      </c>
      <c r="J3246" s="20" t="s">
        <v>390</v>
      </c>
      <c r="K3246" s="17">
        <v>45536</v>
      </c>
    </row>
    <row r="3247" spans="1:11" x14ac:dyDescent="0.25">
      <c r="A3247" s="17">
        <v>45556</v>
      </c>
      <c r="B3247" t="s">
        <v>248</v>
      </c>
      <c r="C3247" t="str">
        <f t="shared" si="50"/>
        <v>Others</v>
      </c>
      <c r="D3247" s="3">
        <v>-0.2</v>
      </c>
      <c r="E3247" t="s">
        <v>254</v>
      </c>
      <c r="F3247" t="s">
        <v>255</v>
      </c>
      <c r="G3247" s="5">
        <f>IF(Table1[[#This Row],[Amount]]&lt;0,-Table1[[#This Row],[Amount]],"")</f>
        <v>0.2</v>
      </c>
      <c r="H3247">
        <f>IF(Table1[[#This Row],[Account Type]]="Credit Card",Table1[[#This Row],[Amount]],"")</f>
        <v>-0.2</v>
      </c>
      <c r="I3247" s="2" t="str">
        <f>IF(Table1[[#This Row],[Category]]="Loan Repayment",Table1[[#This Row],[Amount]]*-1,"")</f>
        <v/>
      </c>
      <c r="J3247" s="20" t="s">
        <v>390</v>
      </c>
      <c r="K3247" s="17">
        <v>45536</v>
      </c>
    </row>
    <row r="3248" spans="1:11" x14ac:dyDescent="0.25">
      <c r="A3248" s="16">
        <v>45556.477025462962</v>
      </c>
      <c r="B3248" t="s">
        <v>46</v>
      </c>
      <c r="C3248" t="str">
        <f t="shared" si="50"/>
        <v>Others</v>
      </c>
      <c r="D3248" s="3">
        <v>70</v>
      </c>
      <c r="E3248" t="s">
        <v>244</v>
      </c>
      <c r="F3248" t="s">
        <v>241</v>
      </c>
      <c r="G3248" s="5" t="str">
        <f>IF(Table1[[#This Row],[Amount]]&lt;0,-Table1[[#This Row],[Amount]],"")</f>
        <v/>
      </c>
      <c r="H3248" t="str">
        <f>IF(Table1[[#This Row],[Account Type]]="Credit Card",Table1[[#This Row],[Amount]],"")</f>
        <v/>
      </c>
      <c r="I3248" s="2" t="str">
        <f>IF(Table1[[#This Row],[Category]]="Loan Repayment",Table1[[#This Row],[Amount]]*-1,"")</f>
        <v/>
      </c>
      <c r="J3248" s="20" t="s">
        <v>390</v>
      </c>
      <c r="K3248" s="17">
        <v>45536</v>
      </c>
    </row>
    <row r="3249" spans="1:11" x14ac:dyDescent="0.25">
      <c r="A3249" s="16">
        <v>45556.479247685187</v>
      </c>
      <c r="B3249" t="s">
        <v>166</v>
      </c>
      <c r="C3249" t="str">
        <f t="shared" si="50"/>
        <v>Others</v>
      </c>
      <c r="D3249" s="3">
        <v>125.43</v>
      </c>
      <c r="E3249" t="s">
        <v>244</v>
      </c>
      <c r="F3249" t="s">
        <v>241</v>
      </c>
      <c r="G3249" s="5" t="str">
        <f>IF(Table1[[#This Row],[Amount]]&lt;0,-Table1[[#This Row],[Amount]],"")</f>
        <v/>
      </c>
      <c r="H3249" t="str">
        <f>IF(Table1[[#This Row],[Account Type]]="Credit Card",Table1[[#This Row],[Amount]],"")</f>
        <v/>
      </c>
      <c r="I3249" s="2" t="str">
        <f>IF(Table1[[#This Row],[Category]]="Loan Repayment",Table1[[#This Row],[Amount]]*-1,"")</f>
        <v/>
      </c>
      <c r="J3249" s="20" t="s">
        <v>390</v>
      </c>
      <c r="K3249" s="17">
        <v>45536</v>
      </c>
    </row>
    <row r="3250" spans="1:11" x14ac:dyDescent="0.25">
      <c r="A3250" s="16">
        <v>45556.695081018515</v>
      </c>
      <c r="B3250" t="s">
        <v>139</v>
      </c>
      <c r="C3250" t="str">
        <f t="shared" si="50"/>
        <v>Cab</v>
      </c>
      <c r="D3250" s="3">
        <v>-9.4</v>
      </c>
      <c r="E3250" t="s">
        <v>244</v>
      </c>
      <c r="F3250" t="s">
        <v>241</v>
      </c>
      <c r="G3250" s="5">
        <f>IF(Table1[[#This Row],[Amount]]&lt;0,-Table1[[#This Row],[Amount]],"")</f>
        <v>9.4</v>
      </c>
      <c r="H3250" t="str">
        <f>IF(Table1[[#This Row],[Account Type]]="Credit Card",Table1[[#This Row],[Amount]],"")</f>
        <v/>
      </c>
      <c r="I3250" s="2" t="str">
        <f>IF(Table1[[#This Row],[Category]]="Loan Repayment",Table1[[#This Row],[Amount]]*-1,"")</f>
        <v/>
      </c>
      <c r="J3250" s="20" t="s">
        <v>390</v>
      </c>
      <c r="K3250" s="17">
        <v>45536</v>
      </c>
    </row>
    <row r="3251" spans="1:11" x14ac:dyDescent="0.25">
      <c r="A3251" s="16">
        <v>45557.50472222222</v>
      </c>
      <c r="B3251" t="s">
        <v>39</v>
      </c>
      <c r="C3251" t="str">
        <f t="shared" si="50"/>
        <v>Church</v>
      </c>
      <c r="D3251" s="3">
        <v>-3</v>
      </c>
      <c r="E3251" t="s">
        <v>244</v>
      </c>
      <c r="F3251" t="s">
        <v>241</v>
      </c>
      <c r="G3251" s="5">
        <f>IF(Table1[[#This Row],[Amount]]&lt;0,-Table1[[#This Row],[Amount]],"")</f>
        <v>3</v>
      </c>
      <c r="H3251" t="str">
        <f>IF(Table1[[#This Row],[Account Type]]="Credit Card",Table1[[#This Row],[Amount]],"")</f>
        <v/>
      </c>
      <c r="I3251" s="2" t="str">
        <f>IF(Table1[[#This Row],[Category]]="Loan Repayment",Table1[[#This Row],[Amount]]*-1,"")</f>
        <v/>
      </c>
      <c r="J3251" s="20" t="s">
        <v>390</v>
      </c>
      <c r="K3251" s="17">
        <v>45536</v>
      </c>
    </row>
    <row r="3252" spans="1:11" x14ac:dyDescent="0.25">
      <c r="A3252" s="17">
        <v>45558</v>
      </c>
      <c r="B3252" t="s">
        <v>248</v>
      </c>
      <c r="C3252" t="str">
        <f t="shared" si="50"/>
        <v>Others</v>
      </c>
      <c r="D3252" s="3">
        <v>-1.75</v>
      </c>
      <c r="E3252" t="s">
        <v>254</v>
      </c>
      <c r="F3252" t="s">
        <v>255</v>
      </c>
      <c r="G3252" s="5">
        <f>IF(Table1[[#This Row],[Amount]]&lt;0,-Table1[[#This Row],[Amount]],"")</f>
        <v>1.75</v>
      </c>
      <c r="H3252">
        <f>IF(Table1[[#This Row],[Account Type]]="Credit Card",Table1[[#This Row],[Amount]],"")</f>
        <v>-1.75</v>
      </c>
      <c r="I3252" s="2" t="str">
        <f>IF(Table1[[#This Row],[Category]]="Loan Repayment",Table1[[#This Row],[Amount]]*-1,"")</f>
        <v/>
      </c>
      <c r="J3252" s="20" t="s">
        <v>390</v>
      </c>
      <c r="K3252" s="17">
        <v>45536</v>
      </c>
    </row>
    <row r="3253" spans="1:11" x14ac:dyDescent="0.25">
      <c r="A3253" s="16">
        <v>45558.340266203704</v>
      </c>
      <c r="B3253" t="s">
        <v>2</v>
      </c>
      <c r="C3253" t="str">
        <f t="shared" si="50"/>
        <v>Savings</v>
      </c>
      <c r="D3253" s="3">
        <v>5</v>
      </c>
      <c r="E3253" t="s">
        <v>244</v>
      </c>
      <c r="F3253" t="s">
        <v>241</v>
      </c>
      <c r="G3253" s="5" t="str">
        <f>IF(Table1[[#This Row],[Amount]]&lt;0,-Table1[[#This Row],[Amount]],"")</f>
        <v/>
      </c>
      <c r="H3253" t="str">
        <f>IF(Table1[[#This Row],[Account Type]]="Credit Card",Table1[[#This Row],[Amount]],"")</f>
        <v/>
      </c>
      <c r="I3253" s="2" t="str">
        <f>IF(Table1[[#This Row],[Category]]="Loan Repayment",Table1[[#This Row],[Amount]]*-1,"")</f>
        <v/>
      </c>
      <c r="J3253" s="20" t="s">
        <v>390</v>
      </c>
      <c r="K3253" s="17">
        <v>45536</v>
      </c>
    </row>
    <row r="3254" spans="1:11" x14ac:dyDescent="0.25">
      <c r="A3254" s="16">
        <v>45558.340266203704</v>
      </c>
      <c r="B3254" t="s">
        <v>2</v>
      </c>
      <c r="C3254" t="str">
        <f t="shared" si="50"/>
        <v>Savings</v>
      </c>
      <c r="D3254" s="3">
        <v>-5</v>
      </c>
      <c r="E3254" t="s">
        <v>244</v>
      </c>
      <c r="F3254" t="s">
        <v>241</v>
      </c>
      <c r="G3254" s="5">
        <f>IF(Table1[[#This Row],[Amount]]&lt;0,-Table1[[#This Row],[Amount]],"")</f>
        <v>5</v>
      </c>
      <c r="H3254" t="str">
        <f>IF(Table1[[#This Row],[Account Type]]="Credit Card",Table1[[#This Row],[Amount]],"")</f>
        <v/>
      </c>
      <c r="I3254" s="2" t="str">
        <f>IF(Table1[[#This Row],[Category]]="Loan Repayment",Table1[[#This Row],[Amount]]*-1,"")</f>
        <v/>
      </c>
      <c r="J3254" s="20" t="s">
        <v>390</v>
      </c>
      <c r="K3254" s="17">
        <v>45536</v>
      </c>
    </row>
    <row r="3255" spans="1:11" x14ac:dyDescent="0.25">
      <c r="A3255" s="17">
        <v>45559</v>
      </c>
      <c r="B3255" t="s">
        <v>248</v>
      </c>
      <c r="C3255" t="str">
        <f t="shared" si="50"/>
        <v>Others</v>
      </c>
      <c r="D3255" s="3">
        <v>-5.25</v>
      </c>
      <c r="E3255" t="s">
        <v>254</v>
      </c>
      <c r="F3255" t="s">
        <v>255</v>
      </c>
      <c r="G3255" s="5">
        <f>IF(Table1[[#This Row],[Amount]]&lt;0,-Table1[[#This Row],[Amount]],"")</f>
        <v>5.25</v>
      </c>
      <c r="H3255">
        <f>IF(Table1[[#This Row],[Account Type]]="Credit Card",Table1[[#This Row],[Amount]],"")</f>
        <v>-5.25</v>
      </c>
      <c r="I3255" s="2" t="str">
        <f>IF(Table1[[#This Row],[Category]]="Loan Repayment",Table1[[#This Row],[Amount]]*-1,"")</f>
        <v/>
      </c>
      <c r="J3255" s="20" t="s">
        <v>390</v>
      </c>
      <c r="K3255" s="17">
        <v>45536</v>
      </c>
    </row>
    <row r="3256" spans="1:11" x14ac:dyDescent="0.25">
      <c r="A3256" s="17">
        <v>45559</v>
      </c>
      <c r="B3256" t="s">
        <v>247</v>
      </c>
      <c r="C3256" t="str">
        <f t="shared" si="50"/>
        <v>Others</v>
      </c>
      <c r="D3256" s="3">
        <v>-4.9000000000000004</v>
      </c>
      <c r="E3256" t="s">
        <v>254</v>
      </c>
      <c r="F3256" t="s">
        <v>255</v>
      </c>
      <c r="G3256" s="5">
        <f>IF(Table1[[#This Row],[Amount]]&lt;0,-Table1[[#This Row],[Amount]],"")</f>
        <v>4.9000000000000004</v>
      </c>
      <c r="H3256">
        <f>IF(Table1[[#This Row],[Account Type]]="Credit Card",Table1[[#This Row],[Amount]],"")</f>
        <v>-4.9000000000000004</v>
      </c>
      <c r="I3256" s="2" t="str">
        <f>IF(Table1[[#This Row],[Category]]="Loan Repayment",Table1[[#This Row],[Amount]]*-1,"")</f>
        <v/>
      </c>
      <c r="J3256" s="20" t="s">
        <v>390</v>
      </c>
      <c r="K3256" s="17">
        <v>45536</v>
      </c>
    </row>
    <row r="3257" spans="1:11" x14ac:dyDescent="0.25">
      <c r="A3257" s="16">
        <v>45559.597777777781</v>
      </c>
      <c r="B3257" t="s">
        <v>123</v>
      </c>
      <c r="C3257" t="str">
        <f t="shared" si="50"/>
        <v>Others</v>
      </c>
      <c r="D3257" s="3">
        <v>-124.18</v>
      </c>
      <c r="E3257" t="s">
        <v>244</v>
      </c>
      <c r="F3257" t="s">
        <v>241</v>
      </c>
      <c r="G3257" s="5">
        <f>IF(Table1[[#This Row],[Amount]]&lt;0,-Table1[[#This Row],[Amount]],"")</f>
        <v>124.18</v>
      </c>
      <c r="H3257" t="str">
        <f>IF(Table1[[#This Row],[Account Type]]="Credit Card",Table1[[#This Row],[Amount]],"")</f>
        <v/>
      </c>
      <c r="I3257" s="2" t="str">
        <f>IF(Table1[[#This Row],[Category]]="Loan Repayment",Table1[[#This Row],[Amount]]*-1,"")</f>
        <v/>
      </c>
      <c r="J3257" s="20" t="s">
        <v>390</v>
      </c>
      <c r="K3257" s="17">
        <v>45536</v>
      </c>
    </row>
    <row r="3258" spans="1:11" x14ac:dyDescent="0.25">
      <c r="A3258" s="16">
        <v>45559.599560185183</v>
      </c>
      <c r="B3258" t="s">
        <v>46</v>
      </c>
      <c r="C3258" t="str">
        <f t="shared" si="50"/>
        <v>Others</v>
      </c>
      <c r="D3258" s="3">
        <v>80</v>
      </c>
      <c r="E3258" t="s">
        <v>244</v>
      </c>
      <c r="F3258" t="s">
        <v>241</v>
      </c>
      <c r="G3258" s="5" t="str">
        <f>IF(Table1[[#This Row],[Amount]]&lt;0,-Table1[[#This Row],[Amount]],"")</f>
        <v/>
      </c>
      <c r="H3258" t="str">
        <f>IF(Table1[[#This Row],[Account Type]]="Credit Card",Table1[[#This Row],[Amount]],"")</f>
        <v/>
      </c>
      <c r="I3258" s="2" t="str">
        <f>IF(Table1[[#This Row],[Category]]="Loan Repayment",Table1[[#This Row],[Amount]]*-1,"")</f>
        <v/>
      </c>
      <c r="J3258" s="20" t="s">
        <v>390</v>
      </c>
      <c r="K3258" s="17">
        <v>45536</v>
      </c>
    </row>
    <row r="3259" spans="1:11" x14ac:dyDescent="0.25">
      <c r="A3259" s="17">
        <v>45560</v>
      </c>
      <c r="B3259" t="s">
        <v>261</v>
      </c>
      <c r="C3259" t="str">
        <f t="shared" si="50"/>
        <v>Others</v>
      </c>
      <c r="D3259" s="3">
        <v>-3.98</v>
      </c>
      <c r="E3259" t="s">
        <v>254</v>
      </c>
      <c r="F3259" t="s">
        <v>255</v>
      </c>
      <c r="G3259" s="5">
        <f>IF(Table1[[#This Row],[Amount]]&lt;0,-Table1[[#This Row],[Amount]],"")</f>
        <v>3.98</v>
      </c>
      <c r="H3259">
        <f>IF(Table1[[#This Row],[Account Type]]="Credit Card",Table1[[#This Row],[Amount]],"")</f>
        <v>-3.98</v>
      </c>
      <c r="I3259" s="2" t="str">
        <f>IF(Table1[[#This Row],[Category]]="Loan Repayment",Table1[[#This Row],[Amount]]*-1,"")</f>
        <v/>
      </c>
      <c r="J3259" s="20" t="s">
        <v>390</v>
      </c>
      <c r="K3259" s="17">
        <v>45536</v>
      </c>
    </row>
    <row r="3260" spans="1:11" x14ac:dyDescent="0.25">
      <c r="A3260" s="17">
        <v>45560</v>
      </c>
      <c r="B3260" t="s">
        <v>246</v>
      </c>
      <c r="C3260" t="str">
        <f t="shared" si="50"/>
        <v>Others</v>
      </c>
      <c r="D3260" s="3">
        <v>-1.49</v>
      </c>
      <c r="E3260" t="s">
        <v>254</v>
      </c>
      <c r="F3260" t="s">
        <v>255</v>
      </c>
      <c r="G3260" s="5">
        <f>IF(Table1[[#This Row],[Amount]]&lt;0,-Table1[[#This Row],[Amount]],"")</f>
        <v>1.49</v>
      </c>
      <c r="H3260">
        <f>IF(Table1[[#This Row],[Account Type]]="Credit Card",Table1[[#This Row],[Amount]],"")</f>
        <v>-1.49</v>
      </c>
      <c r="I3260" s="2" t="str">
        <f>IF(Table1[[#This Row],[Category]]="Loan Repayment",Table1[[#This Row],[Amount]]*-1,"")</f>
        <v/>
      </c>
      <c r="J3260" s="20" t="s">
        <v>390</v>
      </c>
      <c r="K3260" s="17">
        <v>45536</v>
      </c>
    </row>
    <row r="3261" spans="1:11" x14ac:dyDescent="0.25">
      <c r="A3261" s="17">
        <v>45560</v>
      </c>
      <c r="B3261" t="s">
        <v>248</v>
      </c>
      <c r="C3261" t="str">
        <f t="shared" si="50"/>
        <v>Others</v>
      </c>
      <c r="D3261" s="3">
        <v>-5.25</v>
      </c>
      <c r="E3261" t="s">
        <v>254</v>
      </c>
      <c r="F3261" t="s">
        <v>255</v>
      </c>
      <c r="G3261" s="5">
        <f>IF(Table1[[#This Row],[Amount]]&lt;0,-Table1[[#This Row],[Amount]],"")</f>
        <v>5.25</v>
      </c>
      <c r="H3261">
        <f>IF(Table1[[#This Row],[Account Type]]="Credit Card",Table1[[#This Row],[Amount]],"")</f>
        <v>-5.25</v>
      </c>
      <c r="I3261" s="2" t="str">
        <f>IF(Table1[[#This Row],[Category]]="Loan Repayment",Table1[[#This Row],[Amount]]*-1,"")</f>
        <v/>
      </c>
      <c r="J3261" s="20" t="s">
        <v>390</v>
      </c>
      <c r="K3261" s="17">
        <v>45536</v>
      </c>
    </row>
    <row r="3262" spans="1:11" x14ac:dyDescent="0.25">
      <c r="A3262" s="17">
        <v>45561</v>
      </c>
      <c r="B3262" t="s">
        <v>248</v>
      </c>
      <c r="C3262" t="str">
        <f t="shared" si="50"/>
        <v>Others</v>
      </c>
      <c r="D3262" s="3">
        <v>-5.25</v>
      </c>
      <c r="E3262" t="s">
        <v>254</v>
      </c>
      <c r="F3262" t="s">
        <v>255</v>
      </c>
      <c r="G3262" s="5">
        <f>IF(Table1[[#This Row],[Amount]]&lt;0,-Table1[[#This Row],[Amount]],"")</f>
        <v>5.25</v>
      </c>
      <c r="H3262">
        <f>IF(Table1[[#This Row],[Account Type]]="Credit Card",Table1[[#This Row],[Amount]],"")</f>
        <v>-5.25</v>
      </c>
      <c r="I3262" s="2" t="str">
        <f>IF(Table1[[#This Row],[Category]]="Loan Repayment",Table1[[#This Row],[Amount]]*-1,"")</f>
        <v/>
      </c>
      <c r="J3262" s="20" t="s">
        <v>390</v>
      </c>
      <c r="K3262" s="17">
        <v>45536</v>
      </c>
    </row>
    <row r="3263" spans="1:11" x14ac:dyDescent="0.25">
      <c r="A3263" s="17">
        <v>45561</v>
      </c>
      <c r="B3263" t="s">
        <v>247</v>
      </c>
      <c r="C3263" t="str">
        <f t="shared" si="50"/>
        <v>Others</v>
      </c>
      <c r="D3263" s="3">
        <v>-7.98</v>
      </c>
      <c r="E3263" t="s">
        <v>254</v>
      </c>
      <c r="F3263" t="s">
        <v>255</v>
      </c>
      <c r="G3263" s="5">
        <f>IF(Table1[[#This Row],[Amount]]&lt;0,-Table1[[#This Row],[Amount]],"")</f>
        <v>7.98</v>
      </c>
      <c r="H3263">
        <f>IF(Table1[[#This Row],[Account Type]]="Credit Card",Table1[[#This Row],[Amount]],"")</f>
        <v>-7.98</v>
      </c>
      <c r="I3263" s="2" t="str">
        <f>IF(Table1[[#This Row],[Category]]="Loan Repayment",Table1[[#This Row],[Amount]]*-1,"")</f>
        <v/>
      </c>
      <c r="J3263" s="20" t="s">
        <v>390</v>
      </c>
      <c r="K3263" s="17">
        <v>45536</v>
      </c>
    </row>
    <row r="3264" spans="1:11" x14ac:dyDescent="0.25">
      <c r="A3264" s="16">
        <v>45561.254004629627</v>
      </c>
      <c r="B3264" t="s">
        <v>220</v>
      </c>
      <c r="C3264" t="str">
        <f t="shared" si="50"/>
        <v>Self Development</v>
      </c>
      <c r="D3264" s="3">
        <v>-44.04</v>
      </c>
      <c r="E3264" t="s">
        <v>244</v>
      </c>
      <c r="F3264" t="s">
        <v>241</v>
      </c>
      <c r="G3264" s="5">
        <f>IF(Table1[[#This Row],[Amount]]&lt;0,-Table1[[#This Row],[Amount]],"")</f>
        <v>44.04</v>
      </c>
      <c r="H3264" t="str">
        <f>IF(Table1[[#This Row],[Account Type]]="Credit Card",Table1[[#This Row],[Amount]],"")</f>
        <v/>
      </c>
      <c r="I3264" s="2" t="str">
        <f>IF(Table1[[#This Row],[Category]]="Loan Repayment",Table1[[#This Row],[Amount]]*-1,"")</f>
        <v/>
      </c>
      <c r="J3264" s="20" t="s">
        <v>390</v>
      </c>
      <c r="K3264" s="17">
        <v>45536</v>
      </c>
    </row>
    <row r="3265" spans="1:11" x14ac:dyDescent="0.25">
      <c r="A3265" s="16">
        <v>45561.254560185182</v>
      </c>
      <c r="B3265" t="s">
        <v>46</v>
      </c>
      <c r="C3265" t="str">
        <f t="shared" si="50"/>
        <v>Others</v>
      </c>
      <c r="D3265" s="3">
        <v>50</v>
      </c>
      <c r="E3265" t="s">
        <v>244</v>
      </c>
      <c r="F3265" t="s">
        <v>241</v>
      </c>
      <c r="G3265" s="5" t="str">
        <f>IF(Table1[[#This Row],[Amount]]&lt;0,-Table1[[#This Row],[Amount]],"")</f>
        <v/>
      </c>
      <c r="H3265" t="str">
        <f>IF(Table1[[#This Row],[Account Type]]="Credit Card",Table1[[#This Row],[Amount]],"")</f>
        <v/>
      </c>
      <c r="I3265" s="2" t="str">
        <f>IF(Table1[[#This Row],[Category]]="Loan Repayment",Table1[[#This Row],[Amount]]*-1,"")</f>
        <v/>
      </c>
      <c r="J3265" s="20" t="s">
        <v>390</v>
      </c>
      <c r="K3265" s="17">
        <v>45536</v>
      </c>
    </row>
    <row r="3266" spans="1:11" x14ac:dyDescent="0.25">
      <c r="A3266" s="17">
        <v>45562</v>
      </c>
      <c r="B3266" t="s">
        <v>247</v>
      </c>
      <c r="C3266" t="str">
        <f t="shared" ref="C3266:C3329" si="51">IF(OR(B3266="Lidl",B3266="Asda",B3266="Best Asia Supermarket",B3266="Wallington Food Centre",B3266="Sainsbury's",B3266="Tesco"),"Groceries",IF(OR(B3266="Boots",B3266="Manor Pharmacy",B3266="Specsavers",B3266="Noahs Health Food Stor"),"Health",IF(OR(B3266="Amazon",B3266="Ebay"),"Online Shopping",IF(OR(B3266="Transport For London",B3266="South Western Railway"),"Public Transport",IF(OR(B3266="Primark",B3266="TK Maxx",B3266="Marks &amp; Spencer"),"Clothing",IF(OR(B3266="Udemy",B3266="Wise",B3266="Telusko",B3266="Oasis Christian Centre"),"Self Development",IF(OR(B3266="Price Busters",B3266="Argos",B3266="Poundland",B3266="Kings Corner"),"Household Items",IF(OR(B3266="To RCCG GLORIOUS HIGH THRONE",B3266="To Eagle City Church"),"Church",IF(OR(B3266="Skillz UK",B3266="Tynker",B3266="To Gocardless",B3266="We Make Footballers Cc",B3266="GLL BETTER",B3266="VIS WWW.BETTER.ORG.UK/",B3266="IXL Learning"),"Kids Extracurricular",IF(OR(B3266="To GBP Savings",B3266="Trading 212"),"Savings",IF(B3266="To Aqua","Loan Repayment",IF(B3266="To Kaneh Amin","Haircut",IF(B3266="Wall/Rent/63canon","Rent",IF(OR(B3266="Bolt","Uber"),"Cab",IF(B3266="Dulwich College","Salary","Others")))))))))))))))</f>
        <v>Others</v>
      </c>
      <c r="D3266" s="3">
        <v>-6.45</v>
      </c>
      <c r="E3266" t="s">
        <v>254</v>
      </c>
      <c r="F3266" t="s">
        <v>255</v>
      </c>
      <c r="G3266" s="5">
        <f>IF(Table1[[#This Row],[Amount]]&lt;0,-Table1[[#This Row],[Amount]],"")</f>
        <v>6.45</v>
      </c>
      <c r="H3266">
        <f>IF(Table1[[#This Row],[Account Type]]="Credit Card",Table1[[#This Row],[Amount]],"")</f>
        <v>-6.45</v>
      </c>
      <c r="I3266" s="2" t="str">
        <f>IF(Table1[[#This Row],[Category]]="Loan Repayment",Table1[[#This Row],[Amount]]*-1,"")</f>
        <v/>
      </c>
      <c r="J3266" s="20" t="s">
        <v>390</v>
      </c>
      <c r="K3266" s="17">
        <v>45536</v>
      </c>
    </row>
    <row r="3267" spans="1:11" x14ac:dyDescent="0.25">
      <c r="A3267" s="17">
        <v>45562</v>
      </c>
      <c r="B3267" t="s">
        <v>247</v>
      </c>
      <c r="C3267" t="str">
        <f t="shared" si="51"/>
        <v>Others</v>
      </c>
      <c r="D3267" s="3">
        <v>-6</v>
      </c>
      <c r="E3267" t="s">
        <v>254</v>
      </c>
      <c r="F3267" t="s">
        <v>255</v>
      </c>
      <c r="G3267" s="5">
        <f>IF(Table1[[#This Row],[Amount]]&lt;0,-Table1[[#This Row],[Amount]],"")</f>
        <v>6</v>
      </c>
      <c r="H3267">
        <f>IF(Table1[[#This Row],[Account Type]]="Credit Card",Table1[[#This Row],[Amount]],"")</f>
        <v>-6</v>
      </c>
      <c r="I3267" s="2" t="str">
        <f>IF(Table1[[#This Row],[Category]]="Loan Repayment",Table1[[#This Row],[Amount]]*-1,"")</f>
        <v/>
      </c>
      <c r="J3267" s="20" t="s">
        <v>390</v>
      </c>
      <c r="K3267" s="17">
        <v>45536</v>
      </c>
    </row>
    <row r="3268" spans="1:11" x14ac:dyDescent="0.25">
      <c r="A3268" s="17">
        <v>45562</v>
      </c>
      <c r="B3268" t="s">
        <v>248</v>
      </c>
      <c r="C3268" t="str">
        <f t="shared" si="51"/>
        <v>Others</v>
      </c>
      <c r="D3268" s="3">
        <v>-5.25</v>
      </c>
      <c r="E3268" t="s">
        <v>254</v>
      </c>
      <c r="F3268" t="s">
        <v>255</v>
      </c>
      <c r="G3268" s="5">
        <f>IF(Table1[[#This Row],[Amount]]&lt;0,-Table1[[#This Row],[Amount]],"")</f>
        <v>5.25</v>
      </c>
      <c r="H3268">
        <f>IF(Table1[[#This Row],[Account Type]]="Credit Card",Table1[[#This Row],[Amount]],"")</f>
        <v>-5.25</v>
      </c>
      <c r="I3268" s="2" t="str">
        <f>IF(Table1[[#This Row],[Category]]="Loan Repayment",Table1[[#This Row],[Amount]]*-1,"")</f>
        <v/>
      </c>
      <c r="J3268" s="20" t="s">
        <v>390</v>
      </c>
      <c r="K3268" s="17">
        <v>45536</v>
      </c>
    </row>
    <row r="3269" spans="1:11" x14ac:dyDescent="0.25">
      <c r="A3269" s="16">
        <v>45562.395833333336</v>
      </c>
      <c r="B3269" t="s">
        <v>221</v>
      </c>
      <c r="C3269" t="str">
        <f t="shared" si="51"/>
        <v>Kids Extracurricular</v>
      </c>
      <c r="D3269" s="3">
        <v>-80</v>
      </c>
      <c r="E3269" t="s">
        <v>244</v>
      </c>
      <c r="F3269" t="s">
        <v>241</v>
      </c>
      <c r="G3269" s="5">
        <f>IF(Table1[[#This Row],[Amount]]&lt;0,-Table1[[#This Row],[Amount]],"")</f>
        <v>80</v>
      </c>
      <c r="H3269" t="str">
        <f>IF(Table1[[#This Row],[Account Type]]="Credit Card",Table1[[#This Row],[Amount]],"")</f>
        <v/>
      </c>
      <c r="I3269" s="2" t="str">
        <f>IF(Table1[[#This Row],[Category]]="Loan Repayment",Table1[[#This Row],[Amount]]*-1,"")</f>
        <v/>
      </c>
      <c r="J3269" s="20" t="s">
        <v>390</v>
      </c>
      <c r="K3269" s="17">
        <v>45536</v>
      </c>
    </row>
    <row r="3270" spans="1:11" x14ac:dyDescent="0.25">
      <c r="A3270" s="16">
        <v>45562.395833333336</v>
      </c>
      <c r="B3270" t="s">
        <v>221</v>
      </c>
      <c r="C3270" t="str">
        <f t="shared" si="51"/>
        <v>Kids Extracurricular</v>
      </c>
      <c r="D3270" s="3">
        <v>-80</v>
      </c>
      <c r="E3270" t="s">
        <v>244</v>
      </c>
      <c r="F3270" t="s">
        <v>241</v>
      </c>
      <c r="G3270" s="5">
        <f>IF(Table1[[#This Row],[Amount]]&lt;0,-Table1[[#This Row],[Amount]],"")</f>
        <v>80</v>
      </c>
      <c r="H3270" t="str">
        <f>IF(Table1[[#This Row],[Account Type]]="Credit Card",Table1[[#This Row],[Amount]],"")</f>
        <v/>
      </c>
      <c r="I3270" s="2" t="str">
        <f>IF(Table1[[#This Row],[Category]]="Loan Repayment",Table1[[#This Row],[Amount]]*-1,"")</f>
        <v/>
      </c>
      <c r="J3270" s="20" t="s">
        <v>390</v>
      </c>
      <c r="K3270" s="17">
        <v>45536</v>
      </c>
    </row>
    <row r="3271" spans="1:11" x14ac:dyDescent="0.25">
      <c r="A3271" s="17">
        <v>45563</v>
      </c>
      <c r="B3271" t="s">
        <v>249</v>
      </c>
      <c r="C3271" t="str">
        <f t="shared" si="51"/>
        <v>Others</v>
      </c>
      <c r="D3271" s="3">
        <v>0</v>
      </c>
      <c r="E3271" t="s">
        <v>254</v>
      </c>
      <c r="F3271" t="s">
        <v>255</v>
      </c>
      <c r="G3271" s="5" t="str">
        <f>IF(Table1[[#This Row],[Amount]]&lt;0,-Table1[[#This Row],[Amount]],"")</f>
        <v/>
      </c>
      <c r="H3271">
        <f>IF(Table1[[#This Row],[Account Type]]="Credit Card",Table1[[#This Row],[Amount]],"")</f>
        <v>0</v>
      </c>
      <c r="I3271" s="2" t="str">
        <f>IF(Table1[[#This Row],[Category]]="Loan Repayment",Table1[[#This Row],[Amount]]*-1,"")</f>
        <v/>
      </c>
      <c r="J3271" s="20" t="s">
        <v>390</v>
      </c>
      <c r="K3271" s="17">
        <v>45536</v>
      </c>
    </row>
    <row r="3272" spans="1:11" x14ac:dyDescent="0.25">
      <c r="A3272" s="17">
        <v>45563</v>
      </c>
      <c r="B3272" t="s">
        <v>247</v>
      </c>
      <c r="C3272" t="str">
        <f t="shared" si="51"/>
        <v>Others</v>
      </c>
      <c r="D3272" s="3">
        <v>-3.95</v>
      </c>
      <c r="E3272" t="s">
        <v>254</v>
      </c>
      <c r="F3272" t="s">
        <v>255</v>
      </c>
      <c r="G3272" s="5">
        <f>IF(Table1[[#This Row],[Amount]]&lt;0,-Table1[[#This Row],[Amount]],"")</f>
        <v>3.95</v>
      </c>
      <c r="H3272">
        <f>IF(Table1[[#This Row],[Account Type]]="Credit Card",Table1[[#This Row],[Amount]],"")</f>
        <v>-3.95</v>
      </c>
      <c r="I3272" s="2" t="str">
        <f>IF(Table1[[#This Row],[Category]]="Loan Repayment",Table1[[#This Row],[Amount]]*-1,"")</f>
        <v/>
      </c>
      <c r="J3272" s="20" t="s">
        <v>390</v>
      </c>
      <c r="K3272" s="17">
        <v>45536</v>
      </c>
    </row>
    <row r="3273" spans="1:11" x14ac:dyDescent="0.25">
      <c r="A3273" s="17">
        <v>45563</v>
      </c>
      <c r="B3273" t="s">
        <v>248</v>
      </c>
      <c r="C3273" t="str">
        <f t="shared" si="51"/>
        <v>Others</v>
      </c>
      <c r="D3273" s="3">
        <v>-1.95</v>
      </c>
      <c r="E3273" t="s">
        <v>254</v>
      </c>
      <c r="F3273" t="s">
        <v>255</v>
      </c>
      <c r="G3273" s="5">
        <f>IF(Table1[[#This Row],[Amount]]&lt;0,-Table1[[#This Row],[Amount]],"")</f>
        <v>1.95</v>
      </c>
      <c r="H3273">
        <f>IF(Table1[[#This Row],[Account Type]]="Credit Card",Table1[[#This Row],[Amount]],"")</f>
        <v>-1.95</v>
      </c>
      <c r="I3273" s="2" t="str">
        <f>IF(Table1[[#This Row],[Category]]="Loan Repayment",Table1[[#This Row],[Amount]]*-1,"")</f>
        <v/>
      </c>
      <c r="J3273" s="20" t="s">
        <v>390</v>
      </c>
      <c r="K3273" s="17">
        <v>45536</v>
      </c>
    </row>
    <row r="3274" spans="1:11" x14ac:dyDescent="0.25">
      <c r="A3274" s="16">
        <v>45563.258217592593</v>
      </c>
      <c r="B3274" t="s">
        <v>46</v>
      </c>
      <c r="C3274" t="str">
        <f t="shared" si="51"/>
        <v>Others</v>
      </c>
      <c r="D3274" s="3">
        <v>150</v>
      </c>
      <c r="E3274" t="s">
        <v>244</v>
      </c>
      <c r="F3274" t="s">
        <v>241</v>
      </c>
      <c r="G3274" s="5" t="str">
        <f>IF(Table1[[#This Row],[Amount]]&lt;0,-Table1[[#This Row],[Amount]],"")</f>
        <v/>
      </c>
      <c r="H3274" t="str">
        <f>IF(Table1[[#This Row],[Account Type]]="Credit Card",Table1[[#This Row],[Amount]],"")</f>
        <v/>
      </c>
      <c r="I3274" s="2" t="str">
        <f>IF(Table1[[#This Row],[Category]]="Loan Repayment",Table1[[#This Row],[Amount]]*-1,"")</f>
        <v/>
      </c>
      <c r="J3274" s="20" t="s">
        <v>390</v>
      </c>
      <c r="K3274" s="17">
        <v>45536</v>
      </c>
    </row>
    <row r="3275" spans="1:11" x14ac:dyDescent="0.25">
      <c r="A3275" s="16">
        <v>45563.258923611109</v>
      </c>
      <c r="B3275" t="s">
        <v>214</v>
      </c>
      <c r="C3275" t="str">
        <f t="shared" si="51"/>
        <v>Loan Repayment</v>
      </c>
      <c r="D3275" s="3">
        <v>-122.25</v>
      </c>
      <c r="E3275" t="s">
        <v>244</v>
      </c>
      <c r="F3275" t="s">
        <v>241</v>
      </c>
      <c r="G3275" s="5">
        <f>IF(Table1[[#This Row],[Amount]]&lt;0,-Table1[[#This Row],[Amount]],"")</f>
        <v>122.25</v>
      </c>
      <c r="H3275" t="str">
        <f>IF(Table1[[#This Row],[Account Type]]="Credit Card",Table1[[#This Row],[Amount]],"")</f>
        <v/>
      </c>
      <c r="I3275" s="2">
        <f>IF(Table1[[#This Row],[Category]]="Loan Repayment",Table1[[#This Row],[Amount]]*-1,"")</f>
        <v>122.25</v>
      </c>
      <c r="J3275" s="20" t="s">
        <v>390</v>
      </c>
      <c r="K3275" s="17">
        <v>45536</v>
      </c>
    </row>
    <row r="3276" spans="1:11" x14ac:dyDescent="0.25">
      <c r="A3276" s="16">
        <v>45563.951805555553</v>
      </c>
      <c r="B3276" t="s">
        <v>14</v>
      </c>
      <c r="C3276" t="str">
        <f t="shared" si="51"/>
        <v>Public Transport</v>
      </c>
      <c r="D3276" s="3">
        <v>-1.75</v>
      </c>
      <c r="E3276" t="s">
        <v>244</v>
      </c>
      <c r="F3276" t="s">
        <v>241</v>
      </c>
      <c r="G3276" s="5">
        <f>IF(Table1[[#This Row],[Amount]]&lt;0,-Table1[[#This Row],[Amount]],"")</f>
        <v>1.75</v>
      </c>
      <c r="H3276" t="str">
        <f>IF(Table1[[#This Row],[Account Type]]="Credit Card",Table1[[#This Row],[Amount]],"")</f>
        <v/>
      </c>
      <c r="I3276" s="2" t="str">
        <f>IF(Table1[[#This Row],[Category]]="Loan Repayment",Table1[[#This Row],[Amount]]*-1,"")</f>
        <v/>
      </c>
      <c r="J3276" s="20" t="s">
        <v>390</v>
      </c>
      <c r="K3276" s="17">
        <v>45536</v>
      </c>
    </row>
    <row r="3277" spans="1:11" x14ac:dyDescent="0.25">
      <c r="A3277" s="17">
        <v>45564</v>
      </c>
      <c r="B3277" t="s">
        <v>266</v>
      </c>
      <c r="C3277" t="str">
        <f t="shared" si="51"/>
        <v>Others</v>
      </c>
      <c r="D3277" s="3">
        <v>-2</v>
      </c>
      <c r="E3277" t="s">
        <v>254</v>
      </c>
      <c r="F3277" t="s">
        <v>255</v>
      </c>
      <c r="G3277" s="5">
        <f>IF(Table1[[#This Row],[Amount]]&lt;0,-Table1[[#This Row],[Amount]],"")</f>
        <v>2</v>
      </c>
      <c r="H3277">
        <f>IF(Table1[[#This Row],[Account Type]]="Credit Card",Table1[[#This Row],[Amount]],"")</f>
        <v>-2</v>
      </c>
      <c r="I3277" s="2" t="str">
        <f>IF(Table1[[#This Row],[Category]]="Loan Repayment",Table1[[#This Row],[Amount]]*-1,"")</f>
        <v/>
      </c>
      <c r="J3277" s="20" t="s">
        <v>390</v>
      </c>
      <c r="K3277" s="17">
        <v>45536</v>
      </c>
    </row>
    <row r="3278" spans="1:11" x14ac:dyDescent="0.25">
      <c r="A3278" s="17">
        <v>45564</v>
      </c>
      <c r="B3278" t="s">
        <v>247</v>
      </c>
      <c r="C3278" t="str">
        <f t="shared" si="51"/>
        <v>Others</v>
      </c>
      <c r="D3278" s="3">
        <v>-6.15</v>
      </c>
      <c r="E3278" t="s">
        <v>254</v>
      </c>
      <c r="F3278" t="s">
        <v>255</v>
      </c>
      <c r="G3278" s="5">
        <f>IF(Table1[[#This Row],[Amount]]&lt;0,-Table1[[#This Row],[Amount]],"")</f>
        <v>6.15</v>
      </c>
      <c r="H3278">
        <f>IF(Table1[[#This Row],[Account Type]]="Credit Card",Table1[[#This Row],[Amount]],"")</f>
        <v>-6.15</v>
      </c>
      <c r="I3278" s="2" t="str">
        <f>IF(Table1[[#This Row],[Category]]="Loan Repayment",Table1[[#This Row],[Amount]]*-1,"")</f>
        <v/>
      </c>
      <c r="J3278" s="20" t="s">
        <v>390</v>
      </c>
      <c r="K3278" s="17">
        <v>45536</v>
      </c>
    </row>
    <row r="3279" spans="1:11" x14ac:dyDescent="0.25">
      <c r="A3279" s="16">
        <v>45564.450671296298</v>
      </c>
      <c r="B3279" t="s">
        <v>222</v>
      </c>
      <c r="C3279" t="str">
        <f t="shared" si="51"/>
        <v>Others</v>
      </c>
      <c r="D3279" s="3">
        <v>6</v>
      </c>
      <c r="E3279" t="s">
        <v>244</v>
      </c>
      <c r="F3279" t="s">
        <v>241</v>
      </c>
      <c r="G3279" s="5" t="str">
        <f>IF(Table1[[#This Row],[Amount]]&lt;0,-Table1[[#This Row],[Amount]],"")</f>
        <v/>
      </c>
      <c r="H3279" t="str">
        <f>IF(Table1[[#This Row],[Account Type]]="Credit Card",Table1[[#This Row],[Amount]],"")</f>
        <v/>
      </c>
      <c r="I3279" s="2" t="str">
        <f>IF(Table1[[#This Row],[Category]]="Loan Repayment",Table1[[#This Row],[Amount]]*-1,"")</f>
        <v/>
      </c>
      <c r="J3279" s="20" t="s">
        <v>390</v>
      </c>
      <c r="K3279" s="17">
        <v>45536</v>
      </c>
    </row>
    <row r="3280" spans="1:11" x14ac:dyDescent="0.25">
      <c r="A3280" s="16">
        <v>45564.508020833331</v>
      </c>
      <c r="B3280" t="s">
        <v>46</v>
      </c>
      <c r="C3280" t="str">
        <f t="shared" si="51"/>
        <v>Others</v>
      </c>
      <c r="D3280" s="3">
        <v>209</v>
      </c>
      <c r="E3280" t="s">
        <v>244</v>
      </c>
      <c r="F3280" t="s">
        <v>241</v>
      </c>
      <c r="G3280" s="5" t="str">
        <f>IF(Table1[[#This Row],[Amount]]&lt;0,-Table1[[#This Row],[Amount]],"")</f>
        <v/>
      </c>
      <c r="H3280" t="str">
        <f>IF(Table1[[#This Row],[Account Type]]="Credit Card",Table1[[#This Row],[Amount]],"")</f>
        <v/>
      </c>
      <c r="I3280" s="2" t="str">
        <f>IF(Table1[[#This Row],[Category]]="Loan Repayment",Table1[[#This Row],[Amount]]*-1,"")</f>
        <v/>
      </c>
      <c r="J3280" s="20" t="s">
        <v>390</v>
      </c>
      <c r="K3280" s="17">
        <v>45536</v>
      </c>
    </row>
    <row r="3281" spans="1:11" x14ac:dyDescent="0.25">
      <c r="A3281" s="16">
        <v>45564.509189814817</v>
      </c>
      <c r="B3281" t="s">
        <v>39</v>
      </c>
      <c r="C3281" t="str">
        <f t="shared" si="51"/>
        <v>Church</v>
      </c>
      <c r="D3281" s="3">
        <v>-209</v>
      </c>
      <c r="E3281" t="s">
        <v>244</v>
      </c>
      <c r="F3281" t="s">
        <v>241</v>
      </c>
      <c r="G3281" s="5">
        <f>IF(Table1[[#This Row],[Amount]]&lt;0,-Table1[[#This Row],[Amount]],"")</f>
        <v>209</v>
      </c>
      <c r="H3281" t="str">
        <f>IF(Table1[[#This Row],[Account Type]]="Credit Card",Table1[[#This Row],[Amount]],"")</f>
        <v/>
      </c>
      <c r="I3281" s="2" t="str">
        <f>IF(Table1[[#This Row],[Category]]="Loan Repayment",Table1[[#This Row],[Amount]]*-1,"")</f>
        <v/>
      </c>
      <c r="J3281" s="20" t="s">
        <v>390</v>
      </c>
      <c r="K3281" s="17">
        <v>45536</v>
      </c>
    </row>
    <row r="3282" spans="1:11" x14ac:dyDescent="0.25">
      <c r="A3282" s="17">
        <v>45565</v>
      </c>
      <c r="B3282" t="s">
        <v>252</v>
      </c>
      <c r="C3282" t="str">
        <f t="shared" si="51"/>
        <v>Others</v>
      </c>
      <c r="D3282" s="3">
        <v>-1.49</v>
      </c>
      <c r="E3282" t="s">
        <v>254</v>
      </c>
      <c r="F3282" t="s">
        <v>255</v>
      </c>
      <c r="G3282" s="5">
        <f>IF(Table1[[#This Row],[Amount]]&lt;0,-Table1[[#This Row],[Amount]],"")</f>
        <v>1.49</v>
      </c>
      <c r="H3282">
        <f>IF(Table1[[#This Row],[Account Type]]="Credit Card",Table1[[#This Row],[Amount]],"")</f>
        <v>-1.49</v>
      </c>
      <c r="I3282" s="2" t="str">
        <f>IF(Table1[[#This Row],[Category]]="Loan Repayment",Table1[[#This Row],[Amount]]*-1,"")</f>
        <v/>
      </c>
      <c r="J3282" s="20" t="s">
        <v>390</v>
      </c>
      <c r="K3282" s="17">
        <v>45536</v>
      </c>
    </row>
    <row r="3283" spans="1:11" x14ac:dyDescent="0.25">
      <c r="A3283" s="17">
        <v>45565</v>
      </c>
      <c r="B3283" t="s">
        <v>248</v>
      </c>
      <c r="C3283" t="str">
        <f t="shared" si="51"/>
        <v>Others</v>
      </c>
      <c r="D3283" s="3">
        <v>-1.75</v>
      </c>
      <c r="E3283" t="s">
        <v>254</v>
      </c>
      <c r="F3283" t="s">
        <v>255</v>
      </c>
      <c r="G3283" s="5">
        <f>IF(Table1[[#This Row],[Amount]]&lt;0,-Table1[[#This Row],[Amount]],"")</f>
        <v>1.75</v>
      </c>
      <c r="H3283">
        <f>IF(Table1[[#This Row],[Account Type]]="Credit Card",Table1[[#This Row],[Amount]],"")</f>
        <v>-1.75</v>
      </c>
      <c r="I3283" s="2" t="str">
        <f>IF(Table1[[#This Row],[Category]]="Loan Repayment",Table1[[#This Row],[Amount]]*-1,"")</f>
        <v/>
      </c>
      <c r="J3283" s="20" t="s">
        <v>390</v>
      </c>
      <c r="K3283" s="17">
        <v>45536</v>
      </c>
    </row>
    <row r="3284" spans="1:11" x14ac:dyDescent="0.25">
      <c r="A3284" s="16">
        <v>45565.0940162037</v>
      </c>
      <c r="B3284" t="s">
        <v>2</v>
      </c>
      <c r="C3284" t="str">
        <f t="shared" si="51"/>
        <v>Savings</v>
      </c>
      <c r="D3284" s="3">
        <v>5</v>
      </c>
      <c r="E3284" t="s">
        <v>244</v>
      </c>
      <c r="F3284" t="s">
        <v>241</v>
      </c>
      <c r="G3284" s="5" t="str">
        <f>IF(Table1[[#This Row],[Amount]]&lt;0,-Table1[[#This Row],[Amount]],"")</f>
        <v/>
      </c>
      <c r="H3284" t="str">
        <f>IF(Table1[[#This Row],[Account Type]]="Credit Card",Table1[[#This Row],[Amount]],"")</f>
        <v/>
      </c>
      <c r="I3284" s="2" t="str">
        <f>IF(Table1[[#This Row],[Category]]="Loan Repayment",Table1[[#This Row],[Amount]]*-1,"")</f>
        <v/>
      </c>
      <c r="J3284" s="20" t="s">
        <v>390</v>
      </c>
      <c r="K3284" s="17">
        <v>45536</v>
      </c>
    </row>
    <row r="3285" spans="1:11" x14ac:dyDescent="0.25">
      <c r="A3285" s="16">
        <v>45565.0940162037</v>
      </c>
      <c r="B3285" t="s">
        <v>2</v>
      </c>
      <c r="C3285" t="str">
        <f t="shared" si="51"/>
        <v>Savings</v>
      </c>
      <c r="D3285" s="3">
        <v>-5</v>
      </c>
      <c r="E3285" t="s">
        <v>244</v>
      </c>
      <c r="F3285" t="s">
        <v>241</v>
      </c>
      <c r="G3285" s="5">
        <f>IF(Table1[[#This Row],[Amount]]&lt;0,-Table1[[#This Row],[Amount]],"")</f>
        <v>5</v>
      </c>
      <c r="H3285" t="str">
        <f>IF(Table1[[#This Row],[Account Type]]="Credit Card",Table1[[#This Row],[Amount]],"")</f>
        <v/>
      </c>
      <c r="I3285" s="2" t="str">
        <f>IF(Table1[[#This Row],[Category]]="Loan Repayment",Table1[[#This Row],[Amount]]*-1,"")</f>
        <v/>
      </c>
      <c r="J3285" s="20" t="s">
        <v>390</v>
      </c>
      <c r="K3285" s="17">
        <v>45536</v>
      </c>
    </row>
    <row r="3286" spans="1:11" x14ac:dyDescent="0.25">
      <c r="A3286" s="17">
        <v>45566</v>
      </c>
      <c r="B3286" t="s">
        <v>279</v>
      </c>
      <c r="C3286" t="str">
        <f t="shared" si="51"/>
        <v>Others</v>
      </c>
      <c r="D3286" s="3">
        <v>-66.430000000000007</v>
      </c>
      <c r="E3286" t="s">
        <v>254</v>
      </c>
      <c r="F3286" t="s">
        <v>255</v>
      </c>
      <c r="G3286" s="5">
        <f>IF(Table1[[#This Row],[Amount]]&lt;0,-Table1[[#This Row],[Amount]],"")</f>
        <v>66.430000000000007</v>
      </c>
      <c r="H3286">
        <f>IF(Table1[[#This Row],[Account Type]]="Credit Card",Table1[[#This Row],[Amount]],"")</f>
        <v>-66.430000000000007</v>
      </c>
      <c r="I3286" s="2" t="str">
        <f>IF(Table1[[#This Row],[Category]]="Loan Repayment",Table1[[#This Row],[Amount]]*-1,"")</f>
        <v/>
      </c>
      <c r="J3286" s="20" t="s">
        <v>391</v>
      </c>
      <c r="K3286" s="17">
        <v>45566</v>
      </c>
    </row>
    <row r="3287" spans="1:11" x14ac:dyDescent="0.25">
      <c r="A3287" s="17">
        <v>45566</v>
      </c>
      <c r="B3287" t="s">
        <v>248</v>
      </c>
      <c r="C3287" t="str">
        <f t="shared" si="51"/>
        <v>Others</v>
      </c>
      <c r="D3287" s="3">
        <v>-5.25</v>
      </c>
      <c r="E3287" t="s">
        <v>254</v>
      </c>
      <c r="F3287" t="s">
        <v>255</v>
      </c>
      <c r="G3287" s="5">
        <f>IF(Table1[[#This Row],[Amount]]&lt;0,-Table1[[#This Row],[Amount]],"")</f>
        <v>5.25</v>
      </c>
      <c r="H3287">
        <f>IF(Table1[[#This Row],[Account Type]]="Credit Card",Table1[[#This Row],[Amount]],"")</f>
        <v>-5.25</v>
      </c>
      <c r="I3287" s="2" t="str">
        <f>IF(Table1[[#This Row],[Category]]="Loan Repayment",Table1[[#This Row],[Amount]]*-1,"")</f>
        <v/>
      </c>
      <c r="J3287" s="20" t="s">
        <v>391</v>
      </c>
      <c r="K3287" s="17">
        <v>45566</v>
      </c>
    </row>
    <row r="3288" spans="1:11" x14ac:dyDescent="0.25">
      <c r="A3288" s="17">
        <v>45566</v>
      </c>
      <c r="B3288" t="s">
        <v>247</v>
      </c>
      <c r="C3288" t="str">
        <f t="shared" si="51"/>
        <v>Others</v>
      </c>
      <c r="D3288" s="3">
        <v>-2.65</v>
      </c>
      <c r="E3288" t="s">
        <v>254</v>
      </c>
      <c r="F3288" t="s">
        <v>255</v>
      </c>
      <c r="G3288" s="5">
        <f>IF(Table1[[#This Row],[Amount]]&lt;0,-Table1[[#This Row],[Amount]],"")</f>
        <v>2.65</v>
      </c>
      <c r="H3288">
        <f>IF(Table1[[#This Row],[Account Type]]="Credit Card",Table1[[#This Row],[Amount]],"")</f>
        <v>-2.65</v>
      </c>
      <c r="I3288" s="2" t="str">
        <f>IF(Table1[[#This Row],[Category]]="Loan Repayment",Table1[[#This Row],[Amount]]*-1,"")</f>
        <v/>
      </c>
      <c r="J3288" s="20" t="s">
        <v>391</v>
      </c>
      <c r="K3288" s="17">
        <v>45566</v>
      </c>
    </row>
    <row r="3289" spans="1:11" x14ac:dyDescent="0.25">
      <c r="A3289" s="16">
        <v>45566.041655092595</v>
      </c>
      <c r="B3289" t="s">
        <v>14</v>
      </c>
      <c r="C3289" t="str">
        <f t="shared" si="51"/>
        <v>Public Transport</v>
      </c>
      <c r="D3289" s="3">
        <v>-1.75</v>
      </c>
      <c r="E3289" t="s">
        <v>244</v>
      </c>
      <c r="F3289" t="s">
        <v>241</v>
      </c>
      <c r="G3289" s="5">
        <f>IF(Table1[[#This Row],[Amount]]&lt;0,-Table1[[#This Row],[Amount]],"")</f>
        <v>1.75</v>
      </c>
      <c r="H3289" t="str">
        <f>IF(Table1[[#This Row],[Account Type]]="Credit Card",Table1[[#This Row],[Amount]],"")</f>
        <v/>
      </c>
      <c r="I3289" s="2" t="str">
        <f>IF(Table1[[#This Row],[Category]]="Loan Repayment",Table1[[#This Row],[Amount]]*-1,"")</f>
        <v/>
      </c>
      <c r="J3289" s="20" t="s">
        <v>391</v>
      </c>
      <c r="K3289" s="17">
        <v>45566</v>
      </c>
    </row>
    <row r="3290" spans="1:11" x14ac:dyDescent="0.25">
      <c r="A3290" s="16">
        <v>45566.238483796296</v>
      </c>
      <c r="B3290" t="s">
        <v>197</v>
      </c>
      <c r="C3290" t="str">
        <f t="shared" si="51"/>
        <v>Others</v>
      </c>
      <c r="D3290" s="3">
        <v>-10</v>
      </c>
      <c r="E3290" t="s">
        <v>244</v>
      </c>
      <c r="F3290" t="s">
        <v>241</v>
      </c>
      <c r="G3290" s="5">
        <f>IF(Table1[[#This Row],[Amount]]&lt;0,-Table1[[#This Row],[Amount]],"")</f>
        <v>10</v>
      </c>
      <c r="H3290" t="str">
        <f>IF(Table1[[#This Row],[Account Type]]="Credit Card",Table1[[#This Row],[Amount]],"")</f>
        <v/>
      </c>
      <c r="I3290" s="2" t="str">
        <f>IF(Table1[[#This Row],[Category]]="Loan Repayment",Table1[[#This Row],[Amount]]*-1,"")</f>
        <v/>
      </c>
      <c r="J3290" s="20" t="s">
        <v>391</v>
      </c>
      <c r="K3290" s="17">
        <v>45566</v>
      </c>
    </row>
    <row r="3291" spans="1:11" x14ac:dyDescent="0.25">
      <c r="A3291" s="16">
        <v>45566.438657407409</v>
      </c>
      <c r="B3291" t="s">
        <v>119</v>
      </c>
      <c r="C3291" t="str">
        <f t="shared" si="51"/>
        <v>Others</v>
      </c>
      <c r="D3291" s="3">
        <v>-5</v>
      </c>
      <c r="E3291" t="s">
        <v>244</v>
      </c>
      <c r="F3291" t="s">
        <v>241</v>
      </c>
      <c r="G3291" s="5">
        <f>IF(Table1[[#This Row],[Amount]]&lt;0,-Table1[[#This Row],[Amount]],"")</f>
        <v>5</v>
      </c>
      <c r="H3291" t="str">
        <f>IF(Table1[[#This Row],[Account Type]]="Credit Card",Table1[[#This Row],[Amount]],"")</f>
        <v/>
      </c>
      <c r="I3291" s="2" t="str">
        <f>IF(Table1[[#This Row],[Category]]="Loan Repayment",Table1[[#This Row],[Amount]]*-1,"")</f>
        <v/>
      </c>
      <c r="J3291" s="20" t="s">
        <v>391</v>
      </c>
      <c r="K3291" s="17">
        <v>45566</v>
      </c>
    </row>
    <row r="3292" spans="1:11" x14ac:dyDescent="0.25">
      <c r="A3292" s="17">
        <v>45567</v>
      </c>
      <c r="B3292" t="s">
        <v>248</v>
      </c>
      <c r="C3292" t="str">
        <f t="shared" si="51"/>
        <v>Others</v>
      </c>
      <c r="D3292" s="3">
        <v>-5.25</v>
      </c>
      <c r="E3292" t="s">
        <v>254</v>
      </c>
      <c r="F3292" t="s">
        <v>255</v>
      </c>
      <c r="G3292" s="5">
        <f>IF(Table1[[#This Row],[Amount]]&lt;0,-Table1[[#This Row],[Amount]],"")</f>
        <v>5.25</v>
      </c>
      <c r="H3292">
        <f>IF(Table1[[#This Row],[Account Type]]="Credit Card",Table1[[#This Row],[Amount]],"")</f>
        <v>-5.25</v>
      </c>
      <c r="I3292" s="2" t="str">
        <f>IF(Table1[[#This Row],[Category]]="Loan Repayment",Table1[[#This Row],[Amount]]*-1,"")</f>
        <v/>
      </c>
      <c r="J3292" s="20" t="s">
        <v>391</v>
      </c>
      <c r="K3292" s="17">
        <v>45566</v>
      </c>
    </row>
    <row r="3293" spans="1:11" x14ac:dyDescent="0.25">
      <c r="A3293" s="17">
        <v>45567</v>
      </c>
      <c r="B3293" t="s">
        <v>247</v>
      </c>
      <c r="C3293" t="str">
        <f t="shared" si="51"/>
        <v>Others</v>
      </c>
      <c r="D3293" s="3">
        <v>-1.25</v>
      </c>
      <c r="E3293" t="s">
        <v>254</v>
      </c>
      <c r="F3293" t="s">
        <v>255</v>
      </c>
      <c r="G3293" s="5">
        <f>IF(Table1[[#This Row],[Amount]]&lt;0,-Table1[[#This Row],[Amount]],"")</f>
        <v>1.25</v>
      </c>
      <c r="H3293">
        <f>IF(Table1[[#This Row],[Account Type]]="Credit Card",Table1[[#This Row],[Amount]],"")</f>
        <v>-1.25</v>
      </c>
      <c r="I3293" s="2" t="str">
        <f>IF(Table1[[#This Row],[Category]]="Loan Repayment",Table1[[#This Row],[Amount]]*-1,"")</f>
        <v/>
      </c>
      <c r="J3293" s="20" t="s">
        <v>391</v>
      </c>
      <c r="K3293" s="17">
        <v>45566</v>
      </c>
    </row>
    <row r="3294" spans="1:11" x14ac:dyDescent="0.25">
      <c r="A3294" s="16">
        <v>45567.540034722224</v>
      </c>
      <c r="B3294" t="s">
        <v>3</v>
      </c>
      <c r="C3294" t="str">
        <f t="shared" si="51"/>
        <v>Others</v>
      </c>
      <c r="D3294" s="3">
        <v>-25</v>
      </c>
      <c r="E3294" t="s">
        <v>244</v>
      </c>
      <c r="F3294" t="s">
        <v>241</v>
      </c>
      <c r="G3294" s="5">
        <f>IF(Table1[[#This Row],[Amount]]&lt;0,-Table1[[#This Row],[Amount]],"")</f>
        <v>25</v>
      </c>
      <c r="H3294" t="str">
        <f>IF(Table1[[#This Row],[Account Type]]="Credit Card",Table1[[#This Row],[Amount]],"")</f>
        <v/>
      </c>
      <c r="I3294" s="2" t="str">
        <f>IF(Table1[[#This Row],[Category]]="Loan Repayment",Table1[[#This Row],[Amount]]*-1,"")</f>
        <v/>
      </c>
      <c r="J3294" s="20" t="s">
        <v>391</v>
      </c>
      <c r="K3294" s="17">
        <v>45566</v>
      </c>
    </row>
    <row r="3295" spans="1:11" x14ac:dyDescent="0.25">
      <c r="A3295" s="16">
        <v>45567.540034722224</v>
      </c>
      <c r="B3295" t="s">
        <v>3</v>
      </c>
      <c r="C3295" t="str">
        <f t="shared" si="51"/>
        <v>Others</v>
      </c>
      <c r="D3295" s="3">
        <v>25</v>
      </c>
      <c r="E3295" t="s">
        <v>244</v>
      </c>
      <c r="F3295" t="s">
        <v>241</v>
      </c>
      <c r="G3295" s="5" t="str">
        <f>IF(Table1[[#This Row],[Amount]]&lt;0,-Table1[[#This Row],[Amount]],"")</f>
        <v/>
      </c>
      <c r="H3295" t="str">
        <f>IF(Table1[[#This Row],[Account Type]]="Credit Card",Table1[[#This Row],[Amount]],"")</f>
        <v/>
      </c>
      <c r="I3295" s="2" t="str">
        <f>IF(Table1[[#This Row],[Category]]="Loan Repayment",Table1[[#This Row],[Amount]]*-1,"")</f>
        <v/>
      </c>
      <c r="J3295" s="20" t="s">
        <v>391</v>
      </c>
      <c r="K3295" s="17">
        <v>45566</v>
      </c>
    </row>
    <row r="3296" spans="1:11" x14ac:dyDescent="0.25">
      <c r="A3296" s="16">
        <v>45567.540520833332</v>
      </c>
      <c r="B3296" t="s">
        <v>5</v>
      </c>
      <c r="C3296" t="str">
        <f t="shared" si="51"/>
        <v>Others</v>
      </c>
      <c r="D3296" s="3">
        <v>0</v>
      </c>
      <c r="E3296" t="s">
        <v>244</v>
      </c>
      <c r="F3296" t="s">
        <v>241</v>
      </c>
      <c r="G3296" s="5" t="str">
        <f>IF(Table1[[#This Row],[Amount]]&lt;0,-Table1[[#This Row],[Amount]],"")</f>
        <v/>
      </c>
      <c r="H3296" t="str">
        <f>IF(Table1[[#This Row],[Account Type]]="Credit Card",Table1[[#This Row],[Amount]],"")</f>
        <v/>
      </c>
      <c r="I3296" s="2" t="str">
        <f>IF(Table1[[#This Row],[Category]]="Loan Repayment",Table1[[#This Row],[Amount]]*-1,"")</f>
        <v/>
      </c>
      <c r="J3296" s="20" t="s">
        <v>391</v>
      </c>
      <c r="K3296" s="17">
        <v>45566</v>
      </c>
    </row>
    <row r="3297" spans="1:11" x14ac:dyDescent="0.25">
      <c r="A3297" s="16">
        <v>45567.540763888886</v>
      </c>
      <c r="B3297" t="s">
        <v>223</v>
      </c>
      <c r="C3297" t="str">
        <f t="shared" si="51"/>
        <v>Others</v>
      </c>
      <c r="D3297" s="3">
        <v>-25</v>
      </c>
      <c r="E3297" t="s">
        <v>244</v>
      </c>
      <c r="F3297" t="s">
        <v>241</v>
      </c>
      <c r="G3297" s="5">
        <f>IF(Table1[[#This Row],[Amount]]&lt;0,-Table1[[#This Row],[Amount]],"")</f>
        <v>25</v>
      </c>
      <c r="H3297" t="str">
        <f>IF(Table1[[#This Row],[Account Type]]="Credit Card",Table1[[#This Row],[Amount]],"")</f>
        <v/>
      </c>
      <c r="I3297" s="2" t="str">
        <f>IF(Table1[[#This Row],[Category]]="Loan Repayment",Table1[[#This Row],[Amount]]*-1,"")</f>
        <v/>
      </c>
      <c r="J3297" s="20" t="s">
        <v>391</v>
      </c>
      <c r="K3297" s="17">
        <v>45566</v>
      </c>
    </row>
    <row r="3298" spans="1:11" x14ac:dyDescent="0.25">
      <c r="A3298" s="16">
        <v>45567.635868055557</v>
      </c>
      <c r="B3298" t="s">
        <v>139</v>
      </c>
      <c r="C3298" t="str">
        <f t="shared" si="51"/>
        <v>Cab</v>
      </c>
      <c r="D3298" s="3">
        <v>-6.8</v>
      </c>
      <c r="E3298" t="s">
        <v>244</v>
      </c>
      <c r="F3298" t="s">
        <v>241</v>
      </c>
      <c r="G3298" s="5">
        <f>IF(Table1[[#This Row],[Amount]]&lt;0,-Table1[[#This Row],[Amount]],"")</f>
        <v>6.8</v>
      </c>
      <c r="H3298" t="str">
        <f>IF(Table1[[#This Row],[Account Type]]="Credit Card",Table1[[#This Row],[Amount]],"")</f>
        <v/>
      </c>
      <c r="I3298" s="2" t="str">
        <f>IF(Table1[[#This Row],[Category]]="Loan Repayment",Table1[[#This Row],[Amount]]*-1,"")</f>
        <v/>
      </c>
      <c r="J3298" s="20" t="s">
        <v>391</v>
      </c>
      <c r="K3298" s="17">
        <v>45566</v>
      </c>
    </row>
    <row r="3299" spans="1:11" x14ac:dyDescent="0.25">
      <c r="A3299" s="17">
        <v>45568</v>
      </c>
      <c r="B3299" t="s">
        <v>248</v>
      </c>
      <c r="C3299" t="str">
        <f t="shared" si="51"/>
        <v>Others</v>
      </c>
      <c r="D3299" s="3">
        <v>-5.25</v>
      </c>
      <c r="E3299" t="s">
        <v>254</v>
      </c>
      <c r="F3299" t="s">
        <v>255</v>
      </c>
      <c r="G3299" s="5">
        <f>IF(Table1[[#This Row],[Amount]]&lt;0,-Table1[[#This Row],[Amount]],"")</f>
        <v>5.25</v>
      </c>
      <c r="H3299">
        <f>IF(Table1[[#This Row],[Account Type]]="Credit Card",Table1[[#This Row],[Amount]],"")</f>
        <v>-5.25</v>
      </c>
      <c r="I3299" s="2" t="str">
        <f>IF(Table1[[#This Row],[Category]]="Loan Repayment",Table1[[#This Row],[Amount]]*-1,"")</f>
        <v/>
      </c>
      <c r="J3299" s="20" t="s">
        <v>391</v>
      </c>
      <c r="K3299" s="17">
        <v>45566</v>
      </c>
    </row>
    <row r="3300" spans="1:11" x14ac:dyDescent="0.25">
      <c r="A3300" s="17">
        <v>45568</v>
      </c>
      <c r="B3300" t="s">
        <v>279</v>
      </c>
      <c r="C3300" t="str">
        <f t="shared" si="51"/>
        <v>Others</v>
      </c>
      <c r="D3300" s="3">
        <v>-37.97</v>
      </c>
      <c r="E3300" t="s">
        <v>254</v>
      </c>
      <c r="F3300" t="s">
        <v>255</v>
      </c>
      <c r="G3300" s="5">
        <f>IF(Table1[[#This Row],[Amount]]&lt;0,-Table1[[#This Row],[Amount]],"")</f>
        <v>37.97</v>
      </c>
      <c r="H3300">
        <f>IF(Table1[[#This Row],[Account Type]]="Credit Card",Table1[[#This Row],[Amount]],"")</f>
        <v>-37.97</v>
      </c>
      <c r="I3300" s="2" t="str">
        <f>IF(Table1[[#This Row],[Category]]="Loan Repayment",Table1[[#This Row],[Amount]]*-1,"")</f>
        <v/>
      </c>
      <c r="J3300" s="20" t="s">
        <v>391</v>
      </c>
      <c r="K3300" s="17">
        <v>45566</v>
      </c>
    </row>
    <row r="3301" spans="1:11" x14ac:dyDescent="0.25">
      <c r="A3301" s="17">
        <v>45569</v>
      </c>
      <c r="B3301" t="s">
        <v>248</v>
      </c>
      <c r="C3301" t="str">
        <f t="shared" si="51"/>
        <v>Others</v>
      </c>
      <c r="D3301" s="3">
        <v>-3.5</v>
      </c>
      <c r="E3301" t="s">
        <v>254</v>
      </c>
      <c r="F3301" t="s">
        <v>255</v>
      </c>
      <c r="G3301" s="5">
        <f>IF(Table1[[#This Row],[Amount]]&lt;0,-Table1[[#This Row],[Amount]],"")</f>
        <v>3.5</v>
      </c>
      <c r="H3301">
        <f>IF(Table1[[#This Row],[Account Type]]="Credit Card",Table1[[#This Row],[Amount]],"")</f>
        <v>-3.5</v>
      </c>
      <c r="I3301" s="2" t="str">
        <f>IF(Table1[[#This Row],[Category]]="Loan Repayment",Table1[[#This Row],[Amount]]*-1,"")</f>
        <v/>
      </c>
      <c r="J3301" s="20" t="s">
        <v>391</v>
      </c>
      <c r="K3301" s="17">
        <v>45566</v>
      </c>
    </row>
    <row r="3302" spans="1:11" x14ac:dyDescent="0.25">
      <c r="A3302" s="17">
        <v>45569</v>
      </c>
      <c r="B3302" t="s">
        <v>247</v>
      </c>
      <c r="C3302" t="str">
        <f t="shared" si="51"/>
        <v>Others</v>
      </c>
      <c r="D3302" s="3">
        <v>-1.55</v>
      </c>
      <c r="E3302" t="s">
        <v>254</v>
      </c>
      <c r="F3302" t="s">
        <v>255</v>
      </c>
      <c r="G3302" s="5">
        <f>IF(Table1[[#This Row],[Amount]]&lt;0,-Table1[[#This Row],[Amount]],"")</f>
        <v>1.55</v>
      </c>
      <c r="H3302">
        <f>IF(Table1[[#This Row],[Account Type]]="Credit Card",Table1[[#This Row],[Amount]],"")</f>
        <v>-1.55</v>
      </c>
      <c r="I3302" s="2" t="str">
        <f>IF(Table1[[#This Row],[Category]]="Loan Repayment",Table1[[#This Row],[Amount]]*-1,"")</f>
        <v/>
      </c>
      <c r="J3302" s="20" t="s">
        <v>391</v>
      </c>
      <c r="K3302" s="17">
        <v>45566</v>
      </c>
    </row>
    <row r="3303" spans="1:11" x14ac:dyDescent="0.25">
      <c r="A3303" s="17">
        <v>45570</v>
      </c>
      <c r="B3303" t="s">
        <v>248</v>
      </c>
      <c r="C3303" t="str">
        <f t="shared" si="51"/>
        <v>Others</v>
      </c>
      <c r="D3303" s="3">
        <v>-3.7</v>
      </c>
      <c r="E3303" t="s">
        <v>254</v>
      </c>
      <c r="F3303" t="s">
        <v>255</v>
      </c>
      <c r="G3303" s="5">
        <f>IF(Table1[[#This Row],[Amount]]&lt;0,-Table1[[#This Row],[Amount]],"")</f>
        <v>3.7</v>
      </c>
      <c r="H3303">
        <f>IF(Table1[[#This Row],[Account Type]]="Credit Card",Table1[[#This Row],[Amount]],"")</f>
        <v>-3.7</v>
      </c>
      <c r="I3303" s="2" t="str">
        <f>IF(Table1[[#This Row],[Category]]="Loan Repayment",Table1[[#This Row],[Amount]]*-1,"")</f>
        <v/>
      </c>
      <c r="J3303" s="20" t="s">
        <v>391</v>
      </c>
      <c r="K3303" s="17">
        <v>45566</v>
      </c>
    </row>
    <row r="3304" spans="1:11" x14ac:dyDescent="0.25">
      <c r="A3304" s="17">
        <v>45572</v>
      </c>
      <c r="B3304" t="s">
        <v>249</v>
      </c>
      <c r="C3304" t="str">
        <f t="shared" si="51"/>
        <v>Others</v>
      </c>
      <c r="D3304" s="3">
        <v>0</v>
      </c>
      <c r="E3304" t="s">
        <v>254</v>
      </c>
      <c r="F3304" t="s">
        <v>255</v>
      </c>
      <c r="G3304" s="5" t="str">
        <f>IF(Table1[[#This Row],[Amount]]&lt;0,-Table1[[#This Row],[Amount]],"")</f>
        <v/>
      </c>
      <c r="H3304">
        <f>IF(Table1[[#This Row],[Account Type]]="Credit Card",Table1[[#This Row],[Amount]],"")</f>
        <v>0</v>
      </c>
      <c r="I3304" s="2" t="str">
        <f>IF(Table1[[#This Row],[Category]]="Loan Repayment",Table1[[#This Row],[Amount]]*-1,"")</f>
        <v/>
      </c>
      <c r="J3304" s="20" t="s">
        <v>391</v>
      </c>
      <c r="K3304" s="17">
        <v>45566</v>
      </c>
    </row>
    <row r="3305" spans="1:11" x14ac:dyDescent="0.25">
      <c r="A3305" s="17">
        <v>45572</v>
      </c>
      <c r="B3305" t="s">
        <v>247</v>
      </c>
      <c r="C3305" t="str">
        <f t="shared" si="51"/>
        <v>Others</v>
      </c>
      <c r="D3305" s="3">
        <v>-1.55</v>
      </c>
      <c r="E3305" t="s">
        <v>254</v>
      </c>
      <c r="F3305" t="s">
        <v>255</v>
      </c>
      <c r="G3305" s="5">
        <f>IF(Table1[[#This Row],[Amount]]&lt;0,-Table1[[#This Row],[Amount]],"")</f>
        <v>1.55</v>
      </c>
      <c r="H3305">
        <f>IF(Table1[[#This Row],[Account Type]]="Credit Card",Table1[[#This Row],[Amount]],"")</f>
        <v>-1.55</v>
      </c>
      <c r="I3305" s="2" t="str">
        <f>IF(Table1[[#This Row],[Category]]="Loan Repayment",Table1[[#This Row],[Amount]]*-1,"")</f>
        <v/>
      </c>
      <c r="J3305" s="20" t="s">
        <v>391</v>
      </c>
      <c r="K3305" s="17">
        <v>45566</v>
      </c>
    </row>
    <row r="3306" spans="1:11" x14ac:dyDescent="0.25">
      <c r="A3306" s="16">
        <v>45572.390428240738</v>
      </c>
      <c r="B3306" t="s">
        <v>223</v>
      </c>
      <c r="C3306" t="str">
        <f t="shared" si="51"/>
        <v>Others</v>
      </c>
      <c r="D3306" s="3">
        <v>-5</v>
      </c>
      <c r="E3306" t="s">
        <v>244</v>
      </c>
      <c r="F3306" t="s">
        <v>241</v>
      </c>
      <c r="G3306" s="5">
        <f>IF(Table1[[#This Row],[Amount]]&lt;0,-Table1[[#This Row],[Amount]],"")</f>
        <v>5</v>
      </c>
      <c r="H3306" t="str">
        <f>IF(Table1[[#This Row],[Account Type]]="Credit Card",Table1[[#This Row],[Amount]],"")</f>
        <v/>
      </c>
      <c r="I3306" s="2" t="str">
        <f>IF(Table1[[#This Row],[Category]]="Loan Repayment",Table1[[#This Row],[Amount]]*-1,"")</f>
        <v/>
      </c>
      <c r="J3306" s="20" t="s">
        <v>391</v>
      </c>
      <c r="K3306" s="17">
        <v>45566</v>
      </c>
    </row>
    <row r="3307" spans="1:11" x14ac:dyDescent="0.25">
      <c r="A3307" s="16">
        <v>45572.616793981484</v>
      </c>
      <c r="B3307" t="s">
        <v>46</v>
      </c>
      <c r="C3307" t="str">
        <f t="shared" si="51"/>
        <v>Others</v>
      </c>
      <c r="D3307" s="3">
        <v>90</v>
      </c>
      <c r="E3307" t="s">
        <v>244</v>
      </c>
      <c r="F3307" t="s">
        <v>241</v>
      </c>
      <c r="G3307" s="5" t="str">
        <f>IF(Table1[[#This Row],[Amount]]&lt;0,-Table1[[#This Row],[Amount]],"")</f>
        <v/>
      </c>
      <c r="H3307" t="str">
        <f>IF(Table1[[#This Row],[Account Type]]="Credit Card",Table1[[#This Row],[Amount]],"")</f>
        <v/>
      </c>
      <c r="I3307" s="2" t="str">
        <f>IF(Table1[[#This Row],[Category]]="Loan Repayment",Table1[[#This Row],[Amount]]*-1,"")</f>
        <v/>
      </c>
      <c r="J3307" s="20" t="s">
        <v>391</v>
      </c>
      <c r="K3307" s="17">
        <v>45566</v>
      </c>
    </row>
    <row r="3308" spans="1:11" x14ac:dyDescent="0.25">
      <c r="A3308" s="16">
        <v>45572.61755787037</v>
      </c>
      <c r="B3308" t="s">
        <v>214</v>
      </c>
      <c r="C3308" t="str">
        <f t="shared" si="51"/>
        <v>Loan Repayment</v>
      </c>
      <c r="D3308" s="3">
        <v>-83.1</v>
      </c>
      <c r="E3308" t="s">
        <v>244</v>
      </c>
      <c r="F3308" t="s">
        <v>241</v>
      </c>
      <c r="G3308" s="5">
        <f>IF(Table1[[#This Row],[Amount]]&lt;0,-Table1[[#This Row],[Amount]],"")</f>
        <v>83.1</v>
      </c>
      <c r="H3308" t="str">
        <f>IF(Table1[[#This Row],[Account Type]]="Credit Card",Table1[[#This Row],[Amount]],"")</f>
        <v/>
      </c>
      <c r="I3308" s="2">
        <f>IF(Table1[[#This Row],[Category]]="Loan Repayment",Table1[[#This Row],[Amount]]*-1,"")</f>
        <v>83.1</v>
      </c>
      <c r="J3308" s="20" t="s">
        <v>391</v>
      </c>
      <c r="K3308" s="17">
        <v>45566</v>
      </c>
    </row>
    <row r="3309" spans="1:11" x14ac:dyDescent="0.25">
      <c r="A3309" s="17">
        <v>45573</v>
      </c>
      <c r="B3309" t="s">
        <v>273</v>
      </c>
      <c r="C3309" t="str">
        <f t="shared" si="51"/>
        <v>Others</v>
      </c>
      <c r="D3309" s="3">
        <v>-89</v>
      </c>
      <c r="E3309" t="s">
        <v>254</v>
      </c>
      <c r="F3309" t="s">
        <v>255</v>
      </c>
      <c r="G3309" s="5">
        <f>IF(Table1[[#This Row],[Amount]]&lt;0,-Table1[[#This Row],[Amount]],"")</f>
        <v>89</v>
      </c>
      <c r="H3309">
        <f>IF(Table1[[#This Row],[Account Type]]="Credit Card",Table1[[#This Row],[Amount]],"")</f>
        <v>-89</v>
      </c>
      <c r="I3309" s="2" t="str">
        <f>IF(Table1[[#This Row],[Category]]="Loan Repayment",Table1[[#This Row],[Amount]]*-1,"")</f>
        <v/>
      </c>
      <c r="J3309" s="20" t="s">
        <v>391</v>
      </c>
      <c r="K3309" s="17">
        <v>45566</v>
      </c>
    </row>
    <row r="3310" spans="1:11" x14ac:dyDescent="0.25">
      <c r="A3310" s="17">
        <v>45573</v>
      </c>
      <c r="B3310" t="s">
        <v>248</v>
      </c>
      <c r="C3310" t="str">
        <f t="shared" si="51"/>
        <v>Others</v>
      </c>
      <c r="D3310" s="3">
        <v>-5.25</v>
      </c>
      <c r="E3310" t="s">
        <v>254</v>
      </c>
      <c r="F3310" t="s">
        <v>255</v>
      </c>
      <c r="G3310" s="5">
        <f>IF(Table1[[#This Row],[Amount]]&lt;0,-Table1[[#This Row],[Amount]],"")</f>
        <v>5.25</v>
      </c>
      <c r="H3310">
        <f>IF(Table1[[#This Row],[Account Type]]="Credit Card",Table1[[#This Row],[Amount]],"")</f>
        <v>-5.25</v>
      </c>
      <c r="I3310" s="2" t="str">
        <f>IF(Table1[[#This Row],[Category]]="Loan Repayment",Table1[[#This Row],[Amount]]*-1,"")</f>
        <v/>
      </c>
      <c r="J3310" s="20" t="s">
        <v>391</v>
      </c>
      <c r="K3310" s="17">
        <v>45566</v>
      </c>
    </row>
    <row r="3311" spans="1:11" x14ac:dyDescent="0.25">
      <c r="A3311" s="17">
        <v>45574</v>
      </c>
      <c r="B3311" t="s">
        <v>248</v>
      </c>
      <c r="C3311" t="str">
        <f t="shared" si="51"/>
        <v>Others</v>
      </c>
      <c r="D3311" s="3">
        <v>-5.25</v>
      </c>
      <c r="E3311" t="s">
        <v>254</v>
      </c>
      <c r="F3311" t="s">
        <v>255</v>
      </c>
      <c r="G3311" s="5">
        <f>IF(Table1[[#This Row],[Amount]]&lt;0,-Table1[[#This Row],[Amount]],"")</f>
        <v>5.25</v>
      </c>
      <c r="H3311">
        <f>IF(Table1[[#This Row],[Account Type]]="Credit Card",Table1[[#This Row],[Amount]],"")</f>
        <v>-5.25</v>
      </c>
      <c r="I3311" s="2" t="str">
        <f>IF(Table1[[#This Row],[Category]]="Loan Repayment",Table1[[#This Row],[Amount]]*-1,"")</f>
        <v/>
      </c>
      <c r="J3311" s="20" t="s">
        <v>391</v>
      </c>
      <c r="K3311" s="17">
        <v>45566</v>
      </c>
    </row>
    <row r="3312" spans="1:11" x14ac:dyDescent="0.25">
      <c r="A3312" s="17">
        <v>45574</v>
      </c>
      <c r="B3312" t="s">
        <v>247</v>
      </c>
      <c r="C3312" t="str">
        <f t="shared" si="51"/>
        <v>Others</v>
      </c>
      <c r="D3312" s="3">
        <v>-2.6</v>
      </c>
      <c r="E3312" t="s">
        <v>254</v>
      </c>
      <c r="F3312" t="s">
        <v>255</v>
      </c>
      <c r="G3312" s="5">
        <f>IF(Table1[[#This Row],[Amount]]&lt;0,-Table1[[#This Row],[Amount]],"")</f>
        <v>2.6</v>
      </c>
      <c r="H3312">
        <f>IF(Table1[[#This Row],[Account Type]]="Credit Card",Table1[[#This Row],[Amount]],"")</f>
        <v>-2.6</v>
      </c>
      <c r="I3312" s="2" t="str">
        <f>IF(Table1[[#This Row],[Category]]="Loan Repayment",Table1[[#This Row],[Amount]]*-1,"")</f>
        <v/>
      </c>
      <c r="J3312" s="20" t="s">
        <v>391</v>
      </c>
      <c r="K3312" s="17">
        <v>45566</v>
      </c>
    </row>
    <row r="3313" spans="1:11" x14ac:dyDescent="0.25">
      <c r="A3313" s="16">
        <v>45574.611701388887</v>
      </c>
      <c r="B3313" t="s">
        <v>198</v>
      </c>
      <c r="C3313" t="str">
        <f t="shared" si="51"/>
        <v>Haircut</v>
      </c>
      <c r="D3313" s="3">
        <v>-15</v>
      </c>
      <c r="E3313" t="s">
        <v>244</v>
      </c>
      <c r="F3313" t="s">
        <v>241</v>
      </c>
      <c r="G3313" s="5">
        <f>IF(Table1[[#This Row],[Amount]]&lt;0,-Table1[[#This Row],[Amount]],"")</f>
        <v>15</v>
      </c>
      <c r="H3313" t="str">
        <f>IF(Table1[[#This Row],[Account Type]]="Credit Card",Table1[[#This Row],[Amount]],"")</f>
        <v/>
      </c>
      <c r="I3313" s="2" t="str">
        <f>IF(Table1[[#This Row],[Category]]="Loan Repayment",Table1[[#This Row],[Amount]]*-1,"")</f>
        <v/>
      </c>
      <c r="J3313" s="20" t="s">
        <v>391</v>
      </c>
      <c r="K3313" s="17">
        <v>45566</v>
      </c>
    </row>
    <row r="3314" spans="1:11" x14ac:dyDescent="0.25">
      <c r="A3314" s="16">
        <v>45574.70449074074</v>
      </c>
      <c r="B3314" t="s">
        <v>10</v>
      </c>
      <c r="C3314" t="str">
        <f t="shared" si="51"/>
        <v>Groceries</v>
      </c>
      <c r="D3314" s="3">
        <v>-1.55</v>
      </c>
      <c r="E3314" t="s">
        <v>244</v>
      </c>
      <c r="F3314" t="s">
        <v>241</v>
      </c>
      <c r="G3314" s="5">
        <f>IF(Table1[[#This Row],[Amount]]&lt;0,-Table1[[#This Row],[Amount]],"")</f>
        <v>1.55</v>
      </c>
      <c r="H3314" t="str">
        <f>IF(Table1[[#This Row],[Account Type]]="Credit Card",Table1[[#This Row],[Amount]],"")</f>
        <v/>
      </c>
      <c r="I3314" s="2" t="str">
        <f>IF(Table1[[#This Row],[Category]]="Loan Repayment",Table1[[#This Row],[Amount]]*-1,"")</f>
        <v/>
      </c>
      <c r="J3314" s="20" t="s">
        <v>391</v>
      </c>
      <c r="K3314" s="17">
        <v>45566</v>
      </c>
    </row>
    <row r="3315" spans="1:11" x14ac:dyDescent="0.25">
      <c r="A3315" s="17">
        <v>45575</v>
      </c>
      <c r="B3315" t="s">
        <v>248</v>
      </c>
      <c r="C3315" t="str">
        <f t="shared" si="51"/>
        <v>Others</v>
      </c>
      <c r="D3315" s="3">
        <v>-3.5</v>
      </c>
      <c r="E3315" t="s">
        <v>254</v>
      </c>
      <c r="F3315" t="s">
        <v>255</v>
      </c>
      <c r="G3315" s="5">
        <f>IF(Table1[[#This Row],[Amount]]&lt;0,-Table1[[#This Row],[Amount]],"")</f>
        <v>3.5</v>
      </c>
      <c r="H3315">
        <f>IF(Table1[[#This Row],[Account Type]]="Credit Card",Table1[[#This Row],[Amount]],"")</f>
        <v>-3.5</v>
      </c>
      <c r="I3315" s="2" t="str">
        <f>IF(Table1[[#This Row],[Category]]="Loan Repayment",Table1[[#This Row],[Amount]]*-1,"")</f>
        <v/>
      </c>
      <c r="J3315" s="20" t="s">
        <v>391</v>
      </c>
      <c r="K3315" s="17">
        <v>45566</v>
      </c>
    </row>
    <row r="3316" spans="1:11" x14ac:dyDescent="0.25">
      <c r="A3316" s="17">
        <v>45575</v>
      </c>
      <c r="B3316" t="s">
        <v>247</v>
      </c>
      <c r="C3316" t="str">
        <f t="shared" si="51"/>
        <v>Others</v>
      </c>
      <c r="D3316" s="3">
        <v>-5.45</v>
      </c>
      <c r="E3316" t="s">
        <v>254</v>
      </c>
      <c r="F3316" t="s">
        <v>255</v>
      </c>
      <c r="G3316" s="5">
        <f>IF(Table1[[#This Row],[Amount]]&lt;0,-Table1[[#This Row],[Amount]],"")</f>
        <v>5.45</v>
      </c>
      <c r="H3316">
        <f>IF(Table1[[#This Row],[Account Type]]="Credit Card",Table1[[#This Row],[Amount]],"")</f>
        <v>-5.45</v>
      </c>
      <c r="I3316" s="2" t="str">
        <f>IF(Table1[[#This Row],[Category]]="Loan Repayment",Table1[[#This Row],[Amount]]*-1,"")</f>
        <v/>
      </c>
      <c r="J3316" s="20" t="s">
        <v>391</v>
      </c>
      <c r="K3316" s="17">
        <v>45566</v>
      </c>
    </row>
    <row r="3317" spans="1:11" x14ac:dyDescent="0.25">
      <c r="A3317" s="17">
        <v>45576</v>
      </c>
      <c r="B3317" t="s">
        <v>250</v>
      </c>
      <c r="C3317" t="str">
        <f t="shared" si="51"/>
        <v>Others</v>
      </c>
      <c r="D3317" s="3">
        <v>-10.28</v>
      </c>
      <c r="E3317" t="s">
        <v>254</v>
      </c>
      <c r="F3317" t="s">
        <v>255</v>
      </c>
      <c r="G3317" s="5">
        <f>IF(Table1[[#This Row],[Amount]]&lt;0,-Table1[[#This Row],[Amount]],"")</f>
        <v>10.28</v>
      </c>
      <c r="H3317">
        <f>IF(Table1[[#This Row],[Account Type]]="Credit Card",Table1[[#This Row],[Amount]],"")</f>
        <v>-10.28</v>
      </c>
      <c r="I3317" s="2" t="str">
        <f>IF(Table1[[#This Row],[Category]]="Loan Repayment",Table1[[#This Row],[Amount]]*-1,"")</f>
        <v/>
      </c>
      <c r="J3317" s="20" t="s">
        <v>391</v>
      </c>
      <c r="K3317" s="17">
        <v>45566</v>
      </c>
    </row>
    <row r="3318" spans="1:11" x14ac:dyDescent="0.25">
      <c r="A3318" s="17">
        <v>45576</v>
      </c>
      <c r="B3318" t="s">
        <v>261</v>
      </c>
      <c r="C3318" t="str">
        <f t="shared" si="51"/>
        <v>Others</v>
      </c>
      <c r="D3318" s="3">
        <v>-4.9800000000000004</v>
      </c>
      <c r="E3318" t="s">
        <v>254</v>
      </c>
      <c r="F3318" t="s">
        <v>255</v>
      </c>
      <c r="G3318" s="5">
        <f>IF(Table1[[#This Row],[Amount]]&lt;0,-Table1[[#This Row],[Amount]],"")</f>
        <v>4.9800000000000004</v>
      </c>
      <c r="H3318">
        <f>IF(Table1[[#This Row],[Account Type]]="Credit Card",Table1[[#This Row],[Amount]],"")</f>
        <v>-4.9800000000000004</v>
      </c>
      <c r="I3318" s="2" t="str">
        <f>IF(Table1[[#This Row],[Category]]="Loan Repayment",Table1[[#This Row],[Amount]]*-1,"")</f>
        <v/>
      </c>
      <c r="J3318" s="20" t="s">
        <v>391</v>
      </c>
      <c r="K3318" s="17">
        <v>45566</v>
      </c>
    </row>
    <row r="3319" spans="1:11" x14ac:dyDescent="0.25">
      <c r="A3319" s="17">
        <v>45576</v>
      </c>
      <c r="B3319" t="s">
        <v>248</v>
      </c>
      <c r="C3319" t="str">
        <f t="shared" si="51"/>
        <v>Others</v>
      </c>
      <c r="D3319" s="3">
        <v>-5.25</v>
      </c>
      <c r="E3319" t="s">
        <v>254</v>
      </c>
      <c r="F3319" t="s">
        <v>255</v>
      </c>
      <c r="G3319" s="5">
        <f>IF(Table1[[#This Row],[Amount]]&lt;0,-Table1[[#This Row],[Amount]],"")</f>
        <v>5.25</v>
      </c>
      <c r="H3319">
        <f>IF(Table1[[#This Row],[Account Type]]="Credit Card",Table1[[#This Row],[Amount]],"")</f>
        <v>-5.25</v>
      </c>
      <c r="I3319" s="2" t="str">
        <f>IF(Table1[[#This Row],[Category]]="Loan Repayment",Table1[[#This Row],[Amount]]*-1,"")</f>
        <v/>
      </c>
      <c r="J3319" s="20" t="s">
        <v>391</v>
      </c>
      <c r="K3319" s="17">
        <v>45566</v>
      </c>
    </row>
    <row r="3320" spans="1:11" x14ac:dyDescent="0.25">
      <c r="A3320" s="16">
        <v>45576.75</v>
      </c>
      <c r="B3320" t="s">
        <v>72</v>
      </c>
      <c r="C3320" t="str">
        <f t="shared" si="51"/>
        <v>Others</v>
      </c>
      <c r="D3320" s="3">
        <v>7.5</v>
      </c>
      <c r="E3320" t="s">
        <v>244</v>
      </c>
      <c r="F3320" t="s">
        <v>241</v>
      </c>
      <c r="G3320" s="5" t="str">
        <f>IF(Table1[[#This Row],[Amount]]&lt;0,-Table1[[#This Row],[Amount]],"")</f>
        <v/>
      </c>
      <c r="H3320" t="str">
        <f>IF(Table1[[#This Row],[Account Type]]="Credit Card",Table1[[#This Row],[Amount]],"")</f>
        <v/>
      </c>
      <c r="I3320" s="2" t="str">
        <f>IF(Table1[[#This Row],[Category]]="Loan Repayment",Table1[[#This Row],[Amount]]*-1,"")</f>
        <v/>
      </c>
      <c r="J3320" s="20" t="s">
        <v>391</v>
      </c>
      <c r="K3320" s="17">
        <v>45566</v>
      </c>
    </row>
    <row r="3321" spans="1:11" x14ac:dyDescent="0.25">
      <c r="A3321" s="17">
        <v>45577</v>
      </c>
      <c r="B3321" t="s">
        <v>248</v>
      </c>
      <c r="C3321" t="str">
        <f t="shared" si="51"/>
        <v>Others</v>
      </c>
      <c r="D3321" s="3">
        <v>-5.25</v>
      </c>
      <c r="E3321" t="s">
        <v>254</v>
      </c>
      <c r="F3321" t="s">
        <v>255</v>
      </c>
      <c r="G3321" s="5">
        <f>IF(Table1[[#This Row],[Amount]]&lt;0,-Table1[[#This Row],[Amount]],"")</f>
        <v>5.25</v>
      </c>
      <c r="H3321">
        <f>IF(Table1[[#This Row],[Account Type]]="Credit Card",Table1[[#This Row],[Amount]],"")</f>
        <v>-5.25</v>
      </c>
      <c r="I3321" s="2" t="str">
        <f>IF(Table1[[#This Row],[Category]]="Loan Repayment",Table1[[#This Row],[Amount]]*-1,"")</f>
        <v/>
      </c>
      <c r="J3321" s="20" t="s">
        <v>391</v>
      </c>
      <c r="K3321" s="17">
        <v>45566</v>
      </c>
    </row>
    <row r="3322" spans="1:11" x14ac:dyDescent="0.25">
      <c r="A3322" s="16">
        <v>45577.720370370371</v>
      </c>
      <c r="B3322" t="s">
        <v>10</v>
      </c>
      <c r="C3322" t="str">
        <f t="shared" si="51"/>
        <v>Groceries</v>
      </c>
      <c r="D3322" s="3">
        <v>-3</v>
      </c>
      <c r="E3322" t="s">
        <v>244</v>
      </c>
      <c r="F3322" t="s">
        <v>241</v>
      </c>
      <c r="G3322" s="5">
        <f>IF(Table1[[#This Row],[Amount]]&lt;0,-Table1[[#This Row],[Amount]],"")</f>
        <v>3</v>
      </c>
      <c r="H3322" t="str">
        <f>IF(Table1[[#This Row],[Account Type]]="Credit Card",Table1[[#This Row],[Amount]],"")</f>
        <v/>
      </c>
      <c r="I3322" s="2" t="str">
        <f>IF(Table1[[#This Row],[Category]]="Loan Repayment",Table1[[#This Row],[Amount]]*-1,"")</f>
        <v/>
      </c>
      <c r="J3322" s="20" t="s">
        <v>391</v>
      </c>
      <c r="K3322" s="17">
        <v>45566</v>
      </c>
    </row>
    <row r="3323" spans="1:11" x14ac:dyDescent="0.25">
      <c r="A3323" s="16">
        <v>45578.508043981485</v>
      </c>
      <c r="B3323" t="s">
        <v>39</v>
      </c>
      <c r="C3323" t="str">
        <f t="shared" si="51"/>
        <v>Church</v>
      </c>
      <c r="D3323" s="3">
        <v>-3</v>
      </c>
      <c r="E3323" t="s">
        <v>244</v>
      </c>
      <c r="F3323" t="s">
        <v>241</v>
      </c>
      <c r="G3323" s="5">
        <f>IF(Table1[[#This Row],[Amount]]&lt;0,-Table1[[#This Row],[Amount]],"")</f>
        <v>3</v>
      </c>
      <c r="H3323" t="str">
        <f>IF(Table1[[#This Row],[Account Type]]="Credit Card",Table1[[#This Row],[Amount]],"")</f>
        <v/>
      </c>
      <c r="I3323" s="2" t="str">
        <f>IF(Table1[[#This Row],[Category]]="Loan Repayment",Table1[[#This Row],[Amount]]*-1,"")</f>
        <v/>
      </c>
      <c r="J3323" s="20" t="s">
        <v>391</v>
      </c>
      <c r="K3323" s="17">
        <v>45566</v>
      </c>
    </row>
    <row r="3324" spans="1:11" x14ac:dyDescent="0.25">
      <c r="A3324" s="17">
        <v>45579</v>
      </c>
      <c r="B3324" t="s">
        <v>247</v>
      </c>
      <c r="C3324" t="str">
        <f t="shared" si="51"/>
        <v>Others</v>
      </c>
      <c r="D3324" s="3">
        <v>-1.3</v>
      </c>
      <c r="E3324" t="s">
        <v>254</v>
      </c>
      <c r="F3324" t="s">
        <v>255</v>
      </c>
      <c r="G3324" s="5">
        <f>IF(Table1[[#This Row],[Amount]]&lt;0,-Table1[[#This Row],[Amount]],"")</f>
        <v>1.3</v>
      </c>
      <c r="H3324">
        <f>IF(Table1[[#This Row],[Account Type]]="Credit Card",Table1[[#This Row],[Amount]],"")</f>
        <v>-1.3</v>
      </c>
      <c r="I3324" s="2" t="str">
        <f>IF(Table1[[#This Row],[Category]]="Loan Repayment",Table1[[#This Row],[Amount]]*-1,"")</f>
        <v/>
      </c>
      <c r="J3324" s="20" t="s">
        <v>391</v>
      </c>
      <c r="K3324" s="17">
        <v>45566</v>
      </c>
    </row>
    <row r="3325" spans="1:11" x14ac:dyDescent="0.25">
      <c r="A3325" s="16">
        <v>45579.327430555553</v>
      </c>
      <c r="B3325" t="s">
        <v>10</v>
      </c>
      <c r="C3325" t="str">
        <f t="shared" si="51"/>
        <v>Groceries</v>
      </c>
      <c r="D3325" s="3">
        <v>-2</v>
      </c>
      <c r="E3325" t="s">
        <v>244</v>
      </c>
      <c r="F3325" t="s">
        <v>241</v>
      </c>
      <c r="G3325" s="5">
        <f>IF(Table1[[#This Row],[Amount]]&lt;0,-Table1[[#This Row],[Amount]],"")</f>
        <v>2</v>
      </c>
      <c r="H3325" t="str">
        <f>IF(Table1[[#This Row],[Account Type]]="Credit Card",Table1[[#This Row],[Amount]],"")</f>
        <v/>
      </c>
      <c r="I3325" s="2" t="str">
        <f>IF(Table1[[#This Row],[Category]]="Loan Repayment",Table1[[#This Row],[Amount]]*-1,"")</f>
        <v/>
      </c>
      <c r="J3325" s="20" t="s">
        <v>391</v>
      </c>
      <c r="K3325" s="17">
        <v>45566</v>
      </c>
    </row>
    <row r="3326" spans="1:11" x14ac:dyDescent="0.25">
      <c r="A3326" s="16">
        <v>45579.390046296299</v>
      </c>
      <c r="B3326" t="s">
        <v>223</v>
      </c>
      <c r="C3326" t="str">
        <f t="shared" si="51"/>
        <v>Others</v>
      </c>
      <c r="D3326" s="3">
        <v>-5</v>
      </c>
      <c r="E3326" t="s">
        <v>244</v>
      </c>
      <c r="F3326" t="s">
        <v>241</v>
      </c>
      <c r="G3326" s="5">
        <f>IF(Table1[[#This Row],[Amount]]&lt;0,-Table1[[#This Row],[Amount]],"")</f>
        <v>5</v>
      </c>
      <c r="H3326" t="str">
        <f>IF(Table1[[#This Row],[Account Type]]="Credit Card",Table1[[#This Row],[Amount]],"")</f>
        <v/>
      </c>
      <c r="I3326" s="2" t="str">
        <f>IF(Table1[[#This Row],[Category]]="Loan Repayment",Table1[[#This Row],[Amount]]*-1,"")</f>
        <v/>
      </c>
      <c r="J3326" s="20" t="s">
        <v>391</v>
      </c>
      <c r="K3326" s="17">
        <v>45566</v>
      </c>
    </row>
    <row r="3327" spans="1:11" x14ac:dyDescent="0.25">
      <c r="A3327" s="17">
        <v>45580</v>
      </c>
      <c r="B3327" t="s">
        <v>249</v>
      </c>
      <c r="C3327" t="str">
        <f t="shared" si="51"/>
        <v>Others</v>
      </c>
      <c r="D3327" s="3">
        <v>0</v>
      </c>
      <c r="E3327" t="s">
        <v>254</v>
      </c>
      <c r="F3327" t="s">
        <v>255</v>
      </c>
      <c r="G3327" s="5" t="str">
        <f>IF(Table1[[#This Row],[Amount]]&lt;0,-Table1[[#This Row],[Amount]],"")</f>
        <v/>
      </c>
      <c r="H3327">
        <f>IF(Table1[[#This Row],[Account Type]]="Credit Card",Table1[[#This Row],[Amount]],"")</f>
        <v>0</v>
      </c>
      <c r="I3327" s="2" t="str">
        <f>IF(Table1[[#This Row],[Category]]="Loan Repayment",Table1[[#This Row],[Amount]]*-1,"")</f>
        <v/>
      </c>
      <c r="J3327" s="20" t="s">
        <v>391</v>
      </c>
      <c r="K3327" s="17">
        <v>45566</v>
      </c>
    </row>
    <row r="3328" spans="1:11" x14ac:dyDescent="0.25">
      <c r="A3328" s="17">
        <v>45580</v>
      </c>
      <c r="B3328" t="s">
        <v>125</v>
      </c>
      <c r="C3328" t="str">
        <f t="shared" si="51"/>
        <v>Health</v>
      </c>
      <c r="D3328" s="3">
        <v>-10.199999999999999</v>
      </c>
      <c r="E3328" t="s">
        <v>254</v>
      </c>
      <c r="F3328" t="s">
        <v>255</v>
      </c>
      <c r="G3328" s="5">
        <f>IF(Table1[[#This Row],[Amount]]&lt;0,-Table1[[#This Row],[Amount]],"")</f>
        <v>10.199999999999999</v>
      </c>
      <c r="H3328">
        <f>IF(Table1[[#This Row],[Account Type]]="Credit Card",Table1[[#This Row],[Amount]],"")</f>
        <v>-10.199999999999999</v>
      </c>
      <c r="I3328" s="2" t="str">
        <f>IF(Table1[[#This Row],[Category]]="Loan Repayment",Table1[[#This Row],[Amount]]*-1,"")</f>
        <v/>
      </c>
      <c r="J3328" s="20" t="s">
        <v>391</v>
      </c>
      <c r="K3328" s="17">
        <v>45566</v>
      </c>
    </row>
    <row r="3329" spans="1:11" x14ac:dyDescent="0.25">
      <c r="A3329" s="17">
        <v>45580</v>
      </c>
      <c r="B3329" t="s">
        <v>248</v>
      </c>
      <c r="C3329" t="str">
        <f t="shared" si="51"/>
        <v>Others</v>
      </c>
      <c r="D3329" s="3">
        <v>-1.75</v>
      </c>
      <c r="E3329" t="s">
        <v>254</v>
      </c>
      <c r="F3329" t="s">
        <v>255</v>
      </c>
      <c r="G3329" s="5">
        <f>IF(Table1[[#This Row],[Amount]]&lt;0,-Table1[[#This Row],[Amount]],"")</f>
        <v>1.75</v>
      </c>
      <c r="H3329">
        <f>IF(Table1[[#This Row],[Account Type]]="Credit Card",Table1[[#This Row],[Amount]],"")</f>
        <v>-1.75</v>
      </c>
      <c r="I3329" s="2" t="str">
        <f>IF(Table1[[#This Row],[Category]]="Loan Repayment",Table1[[#This Row],[Amount]]*-1,"")</f>
        <v/>
      </c>
      <c r="J3329" s="20" t="s">
        <v>391</v>
      </c>
      <c r="K3329" s="17">
        <v>45566</v>
      </c>
    </row>
    <row r="3330" spans="1:11" x14ac:dyDescent="0.25">
      <c r="A3330" s="16">
        <v>45580.199328703704</v>
      </c>
      <c r="B3330" t="s">
        <v>46</v>
      </c>
      <c r="C3330" t="str">
        <f t="shared" ref="C3330:C3393" si="52">IF(OR(B3330="Lidl",B3330="Asda",B3330="Best Asia Supermarket",B3330="Wallington Food Centre",B3330="Sainsbury's",B3330="Tesco"),"Groceries",IF(OR(B3330="Boots",B3330="Manor Pharmacy",B3330="Specsavers",B3330="Noahs Health Food Stor"),"Health",IF(OR(B3330="Amazon",B3330="Ebay"),"Online Shopping",IF(OR(B3330="Transport For London",B3330="South Western Railway"),"Public Transport",IF(OR(B3330="Primark",B3330="TK Maxx",B3330="Marks &amp; Spencer"),"Clothing",IF(OR(B3330="Udemy",B3330="Wise",B3330="Telusko",B3330="Oasis Christian Centre"),"Self Development",IF(OR(B3330="Price Busters",B3330="Argos",B3330="Poundland",B3330="Kings Corner"),"Household Items",IF(OR(B3330="To RCCG GLORIOUS HIGH THRONE",B3330="To Eagle City Church"),"Church",IF(OR(B3330="Skillz UK",B3330="Tynker",B3330="To Gocardless",B3330="We Make Footballers Cc",B3330="GLL BETTER",B3330="VIS WWW.BETTER.ORG.UK/",B3330="IXL Learning"),"Kids Extracurricular",IF(OR(B3330="To GBP Savings",B3330="Trading 212"),"Savings",IF(B3330="To Aqua","Loan Repayment",IF(B3330="To Kaneh Amin","Haircut",IF(B3330="Wall/Rent/63canon","Rent",IF(OR(B3330="Bolt","Uber"),"Cab",IF(B3330="Dulwich College","Salary","Others")))))))))))))))</f>
        <v>Others</v>
      </c>
      <c r="D3330" s="3">
        <v>140</v>
      </c>
      <c r="E3330" t="s">
        <v>244</v>
      </c>
      <c r="F3330" t="s">
        <v>241</v>
      </c>
      <c r="G3330" s="5" t="str">
        <f>IF(Table1[[#This Row],[Amount]]&lt;0,-Table1[[#This Row],[Amount]],"")</f>
        <v/>
      </c>
      <c r="H3330" t="str">
        <f>IF(Table1[[#This Row],[Account Type]]="Credit Card",Table1[[#This Row],[Amount]],"")</f>
        <v/>
      </c>
      <c r="I3330" s="2" t="str">
        <f>IF(Table1[[#This Row],[Category]]="Loan Repayment",Table1[[#This Row],[Amount]]*-1,"")</f>
        <v/>
      </c>
      <c r="J3330" s="20" t="s">
        <v>391</v>
      </c>
      <c r="K3330" s="17">
        <v>45566</v>
      </c>
    </row>
    <row r="3331" spans="1:11" x14ac:dyDescent="0.25">
      <c r="A3331" s="16">
        <v>45580.200879629629</v>
      </c>
      <c r="B3331" t="s">
        <v>214</v>
      </c>
      <c r="C3331" t="str">
        <f t="shared" si="52"/>
        <v>Loan Repayment</v>
      </c>
      <c r="D3331" s="3">
        <v>-147.11000000000001</v>
      </c>
      <c r="E3331" t="s">
        <v>244</v>
      </c>
      <c r="F3331" t="s">
        <v>241</v>
      </c>
      <c r="G3331" s="5">
        <f>IF(Table1[[#This Row],[Amount]]&lt;0,-Table1[[#This Row],[Amount]],"")</f>
        <v>147.11000000000001</v>
      </c>
      <c r="H3331" t="str">
        <f>IF(Table1[[#This Row],[Account Type]]="Credit Card",Table1[[#This Row],[Amount]],"")</f>
        <v/>
      </c>
      <c r="I3331" s="2">
        <f>IF(Table1[[#This Row],[Category]]="Loan Repayment",Table1[[#This Row],[Amount]]*-1,"")</f>
        <v>147.11000000000001</v>
      </c>
      <c r="J3331" s="20" t="s">
        <v>391</v>
      </c>
      <c r="K3331" s="17">
        <v>45566</v>
      </c>
    </row>
    <row r="3332" spans="1:11" x14ac:dyDescent="0.25">
      <c r="A3332" s="16">
        <v>45580.492592592593</v>
      </c>
      <c r="B3332" t="s">
        <v>166</v>
      </c>
      <c r="C3332" t="str">
        <f t="shared" si="52"/>
        <v>Others</v>
      </c>
      <c r="D3332" s="3">
        <v>124.56</v>
      </c>
      <c r="E3332" t="s">
        <v>244</v>
      </c>
      <c r="F3332" t="s">
        <v>241</v>
      </c>
      <c r="G3332" s="5" t="str">
        <f>IF(Table1[[#This Row],[Amount]]&lt;0,-Table1[[#This Row],[Amount]],"")</f>
        <v/>
      </c>
      <c r="H3332" t="str">
        <f>IF(Table1[[#This Row],[Account Type]]="Credit Card",Table1[[#This Row],[Amount]],"")</f>
        <v/>
      </c>
      <c r="I3332" s="2" t="str">
        <f>IF(Table1[[#This Row],[Category]]="Loan Repayment",Table1[[#This Row],[Amount]]*-1,"")</f>
        <v/>
      </c>
      <c r="J3332" s="20" t="s">
        <v>391</v>
      </c>
      <c r="K3332" s="17">
        <v>45566</v>
      </c>
    </row>
    <row r="3333" spans="1:11" x14ac:dyDescent="0.25">
      <c r="A3333" s="16">
        <v>45580.493298611109</v>
      </c>
      <c r="B3333" t="s">
        <v>46</v>
      </c>
      <c r="C3333" t="str">
        <f t="shared" si="52"/>
        <v>Others</v>
      </c>
      <c r="D3333" s="3">
        <v>56</v>
      </c>
      <c r="E3333" t="s">
        <v>244</v>
      </c>
      <c r="F3333" t="s">
        <v>241</v>
      </c>
      <c r="G3333" s="5" t="str">
        <f>IF(Table1[[#This Row],[Amount]]&lt;0,-Table1[[#This Row],[Amount]],"")</f>
        <v/>
      </c>
      <c r="H3333" t="str">
        <f>IF(Table1[[#This Row],[Account Type]]="Credit Card",Table1[[#This Row],[Amount]],"")</f>
        <v/>
      </c>
      <c r="I3333" s="2" t="str">
        <f>IF(Table1[[#This Row],[Category]]="Loan Repayment",Table1[[#This Row],[Amount]]*-1,"")</f>
        <v/>
      </c>
      <c r="J3333" s="20" t="s">
        <v>391</v>
      </c>
      <c r="K3333" s="17">
        <v>45566</v>
      </c>
    </row>
    <row r="3334" spans="1:11" x14ac:dyDescent="0.25">
      <c r="A3334" s="16">
        <v>45580.494502314818</v>
      </c>
      <c r="B3334" t="s">
        <v>123</v>
      </c>
      <c r="C3334" t="str">
        <f t="shared" si="52"/>
        <v>Others</v>
      </c>
      <c r="D3334" s="3">
        <v>-180</v>
      </c>
      <c r="E3334" t="s">
        <v>244</v>
      </c>
      <c r="F3334" t="s">
        <v>241</v>
      </c>
      <c r="G3334" s="5">
        <f>IF(Table1[[#This Row],[Amount]]&lt;0,-Table1[[#This Row],[Amount]],"")</f>
        <v>180</v>
      </c>
      <c r="H3334" t="str">
        <f>IF(Table1[[#This Row],[Account Type]]="Credit Card",Table1[[#This Row],[Amount]],"")</f>
        <v/>
      </c>
      <c r="I3334" s="2" t="str">
        <f>IF(Table1[[#This Row],[Category]]="Loan Repayment",Table1[[#This Row],[Amount]]*-1,"")</f>
        <v/>
      </c>
      <c r="J3334" s="20" t="s">
        <v>391</v>
      </c>
      <c r="K3334" s="17">
        <v>45566</v>
      </c>
    </row>
    <row r="3335" spans="1:11" x14ac:dyDescent="0.25">
      <c r="A3335" s="16">
        <v>45580.91978009259</v>
      </c>
      <c r="B3335" t="s">
        <v>224</v>
      </c>
      <c r="C3335" t="str">
        <f t="shared" si="52"/>
        <v>Others</v>
      </c>
      <c r="D3335" s="3">
        <v>-6.27</v>
      </c>
      <c r="E3335" t="s">
        <v>244</v>
      </c>
      <c r="F3335" t="s">
        <v>241</v>
      </c>
      <c r="G3335" s="5">
        <f>IF(Table1[[#This Row],[Amount]]&lt;0,-Table1[[#This Row],[Amount]],"")</f>
        <v>6.27</v>
      </c>
      <c r="H3335" t="str">
        <f>IF(Table1[[#This Row],[Account Type]]="Credit Card",Table1[[#This Row],[Amount]],"")</f>
        <v/>
      </c>
      <c r="I3335" s="2" t="str">
        <f>IF(Table1[[#This Row],[Category]]="Loan Repayment",Table1[[#This Row],[Amount]]*-1,"")</f>
        <v/>
      </c>
      <c r="J3335" s="20" t="s">
        <v>391</v>
      </c>
      <c r="K3335" s="17">
        <v>45566</v>
      </c>
    </row>
    <row r="3336" spans="1:11" x14ac:dyDescent="0.25">
      <c r="A3336" s="17">
        <v>45581</v>
      </c>
      <c r="B3336" t="s">
        <v>248</v>
      </c>
      <c r="C3336" t="str">
        <f t="shared" si="52"/>
        <v>Others</v>
      </c>
      <c r="D3336" s="3">
        <v>-5.25</v>
      </c>
      <c r="E3336" t="s">
        <v>254</v>
      </c>
      <c r="F3336" t="s">
        <v>255</v>
      </c>
      <c r="G3336" s="5">
        <f>IF(Table1[[#This Row],[Amount]]&lt;0,-Table1[[#This Row],[Amount]],"")</f>
        <v>5.25</v>
      </c>
      <c r="H3336">
        <f>IF(Table1[[#This Row],[Account Type]]="Credit Card",Table1[[#This Row],[Amount]],"")</f>
        <v>-5.25</v>
      </c>
      <c r="I3336" s="2" t="str">
        <f>IF(Table1[[#This Row],[Category]]="Loan Repayment",Table1[[#This Row],[Amount]]*-1,"")</f>
        <v/>
      </c>
      <c r="J3336" s="20" t="s">
        <v>391</v>
      </c>
      <c r="K3336" s="17">
        <v>45566</v>
      </c>
    </row>
    <row r="3337" spans="1:11" x14ac:dyDescent="0.25">
      <c r="A3337" s="17">
        <v>45581</v>
      </c>
      <c r="B3337" t="s">
        <v>247</v>
      </c>
      <c r="C3337" t="str">
        <f t="shared" si="52"/>
        <v>Others</v>
      </c>
      <c r="D3337" s="3">
        <v>-7.55</v>
      </c>
      <c r="E3337" t="s">
        <v>254</v>
      </c>
      <c r="F3337" t="s">
        <v>255</v>
      </c>
      <c r="G3337" s="5">
        <f>IF(Table1[[#This Row],[Amount]]&lt;0,-Table1[[#This Row],[Amount]],"")</f>
        <v>7.55</v>
      </c>
      <c r="H3337">
        <f>IF(Table1[[#This Row],[Account Type]]="Credit Card",Table1[[#This Row],[Amount]],"")</f>
        <v>-7.55</v>
      </c>
      <c r="I3337" s="2" t="str">
        <f>IF(Table1[[#This Row],[Category]]="Loan Repayment",Table1[[#This Row],[Amount]]*-1,"")</f>
        <v/>
      </c>
      <c r="J3337" s="20" t="s">
        <v>391</v>
      </c>
      <c r="K3337" s="17">
        <v>45566</v>
      </c>
    </row>
    <row r="3338" spans="1:11" x14ac:dyDescent="0.25">
      <c r="A3338" s="17">
        <v>45581</v>
      </c>
      <c r="B3338" t="s">
        <v>247</v>
      </c>
      <c r="C3338" t="str">
        <f t="shared" si="52"/>
        <v>Others</v>
      </c>
      <c r="D3338" s="3">
        <v>-2.75</v>
      </c>
      <c r="E3338" t="s">
        <v>254</v>
      </c>
      <c r="F3338" t="s">
        <v>255</v>
      </c>
      <c r="G3338" s="5">
        <f>IF(Table1[[#This Row],[Amount]]&lt;0,-Table1[[#This Row],[Amount]],"")</f>
        <v>2.75</v>
      </c>
      <c r="H3338">
        <f>IF(Table1[[#This Row],[Account Type]]="Credit Card",Table1[[#This Row],[Amount]],"")</f>
        <v>-2.75</v>
      </c>
      <c r="I3338" s="2" t="str">
        <f>IF(Table1[[#This Row],[Category]]="Loan Repayment",Table1[[#This Row],[Amount]]*-1,"")</f>
        <v/>
      </c>
      <c r="J3338" s="20" t="s">
        <v>391</v>
      </c>
      <c r="K3338" s="17">
        <v>45566</v>
      </c>
    </row>
    <row r="3339" spans="1:11" x14ac:dyDescent="0.25">
      <c r="A3339" s="16">
        <v>45581.074814814812</v>
      </c>
      <c r="B3339" t="s">
        <v>107</v>
      </c>
      <c r="C3339" t="str">
        <f t="shared" si="52"/>
        <v>Others</v>
      </c>
      <c r="D3339" s="3">
        <v>50</v>
      </c>
      <c r="E3339" t="s">
        <v>244</v>
      </c>
      <c r="F3339" t="s">
        <v>241</v>
      </c>
      <c r="G3339" s="5" t="str">
        <f>IF(Table1[[#This Row],[Amount]]&lt;0,-Table1[[#This Row],[Amount]],"")</f>
        <v/>
      </c>
      <c r="H3339" t="str">
        <f>IF(Table1[[#This Row],[Account Type]]="Credit Card",Table1[[#This Row],[Amount]],"")</f>
        <v/>
      </c>
      <c r="I3339" s="2" t="str">
        <f>IF(Table1[[#This Row],[Category]]="Loan Repayment",Table1[[#This Row],[Amount]]*-1,"")</f>
        <v/>
      </c>
      <c r="J3339" s="20" t="s">
        <v>391</v>
      </c>
      <c r="K3339" s="17">
        <v>45566</v>
      </c>
    </row>
    <row r="3340" spans="1:11" x14ac:dyDescent="0.25">
      <c r="A3340" s="17">
        <v>45582</v>
      </c>
      <c r="B3340" t="s">
        <v>248</v>
      </c>
      <c r="C3340" t="str">
        <f t="shared" si="52"/>
        <v>Others</v>
      </c>
      <c r="D3340" s="3">
        <v>-3.5</v>
      </c>
      <c r="E3340" t="s">
        <v>254</v>
      </c>
      <c r="F3340" t="s">
        <v>255</v>
      </c>
      <c r="G3340" s="5">
        <f>IF(Table1[[#This Row],[Amount]]&lt;0,-Table1[[#This Row],[Amount]],"")</f>
        <v>3.5</v>
      </c>
      <c r="H3340">
        <f>IF(Table1[[#This Row],[Account Type]]="Credit Card",Table1[[#This Row],[Amount]],"")</f>
        <v>-3.5</v>
      </c>
      <c r="I3340" s="2" t="str">
        <f>IF(Table1[[#This Row],[Category]]="Loan Repayment",Table1[[#This Row],[Amount]]*-1,"")</f>
        <v/>
      </c>
      <c r="J3340" s="20" t="s">
        <v>391</v>
      </c>
      <c r="K3340" s="17">
        <v>45566</v>
      </c>
    </row>
    <row r="3341" spans="1:11" x14ac:dyDescent="0.25">
      <c r="A3341" s="17">
        <v>45583</v>
      </c>
      <c r="B3341" t="s">
        <v>248</v>
      </c>
      <c r="C3341" t="str">
        <f t="shared" si="52"/>
        <v>Others</v>
      </c>
      <c r="D3341" s="3">
        <v>-3.5</v>
      </c>
      <c r="E3341" t="s">
        <v>254</v>
      </c>
      <c r="F3341" t="s">
        <v>255</v>
      </c>
      <c r="G3341" s="5">
        <f>IF(Table1[[#This Row],[Amount]]&lt;0,-Table1[[#This Row],[Amount]],"")</f>
        <v>3.5</v>
      </c>
      <c r="H3341">
        <f>IF(Table1[[#This Row],[Account Type]]="Credit Card",Table1[[#This Row],[Amount]],"")</f>
        <v>-3.5</v>
      </c>
      <c r="I3341" s="2" t="str">
        <f>IF(Table1[[#This Row],[Category]]="Loan Repayment",Table1[[#This Row],[Amount]]*-1,"")</f>
        <v/>
      </c>
      <c r="J3341" s="20" t="s">
        <v>391</v>
      </c>
      <c r="K3341" s="17">
        <v>45566</v>
      </c>
    </row>
    <row r="3342" spans="1:11" x14ac:dyDescent="0.25">
      <c r="A3342" s="16">
        <v>45583.887453703705</v>
      </c>
      <c r="B3342" t="s">
        <v>11</v>
      </c>
      <c r="C3342" t="str">
        <f t="shared" si="52"/>
        <v>Others</v>
      </c>
      <c r="D3342" s="3">
        <v>-3.99</v>
      </c>
      <c r="E3342" t="s">
        <v>244</v>
      </c>
      <c r="F3342" t="s">
        <v>241</v>
      </c>
      <c r="G3342" s="5">
        <f>IF(Table1[[#This Row],[Amount]]&lt;0,-Table1[[#This Row],[Amount]],"")</f>
        <v>3.99</v>
      </c>
      <c r="H3342" t="str">
        <f>IF(Table1[[#This Row],[Account Type]]="Credit Card",Table1[[#This Row],[Amount]],"")</f>
        <v/>
      </c>
      <c r="I3342" s="2" t="str">
        <f>IF(Table1[[#This Row],[Category]]="Loan Repayment",Table1[[#This Row],[Amount]]*-1,"")</f>
        <v/>
      </c>
      <c r="J3342" s="20" t="s">
        <v>391</v>
      </c>
      <c r="K3342" s="17">
        <v>45566</v>
      </c>
    </row>
    <row r="3343" spans="1:11" x14ac:dyDescent="0.25">
      <c r="A3343" s="17">
        <v>45584</v>
      </c>
      <c r="B3343" t="s">
        <v>256</v>
      </c>
      <c r="C3343" t="str">
        <f t="shared" si="52"/>
        <v>Others</v>
      </c>
      <c r="D3343" s="3">
        <v>-2.78</v>
      </c>
      <c r="E3343" t="s">
        <v>254</v>
      </c>
      <c r="F3343" t="s">
        <v>255</v>
      </c>
      <c r="G3343" s="5">
        <f>IF(Table1[[#This Row],[Amount]]&lt;0,-Table1[[#This Row],[Amount]],"")</f>
        <v>2.78</v>
      </c>
      <c r="H3343">
        <f>IF(Table1[[#This Row],[Account Type]]="Credit Card",Table1[[#This Row],[Amount]],"")</f>
        <v>-2.78</v>
      </c>
      <c r="I3343" s="2" t="str">
        <f>IF(Table1[[#This Row],[Category]]="Loan Repayment",Table1[[#This Row],[Amount]]*-1,"")</f>
        <v/>
      </c>
      <c r="J3343" s="20" t="s">
        <v>391</v>
      </c>
      <c r="K3343" s="17">
        <v>45566</v>
      </c>
    </row>
    <row r="3344" spans="1:11" x14ac:dyDescent="0.25">
      <c r="A3344" s="17">
        <v>45584</v>
      </c>
      <c r="B3344" t="s">
        <v>248</v>
      </c>
      <c r="C3344" t="str">
        <f t="shared" si="52"/>
        <v>Others</v>
      </c>
      <c r="D3344" s="3">
        <v>-5.25</v>
      </c>
      <c r="E3344" t="s">
        <v>254</v>
      </c>
      <c r="F3344" t="s">
        <v>255</v>
      </c>
      <c r="G3344" s="5">
        <f>IF(Table1[[#This Row],[Amount]]&lt;0,-Table1[[#This Row],[Amount]],"")</f>
        <v>5.25</v>
      </c>
      <c r="H3344">
        <f>IF(Table1[[#This Row],[Account Type]]="Credit Card",Table1[[#This Row],[Amount]],"")</f>
        <v>-5.25</v>
      </c>
      <c r="I3344" s="2" t="str">
        <f>IF(Table1[[#This Row],[Category]]="Loan Repayment",Table1[[#This Row],[Amount]]*-1,"")</f>
        <v/>
      </c>
      <c r="J3344" s="20" t="s">
        <v>391</v>
      </c>
      <c r="K3344" s="17">
        <v>45566</v>
      </c>
    </row>
    <row r="3345" spans="1:11" x14ac:dyDescent="0.25">
      <c r="A3345" s="16">
        <v>45584.369560185187</v>
      </c>
      <c r="B3345" t="s">
        <v>10</v>
      </c>
      <c r="C3345" t="str">
        <f t="shared" si="52"/>
        <v>Groceries</v>
      </c>
      <c r="D3345" s="3">
        <v>-1.55</v>
      </c>
      <c r="E3345" t="s">
        <v>244</v>
      </c>
      <c r="F3345" t="s">
        <v>241</v>
      </c>
      <c r="G3345" s="5">
        <f>IF(Table1[[#This Row],[Amount]]&lt;0,-Table1[[#This Row],[Amount]],"")</f>
        <v>1.55</v>
      </c>
      <c r="H3345" t="str">
        <f>IF(Table1[[#This Row],[Account Type]]="Credit Card",Table1[[#This Row],[Amount]],"")</f>
        <v/>
      </c>
      <c r="I3345" s="2" t="str">
        <f>IF(Table1[[#This Row],[Category]]="Loan Repayment",Table1[[#This Row],[Amount]]*-1,"")</f>
        <v/>
      </c>
      <c r="J3345" s="20" t="s">
        <v>391</v>
      </c>
      <c r="K3345" s="17">
        <v>45566</v>
      </c>
    </row>
    <row r="3346" spans="1:11" x14ac:dyDescent="0.25">
      <c r="A3346" s="16">
        <v>45585.509444444448</v>
      </c>
      <c r="B3346" t="s">
        <v>39</v>
      </c>
      <c r="C3346" t="str">
        <f t="shared" si="52"/>
        <v>Church</v>
      </c>
      <c r="D3346" s="3">
        <v>-3</v>
      </c>
      <c r="E3346" t="s">
        <v>244</v>
      </c>
      <c r="F3346" t="s">
        <v>241</v>
      </c>
      <c r="G3346" s="5">
        <f>IF(Table1[[#This Row],[Amount]]&lt;0,-Table1[[#This Row],[Amount]],"")</f>
        <v>3</v>
      </c>
      <c r="H3346" t="str">
        <f>IF(Table1[[#This Row],[Account Type]]="Credit Card",Table1[[#This Row],[Amount]],"")</f>
        <v/>
      </c>
      <c r="I3346" s="2" t="str">
        <f>IF(Table1[[#This Row],[Category]]="Loan Repayment",Table1[[#This Row],[Amount]]*-1,"")</f>
        <v/>
      </c>
      <c r="J3346" s="20" t="s">
        <v>391</v>
      </c>
      <c r="K3346" s="17">
        <v>45566</v>
      </c>
    </row>
    <row r="3347" spans="1:11" x14ac:dyDescent="0.25">
      <c r="A3347" s="17">
        <v>45586</v>
      </c>
      <c r="B3347" t="s">
        <v>248</v>
      </c>
      <c r="C3347" t="str">
        <f t="shared" si="52"/>
        <v>Others</v>
      </c>
      <c r="D3347" s="3">
        <v>-1.75</v>
      </c>
      <c r="E3347" t="s">
        <v>254</v>
      </c>
      <c r="F3347" t="s">
        <v>255</v>
      </c>
      <c r="G3347" s="5">
        <f>IF(Table1[[#This Row],[Amount]]&lt;0,-Table1[[#This Row],[Amount]],"")</f>
        <v>1.75</v>
      </c>
      <c r="H3347">
        <f>IF(Table1[[#This Row],[Account Type]]="Credit Card",Table1[[#This Row],[Amount]],"")</f>
        <v>-1.75</v>
      </c>
      <c r="I3347" s="2" t="str">
        <f>IF(Table1[[#This Row],[Category]]="Loan Repayment",Table1[[#This Row],[Amount]]*-1,"")</f>
        <v/>
      </c>
      <c r="J3347" s="20" t="s">
        <v>391</v>
      </c>
      <c r="K3347" s="17">
        <v>45566</v>
      </c>
    </row>
    <row r="3348" spans="1:11" x14ac:dyDescent="0.25">
      <c r="A3348" s="17">
        <v>45586</v>
      </c>
      <c r="B3348" t="s">
        <v>247</v>
      </c>
      <c r="C3348" t="str">
        <f t="shared" si="52"/>
        <v>Others</v>
      </c>
      <c r="D3348" s="3">
        <v>-1.55</v>
      </c>
      <c r="E3348" t="s">
        <v>254</v>
      </c>
      <c r="F3348" t="s">
        <v>255</v>
      </c>
      <c r="G3348" s="5">
        <f>IF(Table1[[#This Row],[Amount]]&lt;0,-Table1[[#This Row],[Amount]],"")</f>
        <v>1.55</v>
      </c>
      <c r="H3348">
        <f>IF(Table1[[#This Row],[Account Type]]="Credit Card",Table1[[#This Row],[Amount]],"")</f>
        <v>-1.55</v>
      </c>
      <c r="I3348" s="2" t="str">
        <f>IF(Table1[[#This Row],[Category]]="Loan Repayment",Table1[[#This Row],[Amount]]*-1,"")</f>
        <v/>
      </c>
      <c r="J3348" s="20" t="s">
        <v>391</v>
      </c>
      <c r="K3348" s="17">
        <v>45566</v>
      </c>
    </row>
    <row r="3349" spans="1:11" x14ac:dyDescent="0.25">
      <c r="A3349" s="16">
        <v>45586.390613425923</v>
      </c>
      <c r="B3349" t="s">
        <v>223</v>
      </c>
      <c r="C3349" t="str">
        <f t="shared" si="52"/>
        <v>Others</v>
      </c>
      <c r="D3349" s="3">
        <v>-5</v>
      </c>
      <c r="E3349" t="s">
        <v>244</v>
      </c>
      <c r="F3349" t="s">
        <v>241</v>
      </c>
      <c r="G3349" s="5">
        <f>IF(Table1[[#This Row],[Amount]]&lt;0,-Table1[[#This Row],[Amount]],"")</f>
        <v>5</v>
      </c>
      <c r="H3349" t="str">
        <f>IF(Table1[[#This Row],[Account Type]]="Credit Card",Table1[[#This Row],[Amount]],"")</f>
        <v/>
      </c>
      <c r="I3349" s="2" t="str">
        <f>IF(Table1[[#This Row],[Category]]="Loan Repayment",Table1[[#This Row],[Amount]]*-1,"")</f>
        <v/>
      </c>
      <c r="J3349" s="20" t="s">
        <v>391</v>
      </c>
      <c r="K3349" s="17">
        <v>45566</v>
      </c>
    </row>
    <row r="3350" spans="1:11" x14ac:dyDescent="0.25">
      <c r="A3350" s="16">
        <v>45586.727685185186</v>
      </c>
      <c r="B3350" t="s">
        <v>41</v>
      </c>
      <c r="C3350" t="str">
        <f t="shared" si="52"/>
        <v>Others</v>
      </c>
      <c r="D3350" s="3">
        <v>1300</v>
      </c>
      <c r="E3350" t="s">
        <v>244</v>
      </c>
      <c r="F3350" t="s">
        <v>241</v>
      </c>
      <c r="G3350" s="5" t="str">
        <f>IF(Table1[[#This Row],[Amount]]&lt;0,-Table1[[#This Row],[Amount]],"")</f>
        <v/>
      </c>
      <c r="H3350" t="str">
        <f>IF(Table1[[#This Row],[Account Type]]="Credit Card",Table1[[#This Row],[Amount]],"")</f>
        <v/>
      </c>
      <c r="I3350" s="2" t="str">
        <f>IF(Table1[[#This Row],[Category]]="Loan Repayment",Table1[[#This Row],[Amount]]*-1,"")</f>
        <v/>
      </c>
      <c r="J3350" s="20" t="s">
        <v>391</v>
      </c>
      <c r="K3350" s="17">
        <v>45566</v>
      </c>
    </row>
    <row r="3351" spans="1:11" x14ac:dyDescent="0.25">
      <c r="A3351" s="16">
        <v>45586.843611111108</v>
      </c>
      <c r="B3351" t="s">
        <v>292</v>
      </c>
      <c r="C3351" t="str">
        <f t="shared" si="52"/>
        <v>Others</v>
      </c>
      <c r="D3351" s="3">
        <v>-1300</v>
      </c>
      <c r="E3351" t="s">
        <v>244</v>
      </c>
      <c r="F3351" t="s">
        <v>241</v>
      </c>
      <c r="G3351" s="5">
        <f>IF(Table1[[#This Row],[Amount]]&lt;0,-Table1[[#This Row],[Amount]],"")</f>
        <v>1300</v>
      </c>
      <c r="H3351" t="str">
        <f>IF(Table1[[#This Row],[Account Type]]="Credit Card",Table1[[#This Row],[Amount]],"")</f>
        <v/>
      </c>
      <c r="I3351" s="2" t="str">
        <f>IF(Table1[[#This Row],[Category]]="Loan Repayment",Table1[[#This Row],[Amount]]*-1,"")</f>
        <v/>
      </c>
      <c r="J3351" s="20" t="s">
        <v>391</v>
      </c>
      <c r="K3351" s="17">
        <v>45566</v>
      </c>
    </row>
    <row r="3352" spans="1:11" x14ac:dyDescent="0.25">
      <c r="A3352" s="17">
        <v>45587</v>
      </c>
      <c r="B3352" t="s">
        <v>247</v>
      </c>
      <c r="C3352" t="str">
        <f t="shared" si="52"/>
        <v>Others</v>
      </c>
      <c r="D3352" s="3">
        <v>-8.6</v>
      </c>
      <c r="E3352" t="s">
        <v>254</v>
      </c>
      <c r="F3352" t="s">
        <v>255</v>
      </c>
      <c r="G3352" s="5">
        <f>IF(Table1[[#This Row],[Amount]]&lt;0,-Table1[[#This Row],[Amount]],"")</f>
        <v>8.6</v>
      </c>
      <c r="H3352">
        <f>IF(Table1[[#This Row],[Account Type]]="Credit Card",Table1[[#This Row],[Amount]],"")</f>
        <v>-8.6</v>
      </c>
      <c r="I3352" s="2" t="str">
        <f>IF(Table1[[#This Row],[Category]]="Loan Repayment",Table1[[#This Row],[Amount]]*-1,"")</f>
        <v/>
      </c>
      <c r="J3352" s="20" t="s">
        <v>391</v>
      </c>
      <c r="K3352" s="17">
        <v>45566</v>
      </c>
    </row>
    <row r="3353" spans="1:11" x14ac:dyDescent="0.25">
      <c r="A3353" s="17">
        <v>45587</v>
      </c>
      <c r="B3353" t="s">
        <v>248</v>
      </c>
      <c r="C3353" t="str">
        <f t="shared" si="52"/>
        <v>Others</v>
      </c>
      <c r="D3353" s="3">
        <v>-5.25</v>
      </c>
      <c r="E3353" t="s">
        <v>254</v>
      </c>
      <c r="F3353" t="s">
        <v>255</v>
      </c>
      <c r="G3353" s="5">
        <f>IF(Table1[[#This Row],[Amount]]&lt;0,-Table1[[#This Row],[Amount]],"")</f>
        <v>5.25</v>
      </c>
      <c r="H3353">
        <f>IF(Table1[[#This Row],[Account Type]]="Credit Card",Table1[[#This Row],[Amount]],"")</f>
        <v>-5.25</v>
      </c>
      <c r="I3353" s="2" t="str">
        <f>IF(Table1[[#This Row],[Category]]="Loan Repayment",Table1[[#This Row],[Amount]]*-1,"")</f>
        <v/>
      </c>
      <c r="J3353" s="20" t="s">
        <v>391</v>
      </c>
      <c r="K3353" s="17">
        <v>45566</v>
      </c>
    </row>
    <row r="3354" spans="1:11" x14ac:dyDescent="0.25">
      <c r="A3354" s="17">
        <v>45588</v>
      </c>
      <c r="B3354" t="s">
        <v>248</v>
      </c>
      <c r="C3354" t="str">
        <f t="shared" si="52"/>
        <v>Others</v>
      </c>
      <c r="D3354" s="3">
        <v>-5.25</v>
      </c>
      <c r="E3354" t="s">
        <v>254</v>
      </c>
      <c r="F3354" t="s">
        <v>255</v>
      </c>
      <c r="G3354" s="5">
        <f>IF(Table1[[#This Row],[Amount]]&lt;0,-Table1[[#This Row],[Amount]],"")</f>
        <v>5.25</v>
      </c>
      <c r="H3354">
        <f>IF(Table1[[#This Row],[Account Type]]="Credit Card",Table1[[#This Row],[Amount]],"")</f>
        <v>-5.25</v>
      </c>
      <c r="I3354" s="2" t="str">
        <f>IF(Table1[[#This Row],[Category]]="Loan Repayment",Table1[[#This Row],[Amount]]*-1,"")</f>
        <v/>
      </c>
      <c r="J3354" s="20" t="s">
        <v>391</v>
      </c>
      <c r="K3354" s="17">
        <v>45566</v>
      </c>
    </row>
    <row r="3355" spans="1:11" x14ac:dyDescent="0.25">
      <c r="A3355" s="17">
        <v>45589</v>
      </c>
      <c r="B3355" t="s">
        <v>248</v>
      </c>
      <c r="C3355" t="str">
        <f t="shared" si="52"/>
        <v>Others</v>
      </c>
      <c r="D3355" s="3">
        <v>-5.25</v>
      </c>
      <c r="E3355" t="s">
        <v>254</v>
      </c>
      <c r="F3355" t="s">
        <v>255</v>
      </c>
      <c r="G3355" s="5">
        <f>IF(Table1[[#This Row],[Amount]]&lt;0,-Table1[[#This Row],[Amount]],"")</f>
        <v>5.25</v>
      </c>
      <c r="H3355">
        <f>IF(Table1[[#This Row],[Account Type]]="Credit Card",Table1[[#This Row],[Amount]],"")</f>
        <v>-5.25</v>
      </c>
      <c r="I3355" s="2" t="str">
        <f>IF(Table1[[#This Row],[Category]]="Loan Repayment",Table1[[#This Row],[Amount]]*-1,"")</f>
        <v/>
      </c>
      <c r="J3355" s="20" t="s">
        <v>391</v>
      </c>
      <c r="K3355" s="17">
        <v>45566</v>
      </c>
    </row>
    <row r="3356" spans="1:11" x14ac:dyDescent="0.25">
      <c r="A3356" s="17">
        <v>45589</v>
      </c>
      <c r="B3356" t="s">
        <v>247</v>
      </c>
      <c r="C3356" t="str">
        <f t="shared" si="52"/>
        <v>Others</v>
      </c>
      <c r="D3356" s="3">
        <v>-3.8</v>
      </c>
      <c r="E3356" t="s">
        <v>254</v>
      </c>
      <c r="F3356" t="s">
        <v>255</v>
      </c>
      <c r="G3356" s="5">
        <f>IF(Table1[[#This Row],[Amount]]&lt;0,-Table1[[#This Row],[Amount]],"")</f>
        <v>3.8</v>
      </c>
      <c r="H3356">
        <f>IF(Table1[[#This Row],[Account Type]]="Credit Card",Table1[[#This Row],[Amount]],"")</f>
        <v>-3.8</v>
      </c>
      <c r="I3356" s="2" t="str">
        <f>IF(Table1[[#This Row],[Category]]="Loan Repayment",Table1[[#This Row],[Amount]]*-1,"")</f>
        <v/>
      </c>
      <c r="J3356" s="20" t="s">
        <v>391</v>
      </c>
      <c r="K3356" s="17">
        <v>45566</v>
      </c>
    </row>
    <row r="3357" spans="1:11" x14ac:dyDescent="0.25">
      <c r="A3357" s="17">
        <v>45590</v>
      </c>
      <c r="B3357" t="s">
        <v>248</v>
      </c>
      <c r="C3357" t="str">
        <f t="shared" si="52"/>
        <v>Others</v>
      </c>
      <c r="D3357" s="3">
        <v>-5.25</v>
      </c>
      <c r="E3357" t="s">
        <v>254</v>
      </c>
      <c r="F3357" t="s">
        <v>255</v>
      </c>
      <c r="G3357" s="5">
        <f>IF(Table1[[#This Row],[Amount]]&lt;0,-Table1[[#This Row],[Amount]],"")</f>
        <v>5.25</v>
      </c>
      <c r="H3357">
        <f>IF(Table1[[#This Row],[Account Type]]="Credit Card",Table1[[#This Row],[Amount]],"")</f>
        <v>-5.25</v>
      </c>
      <c r="I3357" s="2" t="str">
        <f>IF(Table1[[#This Row],[Category]]="Loan Repayment",Table1[[#This Row],[Amount]]*-1,"")</f>
        <v/>
      </c>
      <c r="J3357" s="20" t="s">
        <v>391</v>
      </c>
      <c r="K3357" s="17">
        <v>45566</v>
      </c>
    </row>
    <row r="3358" spans="1:11" x14ac:dyDescent="0.25">
      <c r="A3358" s="16">
        <v>45590.530115740738</v>
      </c>
      <c r="B3358" t="s">
        <v>190</v>
      </c>
      <c r="C3358" t="str">
        <f t="shared" si="52"/>
        <v>Others</v>
      </c>
      <c r="D3358" s="3">
        <v>25</v>
      </c>
      <c r="E3358" t="s">
        <v>244</v>
      </c>
      <c r="F3358" t="s">
        <v>241</v>
      </c>
      <c r="G3358" s="5" t="str">
        <f>IF(Table1[[#This Row],[Amount]]&lt;0,-Table1[[#This Row],[Amount]],"")</f>
        <v/>
      </c>
      <c r="H3358" t="str">
        <f>IF(Table1[[#This Row],[Account Type]]="Credit Card",Table1[[#This Row],[Amount]],"")</f>
        <v/>
      </c>
      <c r="I3358" s="2" t="str">
        <f>IF(Table1[[#This Row],[Category]]="Loan Repayment",Table1[[#This Row],[Amount]]*-1,"")</f>
        <v/>
      </c>
      <c r="J3358" s="20" t="s">
        <v>391</v>
      </c>
      <c r="K3358" s="17">
        <v>45566</v>
      </c>
    </row>
    <row r="3359" spans="1:11" x14ac:dyDescent="0.25">
      <c r="A3359" s="17">
        <v>45591</v>
      </c>
      <c r="B3359" t="s">
        <v>248</v>
      </c>
      <c r="C3359" t="str">
        <f t="shared" si="52"/>
        <v>Others</v>
      </c>
      <c r="D3359" s="3">
        <v>-1.95</v>
      </c>
      <c r="E3359" t="s">
        <v>254</v>
      </c>
      <c r="F3359" t="s">
        <v>255</v>
      </c>
      <c r="G3359" s="5">
        <f>IF(Table1[[#This Row],[Amount]]&lt;0,-Table1[[#This Row],[Amount]],"")</f>
        <v>1.95</v>
      </c>
      <c r="H3359">
        <f>IF(Table1[[#This Row],[Account Type]]="Credit Card",Table1[[#This Row],[Amount]],"")</f>
        <v>-1.95</v>
      </c>
      <c r="I3359" s="2" t="str">
        <f>IF(Table1[[#This Row],[Category]]="Loan Repayment",Table1[[#This Row],[Amount]]*-1,"")</f>
        <v/>
      </c>
      <c r="J3359" s="20" t="s">
        <v>391</v>
      </c>
      <c r="K3359" s="17">
        <v>45566</v>
      </c>
    </row>
    <row r="3360" spans="1:11" x14ac:dyDescent="0.25">
      <c r="A3360" s="16">
        <v>45591.426851851851</v>
      </c>
      <c r="B3360" t="s">
        <v>10</v>
      </c>
      <c r="C3360" t="str">
        <f t="shared" si="52"/>
        <v>Groceries</v>
      </c>
      <c r="D3360" s="3">
        <v>-1.55</v>
      </c>
      <c r="E3360" t="s">
        <v>244</v>
      </c>
      <c r="F3360" t="s">
        <v>241</v>
      </c>
      <c r="G3360" s="5">
        <f>IF(Table1[[#This Row],[Amount]]&lt;0,-Table1[[#This Row],[Amount]],"")</f>
        <v>1.55</v>
      </c>
      <c r="H3360" t="str">
        <f>IF(Table1[[#This Row],[Account Type]]="Credit Card",Table1[[#This Row],[Amount]],"")</f>
        <v/>
      </c>
      <c r="I3360" s="2" t="str">
        <f>IF(Table1[[#This Row],[Category]]="Loan Repayment",Table1[[#This Row],[Amount]]*-1,"")</f>
        <v/>
      </c>
      <c r="J3360" s="20" t="s">
        <v>391</v>
      </c>
      <c r="K3360" s="17">
        <v>45566</v>
      </c>
    </row>
    <row r="3361" spans="1:11" x14ac:dyDescent="0.25">
      <c r="A3361" s="16">
        <v>45592.233854166669</v>
      </c>
      <c r="B3361" t="s">
        <v>201</v>
      </c>
      <c r="C3361" t="str">
        <f t="shared" si="52"/>
        <v>Others</v>
      </c>
      <c r="D3361" s="3">
        <v>-32.5</v>
      </c>
      <c r="E3361" t="s">
        <v>244</v>
      </c>
      <c r="F3361" t="s">
        <v>241</v>
      </c>
      <c r="G3361" s="5">
        <f>IF(Table1[[#This Row],[Amount]]&lt;0,-Table1[[#This Row],[Amount]],"")</f>
        <v>32.5</v>
      </c>
      <c r="H3361" t="str">
        <f>IF(Table1[[#This Row],[Account Type]]="Credit Card",Table1[[#This Row],[Amount]],"")</f>
        <v/>
      </c>
      <c r="I3361" s="2" t="str">
        <f>IF(Table1[[#This Row],[Category]]="Loan Repayment",Table1[[#This Row],[Amount]]*-1,"")</f>
        <v/>
      </c>
      <c r="J3361" s="20" t="s">
        <v>391</v>
      </c>
      <c r="K3361" s="17">
        <v>45566</v>
      </c>
    </row>
    <row r="3362" spans="1:11" x14ac:dyDescent="0.25">
      <c r="A3362" s="16">
        <v>45592.236944444441</v>
      </c>
      <c r="B3362" t="s">
        <v>46</v>
      </c>
      <c r="C3362" t="str">
        <f t="shared" si="52"/>
        <v>Others</v>
      </c>
      <c r="D3362" s="3">
        <v>50</v>
      </c>
      <c r="E3362" t="s">
        <v>244</v>
      </c>
      <c r="F3362" t="s">
        <v>241</v>
      </c>
      <c r="G3362" s="5" t="str">
        <f>IF(Table1[[#This Row],[Amount]]&lt;0,-Table1[[#This Row],[Amount]],"")</f>
        <v/>
      </c>
      <c r="H3362" t="str">
        <f>IF(Table1[[#This Row],[Account Type]]="Credit Card",Table1[[#This Row],[Amount]],"")</f>
        <v/>
      </c>
      <c r="I3362" s="2" t="str">
        <f>IF(Table1[[#This Row],[Category]]="Loan Repayment",Table1[[#This Row],[Amount]]*-1,"")</f>
        <v/>
      </c>
      <c r="J3362" s="20" t="s">
        <v>391</v>
      </c>
      <c r="K3362" s="17">
        <v>45566</v>
      </c>
    </row>
    <row r="3363" spans="1:11" x14ac:dyDescent="0.25">
      <c r="A3363" s="16">
        <v>45592.92355324074</v>
      </c>
      <c r="B3363" t="s">
        <v>220</v>
      </c>
      <c r="C3363" t="str">
        <f t="shared" si="52"/>
        <v>Self Development</v>
      </c>
      <c r="D3363" s="3">
        <v>-45.13</v>
      </c>
      <c r="E3363" t="s">
        <v>244</v>
      </c>
      <c r="F3363" t="s">
        <v>241</v>
      </c>
      <c r="G3363" s="5">
        <f>IF(Table1[[#This Row],[Amount]]&lt;0,-Table1[[#This Row],[Amount]],"")</f>
        <v>45.13</v>
      </c>
      <c r="H3363" t="str">
        <f>IF(Table1[[#This Row],[Account Type]]="Credit Card",Table1[[#This Row],[Amount]],"")</f>
        <v/>
      </c>
      <c r="I3363" s="2" t="str">
        <f>IF(Table1[[#This Row],[Category]]="Loan Repayment",Table1[[#This Row],[Amount]]*-1,"")</f>
        <v/>
      </c>
      <c r="J3363" s="20" t="s">
        <v>391</v>
      </c>
      <c r="K3363" s="17">
        <v>45566</v>
      </c>
    </row>
    <row r="3364" spans="1:11" x14ac:dyDescent="0.25">
      <c r="A3364" s="17">
        <v>45593</v>
      </c>
      <c r="B3364" t="s">
        <v>248</v>
      </c>
      <c r="C3364" t="str">
        <f t="shared" si="52"/>
        <v>Others</v>
      </c>
      <c r="D3364" s="3">
        <v>-3.5</v>
      </c>
      <c r="E3364" t="s">
        <v>254</v>
      </c>
      <c r="F3364" t="s">
        <v>255</v>
      </c>
      <c r="G3364" s="5">
        <f>IF(Table1[[#This Row],[Amount]]&lt;0,-Table1[[#This Row],[Amount]],"")</f>
        <v>3.5</v>
      </c>
      <c r="H3364">
        <f>IF(Table1[[#This Row],[Account Type]]="Credit Card",Table1[[#This Row],[Amount]],"")</f>
        <v>-3.5</v>
      </c>
      <c r="I3364" s="2" t="str">
        <f>IF(Table1[[#This Row],[Category]]="Loan Repayment",Table1[[#This Row],[Amount]]*-1,"")</f>
        <v/>
      </c>
      <c r="J3364" s="20" t="s">
        <v>391</v>
      </c>
      <c r="K3364" s="17">
        <v>45566</v>
      </c>
    </row>
    <row r="3365" spans="1:11" x14ac:dyDescent="0.25">
      <c r="A3365" s="16">
        <v>45593.348993055559</v>
      </c>
      <c r="B3365" t="s">
        <v>223</v>
      </c>
      <c r="C3365" t="str">
        <f t="shared" si="52"/>
        <v>Others</v>
      </c>
      <c r="D3365" s="3">
        <v>-5</v>
      </c>
      <c r="E3365" t="s">
        <v>244</v>
      </c>
      <c r="F3365" t="s">
        <v>241</v>
      </c>
      <c r="G3365" s="5">
        <f>IF(Table1[[#This Row],[Amount]]&lt;0,-Table1[[#This Row],[Amount]],"")</f>
        <v>5</v>
      </c>
      <c r="H3365" t="str">
        <f>IF(Table1[[#This Row],[Account Type]]="Credit Card",Table1[[#This Row],[Amount]],"")</f>
        <v/>
      </c>
      <c r="I3365" s="2" t="str">
        <f>IF(Table1[[#This Row],[Category]]="Loan Repayment",Table1[[#This Row],[Amount]]*-1,"")</f>
        <v/>
      </c>
      <c r="J3365" s="20" t="s">
        <v>391</v>
      </c>
      <c r="K3365" s="17">
        <v>45566</v>
      </c>
    </row>
    <row r="3366" spans="1:11" x14ac:dyDescent="0.25">
      <c r="A3366" s="16">
        <v>45593.534583333334</v>
      </c>
      <c r="B3366" t="s">
        <v>10</v>
      </c>
      <c r="C3366" t="str">
        <f t="shared" si="52"/>
        <v>Groceries</v>
      </c>
      <c r="D3366" s="3">
        <v>-3.75</v>
      </c>
      <c r="E3366" t="s">
        <v>244</v>
      </c>
      <c r="F3366" t="s">
        <v>241</v>
      </c>
      <c r="G3366" s="5">
        <f>IF(Table1[[#This Row],[Amount]]&lt;0,-Table1[[#This Row],[Amount]],"")</f>
        <v>3.75</v>
      </c>
      <c r="H3366" t="str">
        <f>IF(Table1[[#This Row],[Account Type]]="Credit Card",Table1[[#This Row],[Amount]],"")</f>
        <v/>
      </c>
      <c r="I3366" s="2" t="str">
        <f>IF(Table1[[#This Row],[Category]]="Loan Repayment",Table1[[#This Row],[Amount]]*-1,"")</f>
        <v/>
      </c>
      <c r="J3366" s="20" t="s">
        <v>391</v>
      </c>
      <c r="K3366" s="17">
        <v>45566</v>
      </c>
    </row>
    <row r="3367" spans="1:11" x14ac:dyDescent="0.25">
      <c r="A3367" s="16">
        <v>45593.673518518517</v>
      </c>
      <c r="B3367" t="s">
        <v>198</v>
      </c>
      <c r="C3367" t="str">
        <f t="shared" si="52"/>
        <v>Haircut</v>
      </c>
      <c r="D3367" s="3">
        <v>-15</v>
      </c>
      <c r="E3367" t="s">
        <v>244</v>
      </c>
      <c r="F3367" t="s">
        <v>241</v>
      </c>
      <c r="G3367" s="5">
        <f>IF(Table1[[#This Row],[Amount]]&lt;0,-Table1[[#This Row],[Amount]],"")</f>
        <v>15</v>
      </c>
      <c r="H3367" t="str">
        <f>IF(Table1[[#This Row],[Account Type]]="Credit Card",Table1[[#This Row],[Amount]],"")</f>
        <v/>
      </c>
      <c r="I3367" s="2" t="str">
        <f>IF(Table1[[#This Row],[Category]]="Loan Repayment",Table1[[#This Row],[Amount]]*-1,"")</f>
        <v/>
      </c>
      <c r="J3367" s="20" t="s">
        <v>391</v>
      </c>
      <c r="K3367" s="17">
        <v>45566</v>
      </c>
    </row>
    <row r="3368" spans="1:11" x14ac:dyDescent="0.25">
      <c r="A3368" s="16">
        <v>45594.56459490741</v>
      </c>
      <c r="B3368" t="s">
        <v>46</v>
      </c>
      <c r="C3368" t="str">
        <f t="shared" si="52"/>
        <v>Others</v>
      </c>
      <c r="D3368" s="3">
        <v>50</v>
      </c>
      <c r="E3368" t="s">
        <v>244</v>
      </c>
      <c r="F3368" t="s">
        <v>241</v>
      </c>
      <c r="G3368" s="5" t="str">
        <f>IF(Table1[[#This Row],[Amount]]&lt;0,-Table1[[#This Row],[Amount]],"")</f>
        <v/>
      </c>
      <c r="H3368" t="str">
        <f>IF(Table1[[#This Row],[Account Type]]="Credit Card",Table1[[#This Row],[Amount]],"")</f>
        <v/>
      </c>
      <c r="I3368" s="2" t="str">
        <f>IF(Table1[[#This Row],[Category]]="Loan Repayment",Table1[[#This Row],[Amount]]*-1,"")</f>
        <v/>
      </c>
      <c r="J3368" s="20" t="s">
        <v>391</v>
      </c>
      <c r="K3368" s="17">
        <v>45566</v>
      </c>
    </row>
    <row r="3369" spans="1:11" x14ac:dyDescent="0.25">
      <c r="A3369" s="16">
        <v>45594.565486111111</v>
      </c>
      <c r="B3369" t="s">
        <v>225</v>
      </c>
      <c r="C3369" t="str">
        <f t="shared" si="52"/>
        <v>Others</v>
      </c>
      <c r="D3369" s="3">
        <v>-41.58</v>
      </c>
      <c r="E3369" t="s">
        <v>244</v>
      </c>
      <c r="F3369" t="s">
        <v>241</v>
      </c>
      <c r="G3369" s="5">
        <f>IF(Table1[[#This Row],[Amount]]&lt;0,-Table1[[#This Row],[Amount]],"")</f>
        <v>41.58</v>
      </c>
      <c r="H3369" t="str">
        <f>IF(Table1[[#This Row],[Account Type]]="Credit Card",Table1[[#This Row],[Amount]],"")</f>
        <v/>
      </c>
      <c r="I3369" s="2" t="str">
        <f>IF(Table1[[#This Row],[Category]]="Loan Repayment",Table1[[#This Row],[Amount]]*-1,"")</f>
        <v/>
      </c>
      <c r="J3369" s="20" t="s">
        <v>391</v>
      </c>
      <c r="K3369" s="17">
        <v>45566</v>
      </c>
    </row>
    <row r="3370" spans="1:11" x14ac:dyDescent="0.25">
      <c r="A3370" s="17">
        <v>45595</v>
      </c>
      <c r="B3370" t="s">
        <v>249</v>
      </c>
      <c r="C3370" t="str">
        <f t="shared" si="52"/>
        <v>Others</v>
      </c>
      <c r="D3370" s="3">
        <v>0</v>
      </c>
      <c r="E3370" t="s">
        <v>254</v>
      </c>
      <c r="F3370" t="s">
        <v>255</v>
      </c>
      <c r="G3370" s="5" t="str">
        <f>IF(Table1[[#This Row],[Amount]]&lt;0,-Table1[[#This Row],[Amount]],"")</f>
        <v/>
      </c>
      <c r="H3370">
        <f>IF(Table1[[#This Row],[Account Type]]="Credit Card",Table1[[#This Row],[Amount]],"")</f>
        <v>0</v>
      </c>
      <c r="I3370" s="2" t="str">
        <f>IF(Table1[[#This Row],[Category]]="Loan Repayment",Table1[[#This Row],[Amount]]*-1,"")</f>
        <v/>
      </c>
      <c r="J3370" s="20" t="s">
        <v>391</v>
      </c>
      <c r="K3370" s="17">
        <v>45566</v>
      </c>
    </row>
    <row r="3371" spans="1:11" x14ac:dyDescent="0.25">
      <c r="A3371" s="17">
        <v>45595</v>
      </c>
      <c r="B3371" t="s">
        <v>251</v>
      </c>
      <c r="C3371" t="str">
        <f t="shared" si="52"/>
        <v>Others</v>
      </c>
      <c r="D3371" s="3">
        <v>-3.64</v>
      </c>
      <c r="E3371" t="s">
        <v>254</v>
      </c>
      <c r="F3371" t="s">
        <v>255</v>
      </c>
      <c r="G3371" s="5">
        <f>IF(Table1[[#This Row],[Amount]]&lt;0,-Table1[[#This Row],[Amount]],"")</f>
        <v>3.64</v>
      </c>
      <c r="H3371">
        <f>IF(Table1[[#This Row],[Account Type]]="Credit Card",Table1[[#This Row],[Amount]],"")</f>
        <v>-3.64</v>
      </c>
      <c r="I3371" s="2" t="str">
        <f>IF(Table1[[#This Row],[Category]]="Loan Repayment",Table1[[#This Row],[Amount]]*-1,"")</f>
        <v/>
      </c>
      <c r="J3371" s="20" t="s">
        <v>391</v>
      </c>
      <c r="K3371" s="17">
        <v>45566</v>
      </c>
    </row>
    <row r="3372" spans="1:11" x14ac:dyDescent="0.25">
      <c r="A3372" s="17">
        <v>45595</v>
      </c>
      <c r="B3372" t="s">
        <v>247</v>
      </c>
      <c r="C3372" t="str">
        <f t="shared" si="52"/>
        <v>Others</v>
      </c>
      <c r="D3372" s="3">
        <v>-6</v>
      </c>
      <c r="E3372" t="s">
        <v>254</v>
      </c>
      <c r="F3372" t="s">
        <v>255</v>
      </c>
      <c r="G3372" s="5">
        <f>IF(Table1[[#This Row],[Amount]]&lt;0,-Table1[[#This Row],[Amount]],"")</f>
        <v>6</v>
      </c>
      <c r="H3372">
        <f>IF(Table1[[#This Row],[Account Type]]="Credit Card",Table1[[#This Row],[Amount]],"")</f>
        <v>-6</v>
      </c>
      <c r="I3372" s="2" t="str">
        <f>IF(Table1[[#This Row],[Category]]="Loan Repayment",Table1[[#This Row],[Amount]]*-1,"")</f>
        <v/>
      </c>
      <c r="J3372" s="20" t="s">
        <v>391</v>
      </c>
      <c r="K3372" s="17">
        <v>45566</v>
      </c>
    </row>
    <row r="3373" spans="1:11" x14ac:dyDescent="0.25">
      <c r="A3373" s="16">
        <v>45595.345578703702</v>
      </c>
      <c r="B3373" t="s">
        <v>46</v>
      </c>
      <c r="C3373" t="str">
        <f t="shared" si="52"/>
        <v>Others</v>
      </c>
      <c r="D3373" s="3">
        <v>85</v>
      </c>
      <c r="E3373" t="s">
        <v>244</v>
      </c>
      <c r="F3373" t="s">
        <v>241</v>
      </c>
      <c r="G3373" s="5" t="str">
        <f>IF(Table1[[#This Row],[Amount]]&lt;0,-Table1[[#This Row],[Amount]],"")</f>
        <v/>
      </c>
      <c r="H3373" t="str">
        <f>IF(Table1[[#This Row],[Account Type]]="Credit Card",Table1[[#This Row],[Amount]],"")</f>
        <v/>
      </c>
      <c r="I3373" s="2" t="str">
        <f>IF(Table1[[#This Row],[Category]]="Loan Repayment",Table1[[#This Row],[Amount]]*-1,"")</f>
        <v/>
      </c>
      <c r="J3373" s="20" t="s">
        <v>391</v>
      </c>
      <c r="K3373" s="17">
        <v>45566</v>
      </c>
    </row>
    <row r="3374" spans="1:11" x14ac:dyDescent="0.25">
      <c r="A3374" s="16">
        <v>45595.346377314818</v>
      </c>
      <c r="B3374" t="s">
        <v>214</v>
      </c>
      <c r="C3374" t="str">
        <f t="shared" si="52"/>
        <v>Loan Repayment</v>
      </c>
      <c r="D3374" s="3">
        <v>-85.98</v>
      </c>
      <c r="E3374" t="s">
        <v>244</v>
      </c>
      <c r="F3374" t="s">
        <v>241</v>
      </c>
      <c r="G3374" s="5">
        <f>IF(Table1[[#This Row],[Amount]]&lt;0,-Table1[[#This Row],[Amount]],"")</f>
        <v>85.98</v>
      </c>
      <c r="H3374" t="str">
        <f>IF(Table1[[#This Row],[Account Type]]="Credit Card",Table1[[#This Row],[Amount]],"")</f>
        <v/>
      </c>
      <c r="I3374" s="2">
        <f>IF(Table1[[#This Row],[Category]]="Loan Repayment",Table1[[#This Row],[Amount]]*-1,"")</f>
        <v>85.98</v>
      </c>
      <c r="J3374" s="20" t="s">
        <v>391</v>
      </c>
      <c r="K3374" s="17">
        <v>45566</v>
      </c>
    </row>
    <row r="3375" spans="1:11" x14ac:dyDescent="0.25">
      <c r="A3375" s="17">
        <v>45596</v>
      </c>
      <c r="B3375" t="s">
        <v>248</v>
      </c>
      <c r="C3375" t="str">
        <f t="shared" si="52"/>
        <v>Others</v>
      </c>
      <c r="D3375" s="3">
        <v>-1.75</v>
      </c>
      <c r="E3375" t="s">
        <v>254</v>
      </c>
      <c r="F3375" t="s">
        <v>255</v>
      </c>
      <c r="G3375" s="5">
        <f>IF(Table1[[#This Row],[Amount]]&lt;0,-Table1[[#This Row],[Amount]],"")</f>
        <v>1.75</v>
      </c>
      <c r="H3375">
        <f>IF(Table1[[#This Row],[Account Type]]="Credit Card",Table1[[#This Row],[Amount]],"")</f>
        <v>-1.75</v>
      </c>
      <c r="I3375" s="2" t="str">
        <f>IF(Table1[[#This Row],[Category]]="Loan Repayment",Table1[[#This Row],[Amount]]*-1,"")</f>
        <v/>
      </c>
      <c r="J3375" s="20" t="s">
        <v>391</v>
      </c>
      <c r="K3375" s="17">
        <v>45566</v>
      </c>
    </row>
    <row r="3376" spans="1:11" x14ac:dyDescent="0.25">
      <c r="A3376" s="16">
        <v>45597.237951388888</v>
      </c>
      <c r="B3376" t="s">
        <v>197</v>
      </c>
      <c r="C3376" t="str">
        <f t="shared" si="52"/>
        <v>Others</v>
      </c>
      <c r="D3376" s="3">
        <v>-12.5</v>
      </c>
      <c r="E3376" t="s">
        <v>244</v>
      </c>
      <c r="F3376" t="s">
        <v>241</v>
      </c>
      <c r="G3376" s="5">
        <f>IF(Table1[[#This Row],[Amount]]&lt;0,-Table1[[#This Row],[Amount]],"")</f>
        <v>12.5</v>
      </c>
      <c r="H3376" t="str">
        <f>IF(Table1[[#This Row],[Account Type]]="Credit Card",Table1[[#This Row],[Amount]],"")</f>
        <v/>
      </c>
      <c r="I3376" s="2" t="str">
        <f>IF(Table1[[#This Row],[Category]]="Loan Repayment",Table1[[#This Row],[Amount]]*-1,"")</f>
        <v/>
      </c>
      <c r="J3376" s="20" t="s">
        <v>392</v>
      </c>
      <c r="K3376" s="17">
        <v>45597</v>
      </c>
    </row>
    <row r="3377" spans="1:11" x14ac:dyDescent="0.25">
      <c r="A3377" s="16">
        <v>45597.391736111109</v>
      </c>
      <c r="B3377" t="s">
        <v>10</v>
      </c>
      <c r="C3377" t="str">
        <f t="shared" si="52"/>
        <v>Groceries</v>
      </c>
      <c r="D3377" s="3">
        <v>-1.55</v>
      </c>
      <c r="E3377" t="s">
        <v>244</v>
      </c>
      <c r="F3377" t="s">
        <v>241</v>
      </c>
      <c r="G3377" s="5">
        <f>IF(Table1[[#This Row],[Amount]]&lt;0,-Table1[[#This Row],[Amount]],"")</f>
        <v>1.55</v>
      </c>
      <c r="H3377" t="str">
        <f>IF(Table1[[#This Row],[Account Type]]="Credit Card",Table1[[#This Row],[Amount]],"")</f>
        <v/>
      </c>
      <c r="I3377" s="2" t="str">
        <f>IF(Table1[[#This Row],[Category]]="Loan Repayment",Table1[[#This Row],[Amount]]*-1,"")</f>
        <v/>
      </c>
      <c r="J3377" s="20" t="s">
        <v>392</v>
      </c>
      <c r="K3377" s="17">
        <v>45597</v>
      </c>
    </row>
    <row r="3378" spans="1:11" x14ac:dyDescent="0.25">
      <c r="A3378" s="16">
        <v>45597.471458333333</v>
      </c>
      <c r="B3378" t="s">
        <v>10</v>
      </c>
      <c r="C3378" t="str">
        <f t="shared" si="52"/>
        <v>Groceries</v>
      </c>
      <c r="D3378" s="3">
        <v>-1.75</v>
      </c>
      <c r="E3378" t="s">
        <v>244</v>
      </c>
      <c r="F3378" t="s">
        <v>241</v>
      </c>
      <c r="G3378" s="5">
        <f>IF(Table1[[#This Row],[Amount]]&lt;0,-Table1[[#This Row],[Amount]],"")</f>
        <v>1.75</v>
      </c>
      <c r="H3378" t="str">
        <f>IF(Table1[[#This Row],[Account Type]]="Credit Card",Table1[[#This Row],[Amount]],"")</f>
        <v/>
      </c>
      <c r="I3378" s="2" t="str">
        <f>IF(Table1[[#This Row],[Category]]="Loan Repayment",Table1[[#This Row],[Amount]]*-1,"")</f>
        <v/>
      </c>
      <c r="J3378" s="20" t="s">
        <v>392</v>
      </c>
      <c r="K3378" s="17">
        <v>45597</v>
      </c>
    </row>
    <row r="3379" spans="1:11" x14ac:dyDescent="0.25">
      <c r="A3379" s="17">
        <v>45598</v>
      </c>
      <c r="B3379" t="s">
        <v>247</v>
      </c>
      <c r="C3379" t="str">
        <f t="shared" si="52"/>
        <v>Others</v>
      </c>
      <c r="D3379" s="3">
        <v>-1.55</v>
      </c>
      <c r="E3379" t="s">
        <v>254</v>
      </c>
      <c r="F3379" t="s">
        <v>255</v>
      </c>
      <c r="G3379" s="5">
        <f>IF(Table1[[#This Row],[Amount]]&lt;0,-Table1[[#This Row],[Amount]],"")</f>
        <v>1.55</v>
      </c>
      <c r="H3379">
        <f>IF(Table1[[#This Row],[Account Type]]="Credit Card",Table1[[#This Row],[Amount]],"")</f>
        <v>-1.55</v>
      </c>
      <c r="I3379" s="2" t="str">
        <f>IF(Table1[[#This Row],[Category]]="Loan Repayment",Table1[[#This Row],[Amount]]*-1,"")</f>
        <v/>
      </c>
      <c r="J3379" s="20" t="s">
        <v>392</v>
      </c>
      <c r="K3379" s="17">
        <v>45597</v>
      </c>
    </row>
    <row r="3380" spans="1:11" x14ac:dyDescent="0.25">
      <c r="A3380" s="17">
        <v>45598</v>
      </c>
      <c r="B3380" t="s">
        <v>248</v>
      </c>
      <c r="C3380" t="str">
        <f t="shared" si="52"/>
        <v>Others</v>
      </c>
      <c r="D3380" s="3">
        <v>-3.5</v>
      </c>
      <c r="E3380" t="s">
        <v>254</v>
      </c>
      <c r="F3380" t="s">
        <v>255</v>
      </c>
      <c r="G3380" s="5">
        <f>IF(Table1[[#This Row],[Amount]]&lt;0,-Table1[[#This Row],[Amount]],"")</f>
        <v>3.5</v>
      </c>
      <c r="H3380">
        <f>IF(Table1[[#This Row],[Account Type]]="Credit Card",Table1[[#This Row],[Amount]],"")</f>
        <v>-3.5</v>
      </c>
      <c r="I3380" s="2" t="str">
        <f>IF(Table1[[#This Row],[Category]]="Loan Repayment",Table1[[#This Row],[Amount]]*-1,"")</f>
        <v/>
      </c>
      <c r="J3380" s="20" t="s">
        <v>392</v>
      </c>
      <c r="K3380" s="17">
        <v>45597</v>
      </c>
    </row>
    <row r="3381" spans="1:11" x14ac:dyDescent="0.25">
      <c r="A3381" s="16">
        <v>45598.372777777775</v>
      </c>
      <c r="B3381" t="s">
        <v>10</v>
      </c>
      <c r="C3381" t="str">
        <f t="shared" si="52"/>
        <v>Groceries</v>
      </c>
      <c r="D3381" s="3">
        <v>-0.4</v>
      </c>
      <c r="E3381" t="s">
        <v>244</v>
      </c>
      <c r="F3381" t="s">
        <v>241</v>
      </c>
      <c r="G3381" s="5">
        <f>IF(Table1[[#This Row],[Amount]]&lt;0,-Table1[[#This Row],[Amount]],"")</f>
        <v>0.4</v>
      </c>
      <c r="H3381" t="str">
        <f>IF(Table1[[#This Row],[Account Type]]="Credit Card",Table1[[#This Row],[Amount]],"")</f>
        <v/>
      </c>
      <c r="I3381" s="2" t="str">
        <f>IF(Table1[[#This Row],[Category]]="Loan Repayment",Table1[[#This Row],[Amount]]*-1,"")</f>
        <v/>
      </c>
      <c r="J3381" s="20" t="s">
        <v>392</v>
      </c>
      <c r="K3381" s="17">
        <v>45597</v>
      </c>
    </row>
    <row r="3382" spans="1:11" x14ac:dyDescent="0.25">
      <c r="A3382" s="16">
        <v>45598.558912037035</v>
      </c>
      <c r="B3382" t="s">
        <v>46</v>
      </c>
      <c r="C3382" t="str">
        <f t="shared" si="52"/>
        <v>Others</v>
      </c>
      <c r="D3382" s="3">
        <v>70</v>
      </c>
      <c r="E3382" t="s">
        <v>244</v>
      </c>
      <c r="F3382" t="s">
        <v>241</v>
      </c>
      <c r="G3382" s="5" t="str">
        <f>IF(Table1[[#This Row],[Amount]]&lt;0,-Table1[[#This Row],[Amount]],"")</f>
        <v/>
      </c>
      <c r="H3382" t="str">
        <f>IF(Table1[[#This Row],[Account Type]]="Credit Card",Table1[[#This Row],[Amount]],"")</f>
        <v/>
      </c>
      <c r="I3382" s="2" t="str">
        <f>IF(Table1[[#This Row],[Category]]="Loan Repayment",Table1[[#This Row],[Amount]]*-1,"")</f>
        <v/>
      </c>
      <c r="J3382" s="20" t="s">
        <v>392</v>
      </c>
      <c r="K3382" s="17">
        <v>45597</v>
      </c>
    </row>
    <row r="3383" spans="1:11" x14ac:dyDescent="0.25">
      <c r="A3383" s="16">
        <v>45598.559942129628</v>
      </c>
      <c r="B3383" t="s">
        <v>44</v>
      </c>
      <c r="C3383" t="str">
        <f t="shared" si="52"/>
        <v>Household Items</v>
      </c>
      <c r="D3383" s="3">
        <v>-87</v>
      </c>
      <c r="E3383" t="s">
        <v>244</v>
      </c>
      <c r="F3383" t="s">
        <v>241</v>
      </c>
      <c r="G3383" s="5">
        <f>IF(Table1[[#This Row],[Amount]]&lt;0,-Table1[[#This Row],[Amount]],"")</f>
        <v>87</v>
      </c>
      <c r="H3383" t="str">
        <f>IF(Table1[[#This Row],[Account Type]]="Credit Card",Table1[[#This Row],[Amount]],"")</f>
        <v/>
      </c>
      <c r="I3383" s="2" t="str">
        <f>IF(Table1[[#This Row],[Category]]="Loan Repayment",Table1[[#This Row],[Amount]]*-1,"")</f>
        <v/>
      </c>
      <c r="J3383" s="20" t="s">
        <v>392</v>
      </c>
      <c r="K3383" s="17">
        <v>45597</v>
      </c>
    </row>
    <row r="3384" spans="1:11" x14ac:dyDescent="0.25">
      <c r="A3384" s="17">
        <v>45599</v>
      </c>
      <c r="B3384" t="s">
        <v>274</v>
      </c>
      <c r="C3384" t="str">
        <f t="shared" si="52"/>
        <v>Others</v>
      </c>
      <c r="D3384" s="3">
        <v>-2</v>
      </c>
      <c r="E3384" t="s">
        <v>254</v>
      </c>
      <c r="F3384" t="s">
        <v>255</v>
      </c>
      <c r="G3384" s="5">
        <f>IF(Table1[[#This Row],[Amount]]&lt;0,-Table1[[#This Row],[Amount]],"")</f>
        <v>2</v>
      </c>
      <c r="H3384">
        <f>IF(Table1[[#This Row],[Account Type]]="Credit Card",Table1[[#This Row],[Amount]],"")</f>
        <v>-2</v>
      </c>
      <c r="I3384" s="2" t="str">
        <f>IF(Table1[[#This Row],[Category]]="Loan Repayment",Table1[[#This Row],[Amount]]*-1,"")</f>
        <v/>
      </c>
      <c r="J3384" s="20" t="s">
        <v>392</v>
      </c>
      <c r="K3384" s="17">
        <v>45597</v>
      </c>
    </row>
    <row r="3385" spans="1:11" x14ac:dyDescent="0.25">
      <c r="A3385" s="16">
        <v>45599.526388888888</v>
      </c>
      <c r="B3385" t="s">
        <v>46</v>
      </c>
      <c r="C3385" t="str">
        <f t="shared" si="52"/>
        <v>Others</v>
      </c>
      <c r="D3385" s="3">
        <v>300</v>
      </c>
      <c r="E3385" t="s">
        <v>244</v>
      </c>
      <c r="F3385" t="s">
        <v>241</v>
      </c>
      <c r="G3385" s="5" t="str">
        <f>IF(Table1[[#This Row],[Amount]]&lt;0,-Table1[[#This Row],[Amount]],"")</f>
        <v/>
      </c>
      <c r="H3385" t="str">
        <f>IF(Table1[[#This Row],[Account Type]]="Credit Card",Table1[[#This Row],[Amount]],"")</f>
        <v/>
      </c>
      <c r="I3385" s="2" t="str">
        <f>IF(Table1[[#This Row],[Category]]="Loan Repayment",Table1[[#This Row],[Amount]]*-1,"")</f>
        <v/>
      </c>
      <c r="J3385" s="20" t="s">
        <v>392</v>
      </c>
      <c r="K3385" s="17">
        <v>45597</v>
      </c>
    </row>
    <row r="3386" spans="1:11" x14ac:dyDescent="0.25">
      <c r="A3386" s="16">
        <v>45599.527280092596</v>
      </c>
      <c r="B3386" t="s">
        <v>39</v>
      </c>
      <c r="C3386" t="str">
        <f t="shared" si="52"/>
        <v>Church</v>
      </c>
      <c r="D3386" s="3">
        <v>-205</v>
      </c>
      <c r="E3386" t="s">
        <v>244</v>
      </c>
      <c r="F3386" t="s">
        <v>241</v>
      </c>
      <c r="G3386" s="5">
        <f>IF(Table1[[#This Row],[Amount]]&lt;0,-Table1[[#This Row],[Amount]],"")</f>
        <v>205</v>
      </c>
      <c r="H3386" t="str">
        <f>IF(Table1[[#This Row],[Account Type]]="Credit Card",Table1[[#This Row],[Amount]],"")</f>
        <v/>
      </c>
      <c r="I3386" s="2" t="str">
        <f>IF(Table1[[#This Row],[Category]]="Loan Repayment",Table1[[#This Row],[Amount]]*-1,"")</f>
        <v/>
      </c>
      <c r="J3386" s="20" t="s">
        <v>392</v>
      </c>
      <c r="K3386" s="17">
        <v>45597</v>
      </c>
    </row>
    <row r="3387" spans="1:11" x14ac:dyDescent="0.25">
      <c r="A3387" s="16">
        <v>45599.528784722221</v>
      </c>
      <c r="B3387" t="s">
        <v>39</v>
      </c>
      <c r="C3387" t="str">
        <f t="shared" si="52"/>
        <v>Church</v>
      </c>
      <c r="D3387" s="3">
        <v>-3</v>
      </c>
      <c r="E3387" t="s">
        <v>244</v>
      </c>
      <c r="F3387" t="s">
        <v>241</v>
      </c>
      <c r="G3387" s="5">
        <f>IF(Table1[[#This Row],[Amount]]&lt;0,-Table1[[#This Row],[Amount]],"")</f>
        <v>3</v>
      </c>
      <c r="H3387" t="str">
        <f>IF(Table1[[#This Row],[Account Type]]="Credit Card",Table1[[#This Row],[Amount]],"")</f>
        <v/>
      </c>
      <c r="I3387" s="2" t="str">
        <f>IF(Table1[[#This Row],[Category]]="Loan Repayment",Table1[[#This Row],[Amount]]*-1,"")</f>
        <v/>
      </c>
      <c r="J3387" s="20" t="s">
        <v>392</v>
      </c>
      <c r="K3387" s="17">
        <v>45597</v>
      </c>
    </row>
    <row r="3388" spans="1:11" x14ac:dyDescent="0.25">
      <c r="A3388" s="17">
        <v>45600</v>
      </c>
      <c r="B3388" t="s">
        <v>248</v>
      </c>
      <c r="C3388" t="str">
        <f t="shared" si="52"/>
        <v>Others</v>
      </c>
      <c r="D3388" s="3">
        <v>-1.75</v>
      </c>
      <c r="E3388" t="s">
        <v>254</v>
      </c>
      <c r="F3388" t="s">
        <v>255</v>
      </c>
      <c r="G3388" s="5">
        <f>IF(Table1[[#This Row],[Amount]]&lt;0,-Table1[[#This Row],[Amount]],"")</f>
        <v>1.75</v>
      </c>
      <c r="H3388">
        <f>IF(Table1[[#This Row],[Account Type]]="Credit Card",Table1[[#This Row],[Amount]],"")</f>
        <v>-1.75</v>
      </c>
      <c r="I3388" s="2" t="str">
        <f>IF(Table1[[#This Row],[Category]]="Loan Repayment",Table1[[#This Row],[Amount]]*-1,"")</f>
        <v/>
      </c>
      <c r="J3388" s="20" t="s">
        <v>392</v>
      </c>
      <c r="K3388" s="17">
        <v>45597</v>
      </c>
    </row>
    <row r="3389" spans="1:11" x14ac:dyDescent="0.25">
      <c r="A3389" s="16">
        <v>45600.349490740744</v>
      </c>
      <c r="B3389" t="s">
        <v>223</v>
      </c>
      <c r="C3389" t="str">
        <f t="shared" si="52"/>
        <v>Others</v>
      </c>
      <c r="D3389" s="3">
        <v>-5</v>
      </c>
      <c r="E3389" t="s">
        <v>244</v>
      </c>
      <c r="F3389" t="s">
        <v>241</v>
      </c>
      <c r="G3389" s="5">
        <f>IF(Table1[[#This Row],[Amount]]&lt;0,-Table1[[#This Row],[Amount]],"")</f>
        <v>5</v>
      </c>
      <c r="H3389" t="str">
        <f>IF(Table1[[#This Row],[Account Type]]="Credit Card",Table1[[#This Row],[Amount]],"")</f>
        <v/>
      </c>
      <c r="I3389" s="2" t="str">
        <f>IF(Table1[[#This Row],[Category]]="Loan Repayment",Table1[[#This Row],[Amount]]*-1,"")</f>
        <v/>
      </c>
      <c r="J3389" s="20" t="s">
        <v>392</v>
      </c>
      <c r="K3389" s="17">
        <v>45597</v>
      </c>
    </row>
    <row r="3390" spans="1:11" x14ac:dyDescent="0.25">
      <c r="A3390" s="16">
        <v>45600.390127314815</v>
      </c>
      <c r="B3390" t="s">
        <v>46</v>
      </c>
      <c r="C3390" t="str">
        <f t="shared" si="52"/>
        <v>Others</v>
      </c>
      <c r="D3390" s="3">
        <v>173</v>
      </c>
      <c r="E3390" t="s">
        <v>244</v>
      </c>
      <c r="F3390" t="s">
        <v>241</v>
      </c>
      <c r="G3390" s="5" t="str">
        <f>IF(Table1[[#This Row],[Amount]]&lt;0,-Table1[[#This Row],[Amount]],"")</f>
        <v/>
      </c>
      <c r="H3390" t="str">
        <f>IF(Table1[[#This Row],[Account Type]]="Credit Card",Table1[[#This Row],[Amount]],"")</f>
        <v/>
      </c>
      <c r="I3390" s="2" t="str">
        <f>IF(Table1[[#This Row],[Category]]="Loan Repayment",Table1[[#This Row],[Amount]]*-1,"")</f>
        <v/>
      </c>
      <c r="J3390" s="20" t="s">
        <v>392</v>
      </c>
      <c r="K3390" s="17">
        <v>45597</v>
      </c>
    </row>
    <row r="3391" spans="1:11" x14ac:dyDescent="0.25">
      <c r="A3391" s="16">
        <v>45600.390601851854</v>
      </c>
      <c r="B3391" t="s">
        <v>223</v>
      </c>
      <c r="C3391" t="str">
        <f t="shared" si="52"/>
        <v>Others</v>
      </c>
      <c r="D3391" s="3">
        <v>-173</v>
      </c>
      <c r="E3391" t="s">
        <v>244</v>
      </c>
      <c r="F3391" t="s">
        <v>241</v>
      </c>
      <c r="G3391" s="5">
        <f>IF(Table1[[#This Row],[Amount]]&lt;0,-Table1[[#This Row],[Amount]],"")</f>
        <v>173</v>
      </c>
      <c r="H3391" t="str">
        <f>IF(Table1[[#This Row],[Account Type]]="Credit Card",Table1[[#This Row],[Amount]],"")</f>
        <v/>
      </c>
      <c r="I3391" s="2" t="str">
        <f>IF(Table1[[#This Row],[Category]]="Loan Repayment",Table1[[#This Row],[Amount]]*-1,"")</f>
        <v/>
      </c>
      <c r="J3391" s="20" t="s">
        <v>392</v>
      </c>
      <c r="K3391" s="17">
        <v>45597</v>
      </c>
    </row>
    <row r="3392" spans="1:11" x14ac:dyDescent="0.25">
      <c r="A3392" s="17">
        <v>45601</v>
      </c>
      <c r="B3392" t="s">
        <v>248</v>
      </c>
      <c r="C3392" t="str">
        <f t="shared" si="52"/>
        <v>Others</v>
      </c>
      <c r="D3392" s="3">
        <v>-3.5</v>
      </c>
      <c r="E3392" t="s">
        <v>254</v>
      </c>
      <c r="F3392" t="s">
        <v>255</v>
      </c>
      <c r="G3392" s="5">
        <f>IF(Table1[[#This Row],[Amount]]&lt;0,-Table1[[#This Row],[Amount]],"")</f>
        <v>3.5</v>
      </c>
      <c r="H3392">
        <f>IF(Table1[[#This Row],[Account Type]]="Credit Card",Table1[[#This Row],[Amount]],"")</f>
        <v>-3.5</v>
      </c>
      <c r="I3392" s="2" t="str">
        <f>IF(Table1[[#This Row],[Category]]="Loan Repayment",Table1[[#This Row],[Amount]]*-1,"")</f>
        <v/>
      </c>
      <c r="J3392" s="20" t="s">
        <v>392</v>
      </c>
      <c r="K3392" s="17">
        <v>45597</v>
      </c>
    </row>
    <row r="3393" spans="1:11" x14ac:dyDescent="0.25">
      <c r="A3393" s="16">
        <v>45601.67827546296</v>
      </c>
      <c r="B3393" t="s">
        <v>209</v>
      </c>
      <c r="C3393" t="str">
        <f t="shared" si="52"/>
        <v>Others</v>
      </c>
      <c r="D3393" s="3">
        <v>81.290000000000006</v>
      </c>
      <c r="E3393" t="s">
        <v>244</v>
      </c>
      <c r="F3393" t="s">
        <v>241</v>
      </c>
      <c r="G3393" s="5" t="str">
        <f>IF(Table1[[#This Row],[Amount]]&lt;0,-Table1[[#This Row],[Amount]],"")</f>
        <v/>
      </c>
      <c r="H3393" t="str">
        <f>IF(Table1[[#This Row],[Account Type]]="Credit Card",Table1[[#This Row],[Amount]],"")</f>
        <v/>
      </c>
      <c r="I3393" s="2" t="str">
        <f>IF(Table1[[#This Row],[Category]]="Loan Repayment",Table1[[#This Row],[Amount]]*-1,"")</f>
        <v/>
      </c>
      <c r="J3393" s="20" t="s">
        <v>392</v>
      </c>
      <c r="K3393" s="17">
        <v>45597</v>
      </c>
    </row>
    <row r="3394" spans="1:11" x14ac:dyDescent="0.25">
      <c r="A3394" s="16">
        <v>45601.683333333334</v>
      </c>
      <c r="B3394" t="s">
        <v>208</v>
      </c>
      <c r="C3394" t="str">
        <f t="shared" ref="C3394:C3457" si="53">IF(OR(B3394="Lidl",B3394="Asda",B3394="Best Asia Supermarket",B3394="Wallington Food Centre",B3394="Sainsbury's",B3394="Tesco"),"Groceries",IF(OR(B3394="Boots",B3394="Manor Pharmacy",B3394="Specsavers",B3394="Noahs Health Food Stor"),"Health",IF(OR(B3394="Amazon",B3394="Ebay"),"Online Shopping",IF(OR(B3394="Transport For London",B3394="South Western Railway"),"Public Transport",IF(OR(B3394="Primark",B3394="TK Maxx",B3394="Marks &amp; Spencer"),"Clothing",IF(OR(B3394="Udemy",B3394="Wise",B3394="Telusko",B3394="Oasis Christian Centre"),"Self Development",IF(OR(B3394="Price Busters",B3394="Argos",B3394="Poundland",B3394="Kings Corner"),"Household Items",IF(OR(B3394="To RCCG GLORIOUS HIGH THRONE",B3394="To Eagle City Church"),"Church",IF(OR(B3394="Skillz UK",B3394="Tynker",B3394="To Gocardless",B3394="We Make Footballers Cc",B3394="GLL BETTER",B3394="VIS WWW.BETTER.ORG.UK/",B3394="IXL Learning"),"Kids Extracurricular",IF(OR(B3394="To GBP Savings",B3394="Trading 212"),"Savings",IF(B3394="To Aqua","Loan Repayment",IF(B3394="To Kaneh Amin","Haircut",IF(B3394="Wall/Rent/63canon","Rent",IF(OR(B3394="Bolt","Uber"),"Cab",IF(B3394="Dulwich College","Salary","Others")))))))))))))))</f>
        <v>Others</v>
      </c>
      <c r="D3394" s="3">
        <v>-81.290000000000006</v>
      </c>
      <c r="E3394" t="s">
        <v>244</v>
      </c>
      <c r="F3394" t="s">
        <v>241</v>
      </c>
      <c r="G3394" s="5">
        <f>IF(Table1[[#This Row],[Amount]]&lt;0,-Table1[[#This Row],[Amount]],"")</f>
        <v>81.290000000000006</v>
      </c>
      <c r="H3394" t="str">
        <f>IF(Table1[[#This Row],[Account Type]]="Credit Card",Table1[[#This Row],[Amount]],"")</f>
        <v/>
      </c>
      <c r="I3394" s="2" t="str">
        <f>IF(Table1[[#This Row],[Category]]="Loan Repayment",Table1[[#This Row],[Amount]]*-1,"")</f>
        <v/>
      </c>
      <c r="J3394" s="20" t="s">
        <v>392</v>
      </c>
      <c r="K3394" s="17">
        <v>45597</v>
      </c>
    </row>
    <row r="3395" spans="1:11" x14ac:dyDescent="0.25">
      <c r="A3395" s="17">
        <v>45602</v>
      </c>
      <c r="B3395" t="s">
        <v>256</v>
      </c>
      <c r="C3395" t="str">
        <f t="shared" si="53"/>
        <v>Others</v>
      </c>
      <c r="D3395" s="3">
        <v>-1.25</v>
      </c>
      <c r="E3395" t="s">
        <v>254</v>
      </c>
      <c r="F3395" t="s">
        <v>255</v>
      </c>
      <c r="G3395" s="5">
        <f>IF(Table1[[#This Row],[Amount]]&lt;0,-Table1[[#This Row],[Amount]],"")</f>
        <v>1.25</v>
      </c>
      <c r="H3395">
        <f>IF(Table1[[#This Row],[Account Type]]="Credit Card",Table1[[#This Row],[Amount]],"")</f>
        <v>-1.25</v>
      </c>
      <c r="I3395" s="2" t="str">
        <f>IF(Table1[[#This Row],[Category]]="Loan Repayment",Table1[[#This Row],[Amount]]*-1,"")</f>
        <v/>
      </c>
      <c r="J3395" s="20" t="s">
        <v>392</v>
      </c>
      <c r="K3395" s="17">
        <v>45597</v>
      </c>
    </row>
    <row r="3396" spans="1:11" x14ac:dyDescent="0.25">
      <c r="A3396" s="17">
        <v>45602</v>
      </c>
      <c r="B3396" t="s">
        <v>248</v>
      </c>
      <c r="C3396" t="str">
        <f t="shared" si="53"/>
        <v>Others</v>
      </c>
      <c r="D3396" s="3">
        <v>-5.25</v>
      </c>
      <c r="E3396" t="s">
        <v>254</v>
      </c>
      <c r="F3396" t="s">
        <v>255</v>
      </c>
      <c r="G3396" s="5">
        <f>IF(Table1[[#This Row],[Amount]]&lt;0,-Table1[[#This Row],[Amount]],"")</f>
        <v>5.25</v>
      </c>
      <c r="H3396">
        <f>IF(Table1[[#This Row],[Account Type]]="Credit Card",Table1[[#This Row],[Amount]],"")</f>
        <v>-5.25</v>
      </c>
      <c r="I3396" s="2" t="str">
        <f>IF(Table1[[#This Row],[Category]]="Loan Repayment",Table1[[#This Row],[Amount]]*-1,"")</f>
        <v/>
      </c>
      <c r="J3396" s="20" t="s">
        <v>392</v>
      </c>
      <c r="K3396" s="17">
        <v>45597</v>
      </c>
    </row>
    <row r="3397" spans="1:11" x14ac:dyDescent="0.25">
      <c r="A3397" s="16">
        <v>45602.308379629627</v>
      </c>
      <c r="B3397" t="s">
        <v>10</v>
      </c>
      <c r="C3397" t="str">
        <f t="shared" si="53"/>
        <v>Groceries</v>
      </c>
      <c r="D3397" s="3">
        <v>-6</v>
      </c>
      <c r="E3397" t="s">
        <v>244</v>
      </c>
      <c r="F3397" t="s">
        <v>241</v>
      </c>
      <c r="G3397" s="5">
        <f>IF(Table1[[#This Row],[Amount]]&lt;0,-Table1[[#This Row],[Amount]],"")</f>
        <v>6</v>
      </c>
      <c r="H3397" t="str">
        <f>IF(Table1[[#This Row],[Account Type]]="Credit Card",Table1[[#This Row],[Amount]],"")</f>
        <v/>
      </c>
      <c r="I3397" s="2" t="str">
        <f>IF(Table1[[#This Row],[Category]]="Loan Repayment",Table1[[#This Row],[Amount]]*-1,"")</f>
        <v/>
      </c>
      <c r="J3397" s="20" t="s">
        <v>392</v>
      </c>
      <c r="K3397" s="17">
        <v>45597</v>
      </c>
    </row>
    <row r="3398" spans="1:11" x14ac:dyDescent="0.25">
      <c r="A3398" s="16">
        <v>45602.728819444441</v>
      </c>
      <c r="B3398" t="s">
        <v>198</v>
      </c>
      <c r="C3398" t="str">
        <f t="shared" si="53"/>
        <v>Haircut</v>
      </c>
      <c r="D3398" s="3">
        <v>-24</v>
      </c>
      <c r="E3398" t="s">
        <v>244</v>
      </c>
      <c r="F3398" t="s">
        <v>241</v>
      </c>
      <c r="G3398" s="5">
        <f>IF(Table1[[#This Row],[Amount]]&lt;0,-Table1[[#This Row],[Amount]],"")</f>
        <v>24</v>
      </c>
      <c r="H3398" t="str">
        <f>IF(Table1[[#This Row],[Account Type]]="Credit Card",Table1[[#This Row],[Amount]],"")</f>
        <v/>
      </c>
      <c r="I3398" s="2" t="str">
        <f>IF(Table1[[#This Row],[Category]]="Loan Repayment",Table1[[#This Row],[Amount]]*-1,"")</f>
        <v/>
      </c>
      <c r="J3398" s="20" t="s">
        <v>392</v>
      </c>
      <c r="K3398" s="17">
        <v>45597</v>
      </c>
    </row>
    <row r="3399" spans="1:11" x14ac:dyDescent="0.25">
      <c r="A3399" s="17">
        <v>45603</v>
      </c>
      <c r="B3399" t="s">
        <v>248</v>
      </c>
      <c r="C3399" t="str">
        <f t="shared" si="53"/>
        <v>Others</v>
      </c>
      <c r="D3399" s="3">
        <v>-5.25</v>
      </c>
      <c r="E3399" t="s">
        <v>254</v>
      </c>
      <c r="F3399" t="s">
        <v>255</v>
      </c>
      <c r="G3399" s="5">
        <f>IF(Table1[[#This Row],[Amount]]&lt;0,-Table1[[#This Row],[Amount]],"")</f>
        <v>5.25</v>
      </c>
      <c r="H3399">
        <f>IF(Table1[[#This Row],[Account Type]]="Credit Card",Table1[[#This Row],[Amount]],"")</f>
        <v>-5.25</v>
      </c>
      <c r="I3399" s="2" t="str">
        <f>IF(Table1[[#This Row],[Category]]="Loan Repayment",Table1[[#This Row],[Amount]]*-1,"")</f>
        <v/>
      </c>
      <c r="J3399" s="20" t="s">
        <v>392</v>
      </c>
      <c r="K3399" s="17">
        <v>45597</v>
      </c>
    </row>
    <row r="3400" spans="1:11" x14ac:dyDescent="0.25">
      <c r="A3400" s="17">
        <v>45603</v>
      </c>
      <c r="B3400" t="s">
        <v>247</v>
      </c>
      <c r="C3400" t="str">
        <f t="shared" si="53"/>
        <v>Others</v>
      </c>
      <c r="D3400" s="3">
        <v>-4.2</v>
      </c>
      <c r="E3400" t="s">
        <v>254</v>
      </c>
      <c r="F3400" t="s">
        <v>255</v>
      </c>
      <c r="G3400" s="5">
        <f>IF(Table1[[#This Row],[Amount]]&lt;0,-Table1[[#This Row],[Amount]],"")</f>
        <v>4.2</v>
      </c>
      <c r="H3400">
        <f>IF(Table1[[#This Row],[Account Type]]="Credit Card",Table1[[#This Row],[Amount]],"")</f>
        <v>-4.2</v>
      </c>
      <c r="I3400" s="2" t="str">
        <f>IF(Table1[[#This Row],[Category]]="Loan Repayment",Table1[[#This Row],[Amount]]*-1,"")</f>
        <v/>
      </c>
      <c r="J3400" s="20" t="s">
        <v>392</v>
      </c>
      <c r="K3400" s="17">
        <v>45597</v>
      </c>
    </row>
    <row r="3401" spans="1:11" x14ac:dyDescent="0.25">
      <c r="A3401" s="17">
        <v>45604</v>
      </c>
      <c r="B3401" t="s">
        <v>247</v>
      </c>
      <c r="C3401" t="str">
        <f t="shared" si="53"/>
        <v>Others</v>
      </c>
      <c r="D3401" s="3">
        <v>-2.6</v>
      </c>
      <c r="E3401" t="s">
        <v>254</v>
      </c>
      <c r="F3401" t="s">
        <v>255</v>
      </c>
      <c r="G3401" s="5">
        <f>IF(Table1[[#This Row],[Amount]]&lt;0,-Table1[[#This Row],[Amount]],"")</f>
        <v>2.6</v>
      </c>
      <c r="H3401">
        <f>IF(Table1[[#This Row],[Account Type]]="Credit Card",Table1[[#This Row],[Amount]],"")</f>
        <v>-2.6</v>
      </c>
      <c r="I3401" s="2" t="str">
        <f>IF(Table1[[#This Row],[Category]]="Loan Repayment",Table1[[#This Row],[Amount]]*-1,"")</f>
        <v/>
      </c>
      <c r="J3401" s="20" t="s">
        <v>392</v>
      </c>
      <c r="K3401" s="17">
        <v>45597</v>
      </c>
    </row>
    <row r="3402" spans="1:11" x14ac:dyDescent="0.25">
      <c r="A3402" s="17">
        <v>45604</v>
      </c>
      <c r="B3402" t="s">
        <v>248</v>
      </c>
      <c r="C3402" t="str">
        <f t="shared" si="53"/>
        <v>Others</v>
      </c>
      <c r="D3402" s="3">
        <v>-5.25</v>
      </c>
      <c r="E3402" t="s">
        <v>254</v>
      </c>
      <c r="F3402" t="s">
        <v>255</v>
      </c>
      <c r="G3402" s="5">
        <f>IF(Table1[[#This Row],[Amount]]&lt;0,-Table1[[#This Row],[Amount]],"")</f>
        <v>5.25</v>
      </c>
      <c r="H3402">
        <f>IF(Table1[[#This Row],[Account Type]]="Credit Card",Table1[[#This Row],[Amount]],"")</f>
        <v>-5.25</v>
      </c>
      <c r="I3402" s="2" t="str">
        <f>IF(Table1[[#This Row],[Category]]="Loan Repayment",Table1[[#This Row],[Amount]]*-1,"")</f>
        <v/>
      </c>
      <c r="J3402" s="20" t="s">
        <v>392</v>
      </c>
      <c r="K3402" s="17">
        <v>45597</v>
      </c>
    </row>
    <row r="3403" spans="1:11" x14ac:dyDescent="0.25">
      <c r="A3403" s="17">
        <v>45605</v>
      </c>
      <c r="B3403" t="s">
        <v>248</v>
      </c>
      <c r="C3403" t="str">
        <f t="shared" si="53"/>
        <v>Others</v>
      </c>
      <c r="D3403" s="3">
        <v>-3.7</v>
      </c>
      <c r="E3403" t="s">
        <v>254</v>
      </c>
      <c r="F3403" t="s">
        <v>255</v>
      </c>
      <c r="G3403" s="5">
        <f>IF(Table1[[#This Row],[Amount]]&lt;0,-Table1[[#This Row],[Amount]],"")</f>
        <v>3.7</v>
      </c>
      <c r="H3403">
        <f>IF(Table1[[#This Row],[Account Type]]="Credit Card",Table1[[#This Row],[Amount]],"")</f>
        <v>-3.7</v>
      </c>
      <c r="I3403" s="2" t="str">
        <f>IF(Table1[[#This Row],[Category]]="Loan Repayment",Table1[[#This Row],[Amount]]*-1,"")</f>
        <v/>
      </c>
      <c r="J3403" s="20" t="s">
        <v>392</v>
      </c>
      <c r="K3403" s="17">
        <v>45597</v>
      </c>
    </row>
    <row r="3404" spans="1:11" x14ac:dyDescent="0.25">
      <c r="A3404" s="17">
        <v>45605</v>
      </c>
      <c r="B3404" t="s">
        <v>247</v>
      </c>
      <c r="C3404" t="str">
        <f t="shared" si="53"/>
        <v>Others</v>
      </c>
      <c r="D3404" s="3">
        <v>-2.85</v>
      </c>
      <c r="E3404" t="s">
        <v>254</v>
      </c>
      <c r="F3404" t="s">
        <v>255</v>
      </c>
      <c r="G3404" s="5">
        <f>IF(Table1[[#This Row],[Amount]]&lt;0,-Table1[[#This Row],[Amount]],"")</f>
        <v>2.85</v>
      </c>
      <c r="H3404">
        <f>IF(Table1[[#This Row],[Account Type]]="Credit Card",Table1[[#This Row],[Amount]],"")</f>
        <v>-2.85</v>
      </c>
      <c r="I3404" s="2" t="str">
        <f>IF(Table1[[#This Row],[Category]]="Loan Repayment",Table1[[#This Row],[Amount]]*-1,"")</f>
        <v/>
      </c>
      <c r="J3404" s="20" t="s">
        <v>392</v>
      </c>
      <c r="K3404" s="17">
        <v>45597</v>
      </c>
    </row>
    <row r="3405" spans="1:11" x14ac:dyDescent="0.25">
      <c r="A3405" s="16">
        <v>45606.362905092596</v>
      </c>
      <c r="B3405" t="s">
        <v>208</v>
      </c>
      <c r="C3405" t="str">
        <f t="shared" si="53"/>
        <v>Others</v>
      </c>
      <c r="D3405" s="3">
        <v>-14</v>
      </c>
      <c r="E3405" t="s">
        <v>244</v>
      </c>
      <c r="F3405" t="s">
        <v>241</v>
      </c>
      <c r="G3405" s="5">
        <f>IF(Table1[[#This Row],[Amount]]&lt;0,-Table1[[#This Row],[Amount]],"")</f>
        <v>14</v>
      </c>
      <c r="H3405" t="str">
        <f>IF(Table1[[#This Row],[Account Type]]="Credit Card",Table1[[#This Row],[Amount]],"")</f>
        <v/>
      </c>
      <c r="I3405" s="2" t="str">
        <f>IF(Table1[[#This Row],[Category]]="Loan Repayment",Table1[[#This Row],[Amount]]*-1,"")</f>
        <v/>
      </c>
      <c r="J3405" s="20" t="s">
        <v>392</v>
      </c>
      <c r="K3405" s="17">
        <v>45597</v>
      </c>
    </row>
    <row r="3406" spans="1:11" x14ac:dyDescent="0.25">
      <c r="A3406" s="16">
        <v>45606.498495370368</v>
      </c>
      <c r="B3406" t="s">
        <v>39</v>
      </c>
      <c r="C3406" t="str">
        <f t="shared" si="53"/>
        <v>Church</v>
      </c>
      <c r="D3406" s="3">
        <v>-3</v>
      </c>
      <c r="E3406" t="s">
        <v>244</v>
      </c>
      <c r="F3406" t="s">
        <v>241</v>
      </c>
      <c r="G3406" s="5">
        <f>IF(Table1[[#This Row],[Amount]]&lt;0,-Table1[[#This Row],[Amount]],"")</f>
        <v>3</v>
      </c>
      <c r="H3406" t="str">
        <f>IF(Table1[[#This Row],[Account Type]]="Credit Card",Table1[[#This Row],[Amount]],"")</f>
        <v/>
      </c>
      <c r="I3406" s="2" t="str">
        <f>IF(Table1[[#This Row],[Category]]="Loan Repayment",Table1[[#This Row],[Amount]]*-1,"")</f>
        <v/>
      </c>
      <c r="J3406" s="20" t="s">
        <v>392</v>
      </c>
      <c r="K3406" s="17">
        <v>45597</v>
      </c>
    </row>
    <row r="3407" spans="1:11" x14ac:dyDescent="0.25">
      <c r="A3407" s="17">
        <v>45607</v>
      </c>
      <c r="B3407" t="s">
        <v>248</v>
      </c>
      <c r="C3407" t="str">
        <f t="shared" si="53"/>
        <v>Others</v>
      </c>
      <c r="D3407" s="3">
        <v>-3.5</v>
      </c>
      <c r="E3407" t="s">
        <v>254</v>
      </c>
      <c r="F3407" t="s">
        <v>255</v>
      </c>
      <c r="G3407" s="5">
        <f>IF(Table1[[#This Row],[Amount]]&lt;0,-Table1[[#This Row],[Amount]],"")</f>
        <v>3.5</v>
      </c>
      <c r="H3407">
        <f>IF(Table1[[#This Row],[Account Type]]="Credit Card",Table1[[#This Row],[Amount]],"")</f>
        <v>-3.5</v>
      </c>
      <c r="I3407" s="2" t="str">
        <f>IF(Table1[[#This Row],[Category]]="Loan Repayment",Table1[[#This Row],[Amount]]*-1,"")</f>
        <v/>
      </c>
      <c r="J3407" s="20" t="s">
        <v>392</v>
      </c>
      <c r="K3407" s="17">
        <v>45597</v>
      </c>
    </row>
    <row r="3408" spans="1:11" x14ac:dyDescent="0.25">
      <c r="A3408" s="17">
        <v>45607</v>
      </c>
      <c r="B3408" t="s">
        <v>247</v>
      </c>
      <c r="C3408" t="str">
        <f t="shared" si="53"/>
        <v>Others</v>
      </c>
      <c r="D3408" s="3">
        <v>-2.4</v>
      </c>
      <c r="E3408" t="s">
        <v>254</v>
      </c>
      <c r="F3408" t="s">
        <v>255</v>
      </c>
      <c r="G3408" s="5">
        <f>IF(Table1[[#This Row],[Amount]]&lt;0,-Table1[[#This Row],[Amount]],"")</f>
        <v>2.4</v>
      </c>
      <c r="H3408">
        <f>IF(Table1[[#This Row],[Account Type]]="Credit Card",Table1[[#This Row],[Amount]],"")</f>
        <v>-2.4</v>
      </c>
      <c r="I3408" s="2" t="str">
        <f>IF(Table1[[#This Row],[Category]]="Loan Repayment",Table1[[#This Row],[Amount]]*-1,"")</f>
        <v/>
      </c>
      <c r="J3408" s="20" t="s">
        <v>392</v>
      </c>
      <c r="K3408" s="17">
        <v>45597</v>
      </c>
    </row>
    <row r="3409" spans="1:11" x14ac:dyDescent="0.25">
      <c r="A3409" s="16">
        <v>45607.350046296298</v>
      </c>
      <c r="B3409" t="s">
        <v>223</v>
      </c>
      <c r="C3409" t="str">
        <f t="shared" si="53"/>
        <v>Others</v>
      </c>
      <c r="D3409" s="3">
        <v>-5</v>
      </c>
      <c r="E3409" t="s">
        <v>244</v>
      </c>
      <c r="F3409" t="s">
        <v>241</v>
      </c>
      <c r="G3409" s="5">
        <f>IF(Table1[[#This Row],[Amount]]&lt;0,-Table1[[#This Row],[Amount]],"")</f>
        <v>5</v>
      </c>
      <c r="H3409" t="str">
        <f>IF(Table1[[#This Row],[Account Type]]="Credit Card",Table1[[#This Row],[Amount]],"")</f>
        <v/>
      </c>
      <c r="I3409" s="2" t="str">
        <f>IF(Table1[[#This Row],[Category]]="Loan Repayment",Table1[[#This Row],[Amount]]*-1,"")</f>
        <v/>
      </c>
      <c r="J3409" s="20" t="s">
        <v>392</v>
      </c>
      <c r="K3409" s="17">
        <v>45597</v>
      </c>
    </row>
    <row r="3410" spans="1:11" x14ac:dyDescent="0.25">
      <c r="A3410" s="16">
        <v>45607.414502314816</v>
      </c>
      <c r="B3410" t="s">
        <v>46</v>
      </c>
      <c r="C3410" t="str">
        <f t="shared" si="53"/>
        <v>Others</v>
      </c>
      <c r="D3410" s="3">
        <v>140</v>
      </c>
      <c r="E3410" t="s">
        <v>244</v>
      </c>
      <c r="F3410" t="s">
        <v>241</v>
      </c>
      <c r="G3410" s="5" t="str">
        <f>IF(Table1[[#This Row],[Amount]]&lt;0,-Table1[[#This Row],[Amount]],"")</f>
        <v/>
      </c>
      <c r="H3410" t="str">
        <f>IF(Table1[[#This Row],[Account Type]]="Credit Card",Table1[[#This Row],[Amount]],"")</f>
        <v/>
      </c>
      <c r="I3410" s="2" t="str">
        <f>IF(Table1[[#This Row],[Category]]="Loan Repayment",Table1[[#This Row],[Amount]]*-1,"")</f>
        <v/>
      </c>
      <c r="J3410" s="20" t="s">
        <v>392</v>
      </c>
      <c r="K3410" s="17">
        <v>45597</v>
      </c>
    </row>
    <row r="3411" spans="1:11" x14ac:dyDescent="0.25">
      <c r="A3411" s="17">
        <v>45608</v>
      </c>
      <c r="B3411" t="s">
        <v>257</v>
      </c>
      <c r="C3411" t="str">
        <f t="shared" si="53"/>
        <v>Others</v>
      </c>
      <c r="D3411" s="3">
        <v>-8.98</v>
      </c>
      <c r="E3411" t="s">
        <v>254</v>
      </c>
      <c r="F3411" t="s">
        <v>255</v>
      </c>
      <c r="G3411" s="5">
        <f>IF(Table1[[#This Row],[Amount]]&lt;0,-Table1[[#This Row],[Amount]],"")</f>
        <v>8.98</v>
      </c>
      <c r="H3411">
        <f>IF(Table1[[#This Row],[Account Type]]="Credit Card",Table1[[#This Row],[Amount]],"")</f>
        <v>-8.98</v>
      </c>
      <c r="I3411" s="2" t="str">
        <f>IF(Table1[[#This Row],[Category]]="Loan Repayment",Table1[[#This Row],[Amount]]*-1,"")</f>
        <v/>
      </c>
      <c r="J3411" s="20" t="s">
        <v>392</v>
      </c>
      <c r="K3411" s="17">
        <v>45597</v>
      </c>
    </row>
    <row r="3412" spans="1:11" x14ac:dyDescent="0.25">
      <c r="A3412" s="17">
        <v>45608</v>
      </c>
      <c r="B3412" t="s">
        <v>248</v>
      </c>
      <c r="C3412" t="str">
        <f t="shared" si="53"/>
        <v>Others</v>
      </c>
      <c r="D3412" s="3">
        <v>-5.25</v>
      </c>
      <c r="E3412" t="s">
        <v>254</v>
      </c>
      <c r="F3412" t="s">
        <v>255</v>
      </c>
      <c r="G3412" s="5">
        <f>IF(Table1[[#This Row],[Amount]]&lt;0,-Table1[[#This Row],[Amount]],"")</f>
        <v>5.25</v>
      </c>
      <c r="H3412">
        <f>IF(Table1[[#This Row],[Account Type]]="Credit Card",Table1[[#This Row],[Amount]],"")</f>
        <v>-5.25</v>
      </c>
      <c r="I3412" s="2" t="str">
        <f>IF(Table1[[#This Row],[Category]]="Loan Repayment",Table1[[#This Row],[Amount]]*-1,"")</f>
        <v/>
      </c>
      <c r="J3412" s="20" t="s">
        <v>392</v>
      </c>
      <c r="K3412" s="17">
        <v>45597</v>
      </c>
    </row>
    <row r="3413" spans="1:11" x14ac:dyDescent="0.25">
      <c r="A3413" s="16">
        <v>45608.795277777775</v>
      </c>
      <c r="B3413" t="s">
        <v>119</v>
      </c>
      <c r="C3413" t="str">
        <f t="shared" si="53"/>
        <v>Others</v>
      </c>
      <c r="D3413" s="3">
        <v>-5</v>
      </c>
      <c r="E3413" t="s">
        <v>244</v>
      </c>
      <c r="F3413" t="s">
        <v>241</v>
      </c>
      <c r="G3413" s="5">
        <f>IF(Table1[[#This Row],[Amount]]&lt;0,-Table1[[#This Row],[Amount]],"")</f>
        <v>5</v>
      </c>
      <c r="H3413" t="str">
        <f>IF(Table1[[#This Row],[Account Type]]="Credit Card",Table1[[#This Row],[Amount]],"")</f>
        <v/>
      </c>
      <c r="I3413" s="2" t="str">
        <f>IF(Table1[[#This Row],[Category]]="Loan Repayment",Table1[[#This Row],[Amount]]*-1,"")</f>
        <v/>
      </c>
      <c r="J3413" s="20" t="s">
        <v>392</v>
      </c>
      <c r="K3413" s="17">
        <v>45597</v>
      </c>
    </row>
    <row r="3414" spans="1:11" x14ac:dyDescent="0.25">
      <c r="A3414" s="17">
        <v>45609</v>
      </c>
      <c r="B3414" t="s">
        <v>248</v>
      </c>
      <c r="C3414" t="str">
        <f t="shared" si="53"/>
        <v>Others</v>
      </c>
      <c r="D3414" s="3">
        <v>-5.25</v>
      </c>
      <c r="E3414" t="s">
        <v>254</v>
      </c>
      <c r="F3414" t="s">
        <v>255</v>
      </c>
      <c r="G3414" s="5">
        <f>IF(Table1[[#This Row],[Amount]]&lt;0,-Table1[[#This Row],[Amount]],"")</f>
        <v>5.25</v>
      </c>
      <c r="H3414">
        <f>IF(Table1[[#This Row],[Account Type]]="Credit Card",Table1[[#This Row],[Amount]],"")</f>
        <v>-5.25</v>
      </c>
      <c r="I3414" s="2" t="str">
        <f>IF(Table1[[#This Row],[Category]]="Loan Repayment",Table1[[#This Row],[Amount]]*-1,"")</f>
        <v/>
      </c>
      <c r="J3414" s="20" t="s">
        <v>392</v>
      </c>
      <c r="K3414" s="17">
        <v>45597</v>
      </c>
    </row>
    <row r="3415" spans="1:11" x14ac:dyDescent="0.25">
      <c r="A3415" s="17">
        <v>45609</v>
      </c>
      <c r="B3415" t="s">
        <v>247</v>
      </c>
      <c r="C3415" t="str">
        <f t="shared" si="53"/>
        <v>Others</v>
      </c>
      <c r="D3415" s="3">
        <v>-1.75</v>
      </c>
      <c r="E3415" t="s">
        <v>254</v>
      </c>
      <c r="F3415" t="s">
        <v>255</v>
      </c>
      <c r="G3415" s="5">
        <f>IF(Table1[[#This Row],[Amount]]&lt;0,-Table1[[#This Row],[Amount]],"")</f>
        <v>1.75</v>
      </c>
      <c r="H3415">
        <f>IF(Table1[[#This Row],[Account Type]]="Credit Card",Table1[[#This Row],[Amount]],"")</f>
        <v>-1.75</v>
      </c>
      <c r="I3415" s="2" t="str">
        <f>IF(Table1[[#This Row],[Category]]="Loan Repayment",Table1[[#This Row],[Amount]]*-1,"")</f>
        <v/>
      </c>
      <c r="J3415" s="20" t="s">
        <v>392</v>
      </c>
      <c r="K3415" s="17">
        <v>45597</v>
      </c>
    </row>
    <row r="3416" spans="1:11" x14ac:dyDescent="0.25">
      <c r="A3416" s="17">
        <v>45609</v>
      </c>
      <c r="B3416" t="s">
        <v>247</v>
      </c>
      <c r="C3416" t="str">
        <f t="shared" si="53"/>
        <v>Others</v>
      </c>
      <c r="D3416" s="3">
        <v>-1.1000000000000001</v>
      </c>
      <c r="E3416" t="s">
        <v>254</v>
      </c>
      <c r="F3416" t="s">
        <v>255</v>
      </c>
      <c r="G3416" s="5">
        <f>IF(Table1[[#This Row],[Amount]]&lt;0,-Table1[[#This Row],[Amount]],"")</f>
        <v>1.1000000000000001</v>
      </c>
      <c r="H3416">
        <f>IF(Table1[[#This Row],[Account Type]]="Credit Card",Table1[[#This Row],[Amount]],"")</f>
        <v>-1.1000000000000001</v>
      </c>
      <c r="I3416" s="2" t="str">
        <f>IF(Table1[[#This Row],[Category]]="Loan Repayment",Table1[[#This Row],[Amount]]*-1,"")</f>
        <v/>
      </c>
      <c r="J3416" s="20" t="s">
        <v>392</v>
      </c>
      <c r="K3416" s="17">
        <v>45597</v>
      </c>
    </row>
    <row r="3417" spans="1:11" x14ac:dyDescent="0.25">
      <c r="A3417" s="17">
        <v>45610</v>
      </c>
      <c r="B3417" t="s">
        <v>248</v>
      </c>
      <c r="C3417" t="str">
        <f t="shared" si="53"/>
        <v>Others</v>
      </c>
      <c r="D3417" s="3">
        <v>-5.25</v>
      </c>
      <c r="E3417" t="s">
        <v>254</v>
      </c>
      <c r="F3417" t="s">
        <v>255</v>
      </c>
      <c r="G3417" s="5">
        <f>IF(Table1[[#This Row],[Amount]]&lt;0,-Table1[[#This Row],[Amount]],"")</f>
        <v>5.25</v>
      </c>
      <c r="H3417">
        <f>IF(Table1[[#This Row],[Account Type]]="Credit Card",Table1[[#This Row],[Amount]],"")</f>
        <v>-5.25</v>
      </c>
      <c r="I3417" s="2" t="str">
        <f>IF(Table1[[#This Row],[Category]]="Loan Repayment",Table1[[#This Row],[Amount]]*-1,"")</f>
        <v/>
      </c>
      <c r="J3417" s="20" t="s">
        <v>392</v>
      </c>
      <c r="K3417" s="17">
        <v>45597</v>
      </c>
    </row>
    <row r="3418" spans="1:11" x14ac:dyDescent="0.25">
      <c r="A3418" s="17">
        <v>45610</v>
      </c>
      <c r="B3418" t="s">
        <v>247</v>
      </c>
      <c r="C3418" t="str">
        <f t="shared" si="53"/>
        <v>Others</v>
      </c>
      <c r="D3418" s="3">
        <v>-1.25</v>
      </c>
      <c r="E3418" t="s">
        <v>254</v>
      </c>
      <c r="F3418" t="s">
        <v>255</v>
      </c>
      <c r="G3418" s="5">
        <f>IF(Table1[[#This Row],[Amount]]&lt;0,-Table1[[#This Row],[Amount]],"")</f>
        <v>1.25</v>
      </c>
      <c r="H3418">
        <f>IF(Table1[[#This Row],[Account Type]]="Credit Card",Table1[[#This Row],[Amount]],"")</f>
        <v>-1.25</v>
      </c>
      <c r="I3418" s="2" t="str">
        <f>IF(Table1[[#This Row],[Category]]="Loan Repayment",Table1[[#This Row],[Amount]]*-1,"")</f>
        <v/>
      </c>
      <c r="J3418" s="20" t="s">
        <v>392</v>
      </c>
      <c r="K3418" s="17">
        <v>45597</v>
      </c>
    </row>
    <row r="3419" spans="1:11" x14ac:dyDescent="0.25">
      <c r="A3419" s="16">
        <v>45610.395833333336</v>
      </c>
      <c r="B3419" t="s">
        <v>221</v>
      </c>
      <c r="C3419" t="str">
        <f t="shared" si="53"/>
        <v>Kids Extracurricular</v>
      </c>
      <c r="D3419" s="3">
        <v>-80</v>
      </c>
      <c r="E3419" t="s">
        <v>244</v>
      </c>
      <c r="F3419" t="s">
        <v>241</v>
      </c>
      <c r="G3419" s="5">
        <f>IF(Table1[[#This Row],[Amount]]&lt;0,-Table1[[#This Row],[Amount]],"")</f>
        <v>80</v>
      </c>
      <c r="H3419" t="str">
        <f>IF(Table1[[#This Row],[Account Type]]="Credit Card",Table1[[#This Row],[Amount]],"")</f>
        <v/>
      </c>
      <c r="I3419" s="2" t="str">
        <f>IF(Table1[[#This Row],[Category]]="Loan Repayment",Table1[[#This Row],[Amount]]*-1,"")</f>
        <v/>
      </c>
      <c r="J3419" s="20" t="s">
        <v>392</v>
      </c>
      <c r="K3419" s="17">
        <v>45597</v>
      </c>
    </row>
    <row r="3420" spans="1:11" x14ac:dyDescent="0.25">
      <c r="A3420" s="16">
        <v>45610.395833333336</v>
      </c>
      <c r="B3420" t="s">
        <v>221</v>
      </c>
      <c r="C3420" t="str">
        <f t="shared" si="53"/>
        <v>Kids Extracurricular</v>
      </c>
      <c r="D3420" s="3">
        <v>-80</v>
      </c>
      <c r="E3420" t="s">
        <v>244</v>
      </c>
      <c r="F3420" t="s">
        <v>241</v>
      </c>
      <c r="G3420" s="5">
        <f>IF(Table1[[#This Row],[Amount]]&lt;0,-Table1[[#This Row],[Amount]],"")</f>
        <v>80</v>
      </c>
      <c r="H3420" t="str">
        <f>IF(Table1[[#This Row],[Account Type]]="Credit Card",Table1[[#This Row],[Amount]],"")</f>
        <v/>
      </c>
      <c r="I3420" s="2" t="str">
        <f>IF(Table1[[#This Row],[Category]]="Loan Repayment",Table1[[#This Row],[Amount]]*-1,"")</f>
        <v/>
      </c>
      <c r="J3420" s="20" t="s">
        <v>392</v>
      </c>
      <c r="K3420" s="17">
        <v>45597</v>
      </c>
    </row>
    <row r="3421" spans="1:11" x14ac:dyDescent="0.25">
      <c r="A3421" s="17">
        <v>45611</v>
      </c>
      <c r="B3421" t="s">
        <v>248</v>
      </c>
      <c r="C3421" t="str">
        <f t="shared" si="53"/>
        <v>Others</v>
      </c>
      <c r="D3421" s="3">
        <v>-1.75</v>
      </c>
      <c r="E3421" t="s">
        <v>254</v>
      </c>
      <c r="F3421" t="s">
        <v>255</v>
      </c>
      <c r="G3421" s="5">
        <f>IF(Table1[[#This Row],[Amount]]&lt;0,-Table1[[#This Row],[Amount]],"")</f>
        <v>1.75</v>
      </c>
      <c r="H3421">
        <f>IF(Table1[[#This Row],[Account Type]]="Credit Card",Table1[[#This Row],[Amount]],"")</f>
        <v>-1.75</v>
      </c>
      <c r="I3421" s="2" t="str">
        <f>IF(Table1[[#This Row],[Category]]="Loan Repayment",Table1[[#This Row],[Amount]]*-1,"")</f>
        <v/>
      </c>
      <c r="J3421" s="20" t="s">
        <v>392</v>
      </c>
      <c r="K3421" s="17">
        <v>45597</v>
      </c>
    </row>
    <row r="3422" spans="1:11" x14ac:dyDescent="0.25">
      <c r="A3422" s="17">
        <v>45611</v>
      </c>
      <c r="B3422" t="s">
        <v>247</v>
      </c>
      <c r="C3422" t="str">
        <f t="shared" si="53"/>
        <v>Others</v>
      </c>
      <c r="D3422" s="3">
        <v>-1.25</v>
      </c>
      <c r="E3422" t="s">
        <v>254</v>
      </c>
      <c r="F3422" t="s">
        <v>255</v>
      </c>
      <c r="G3422" s="5">
        <f>IF(Table1[[#This Row],[Amount]]&lt;0,-Table1[[#This Row],[Amount]],"")</f>
        <v>1.25</v>
      </c>
      <c r="H3422">
        <f>IF(Table1[[#This Row],[Account Type]]="Credit Card",Table1[[#This Row],[Amount]],"")</f>
        <v>-1.25</v>
      </c>
      <c r="I3422" s="2" t="str">
        <f>IF(Table1[[#This Row],[Category]]="Loan Repayment",Table1[[#This Row],[Amount]]*-1,"")</f>
        <v/>
      </c>
      <c r="J3422" s="20" t="s">
        <v>392</v>
      </c>
      <c r="K3422" s="17">
        <v>45597</v>
      </c>
    </row>
    <row r="3423" spans="1:11" x14ac:dyDescent="0.25">
      <c r="A3423" s="16">
        <v>45611.303194444445</v>
      </c>
      <c r="B3423" t="s">
        <v>14</v>
      </c>
      <c r="C3423" t="str">
        <f t="shared" si="53"/>
        <v>Public Transport</v>
      </c>
      <c r="D3423" s="3">
        <v>-1.75</v>
      </c>
      <c r="E3423" t="s">
        <v>244</v>
      </c>
      <c r="F3423" t="s">
        <v>241</v>
      </c>
      <c r="G3423" s="5">
        <f>IF(Table1[[#This Row],[Amount]]&lt;0,-Table1[[#This Row],[Amount]],"")</f>
        <v>1.75</v>
      </c>
      <c r="H3423" t="str">
        <f>IF(Table1[[#This Row],[Account Type]]="Credit Card",Table1[[#This Row],[Amount]],"")</f>
        <v/>
      </c>
      <c r="I3423" s="2" t="str">
        <f>IF(Table1[[#This Row],[Category]]="Loan Repayment",Table1[[#This Row],[Amount]]*-1,"")</f>
        <v/>
      </c>
      <c r="J3423" s="20" t="s">
        <v>392</v>
      </c>
      <c r="K3423" s="17">
        <v>45597</v>
      </c>
    </row>
    <row r="3424" spans="1:11" x14ac:dyDescent="0.25">
      <c r="A3424" s="16">
        <v>45611.609976851854</v>
      </c>
      <c r="B3424" t="s">
        <v>224</v>
      </c>
      <c r="C3424" t="str">
        <f t="shared" si="53"/>
        <v>Others</v>
      </c>
      <c r="D3424" s="3">
        <v>-4.21</v>
      </c>
      <c r="E3424" t="s">
        <v>244</v>
      </c>
      <c r="F3424" t="s">
        <v>241</v>
      </c>
      <c r="G3424" s="5">
        <f>IF(Table1[[#This Row],[Amount]]&lt;0,-Table1[[#This Row],[Amount]],"")</f>
        <v>4.21</v>
      </c>
      <c r="H3424" t="str">
        <f>IF(Table1[[#This Row],[Account Type]]="Credit Card",Table1[[#This Row],[Amount]],"")</f>
        <v/>
      </c>
      <c r="I3424" s="2" t="str">
        <f>IF(Table1[[#This Row],[Category]]="Loan Repayment",Table1[[#This Row],[Amount]]*-1,"")</f>
        <v/>
      </c>
      <c r="J3424" s="20" t="s">
        <v>392</v>
      </c>
      <c r="K3424" s="17">
        <v>45597</v>
      </c>
    </row>
    <row r="3425" spans="1:11" x14ac:dyDescent="0.25">
      <c r="A3425" s="17">
        <v>45612</v>
      </c>
      <c r="B3425" t="s">
        <v>248</v>
      </c>
      <c r="C3425" t="str">
        <f t="shared" si="53"/>
        <v>Others</v>
      </c>
      <c r="D3425" s="3">
        <v>-3.7</v>
      </c>
      <c r="E3425" t="s">
        <v>254</v>
      </c>
      <c r="F3425" t="s">
        <v>255</v>
      </c>
      <c r="G3425" s="5">
        <f>IF(Table1[[#This Row],[Amount]]&lt;0,-Table1[[#This Row],[Amount]],"")</f>
        <v>3.7</v>
      </c>
      <c r="H3425">
        <f>IF(Table1[[#This Row],[Account Type]]="Credit Card",Table1[[#This Row],[Amount]],"")</f>
        <v>-3.7</v>
      </c>
      <c r="I3425" s="2" t="str">
        <f>IF(Table1[[#This Row],[Category]]="Loan Repayment",Table1[[#This Row],[Amount]]*-1,"")</f>
        <v/>
      </c>
      <c r="J3425" s="20" t="s">
        <v>392</v>
      </c>
      <c r="K3425" s="17">
        <v>45597</v>
      </c>
    </row>
    <row r="3426" spans="1:11" x14ac:dyDescent="0.25">
      <c r="A3426" s="17">
        <v>45613</v>
      </c>
      <c r="B3426" t="s">
        <v>249</v>
      </c>
      <c r="C3426" t="str">
        <f t="shared" si="53"/>
        <v>Others</v>
      </c>
      <c r="D3426" s="3">
        <v>0</v>
      </c>
      <c r="E3426" t="s">
        <v>254</v>
      </c>
      <c r="F3426" t="s">
        <v>255</v>
      </c>
      <c r="G3426" s="5" t="str">
        <f>IF(Table1[[#This Row],[Amount]]&lt;0,-Table1[[#This Row],[Amount]],"")</f>
        <v/>
      </c>
      <c r="H3426">
        <f>IF(Table1[[#This Row],[Account Type]]="Credit Card",Table1[[#This Row],[Amount]],"")</f>
        <v>0</v>
      </c>
      <c r="I3426" s="2" t="str">
        <f>IF(Table1[[#This Row],[Category]]="Loan Repayment",Table1[[#This Row],[Amount]]*-1,"")</f>
        <v/>
      </c>
      <c r="J3426" s="20" t="s">
        <v>392</v>
      </c>
      <c r="K3426" s="17">
        <v>45597</v>
      </c>
    </row>
    <row r="3427" spans="1:11" x14ac:dyDescent="0.25">
      <c r="A3427" s="17">
        <v>45613</v>
      </c>
      <c r="B3427" t="s">
        <v>258</v>
      </c>
      <c r="C3427" t="str">
        <f t="shared" si="53"/>
        <v>Others</v>
      </c>
      <c r="D3427" s="3">
        <v>-1.85</v>
      </c>
      <c r="E3427" t="s">
        <v>254</v>
      </c>
      <c r="F3427" t="s">
        <v>255</v>
      </c>
      <c r="G3427" s="5">
        <f>IF(Table1[[#This Row],[Amount]]&lt;0,-Table1[[#This Row],[Amount]],"")</f>
        <v>1.85</v>
      </c>
      <c r="H3427">
        <f>IF(Table1[[#This Row],[Account Type]]="Credit Card",Table1[[#This Row],[Amount]],"")</f>
        <v>-1.85</v>
      </c>
      <c r="I3427" s="2" t="str">
        <f>IF(Table1[[#This Row],[Category]]="Loan Repayment",Table1[[#This Row],[Amount]]*-1,"")</f>
        <v/>
      </c>
      <c r="J3427" s="20" t="s">
        <v>392</v>
      </c>
      <c r="K3427" s="17">
        <v>45597</v>
      </c>
    </row>
    <row r="3428" spans="1:11" x14ac:dyDescent="0.25">
      <c r="A3428" s="17">
        <v>45613</v>
      </c>
      <c r="B3428" t="s">
        <v>247</v>
      </c>
      <c r="C3428" t="str">
        <f t="shared" si="53"/>
        <v>Others</v>
      </c>
      <c r="D3428" s="3">
        <v>-0.95</v>
      </c>
      <c r="E3428" t="s">
        <v>254</v>
      </c>
      <c r="F3428" t="s">
        <v>255</v>
      </c>
      <c r="G3428" s="5">
        <f>IF(Table1[[#This Row],[Amount]]&lt;0,-Table1[[#This Row],[Amount]],"")</f>
        <v>0.95</v>
      </c>
      <c r="H3428">
        <f>IF(Table1[[#This Row],[Account Type]]="Credit Card",Table1[[#This Row],[Amount]],"")</f>
        <v>-0.95</v>
      </c>
      <c r="I3428" s="2" t="str">
        <f>IF(Table1[[#This Row],[Category]]="Loan Repayment",Table1[[#This Row],[Amount]]*-1,"")</f>
        <v/>
      </c>
      <c r="J3428" s="20" t="s">
        <v>392</v>
      </c>
      <c r="K3428" s="17">
        <v>45597</v>
      </c>
    </row>
    <row r="3429" spans="1:11" x14ac:dyDescent="0.25">
      <c r="A3429" s="16">
        <v>45613.503368055557</v>
      </c>
      <c r="B3429" t="s">
        <v>39</v>
      </c>
      <c r="C3429" t="str">
        <f t="shared" si="53"/>
        <v>Church</v>
      </c>
      <c r="D3429" s="3">
        <v>-3</v>
      </c>
      <c r="E3429" t="s">
        <v>244</v>
      </c>
      <c r="F3429" t="s">
        <v>241</v>
      </c>
      <c r="G3429" s="5">
        <f>IF(Table1[[#This Row],[Amount]]&lt;0,-Table1[[#This Row],[Amount]],"")</f>
        <v>3</v>
      </c>
      <c r="H3429" t="str">
        <f>IF(Table1[[#This Row],[Account Type]]="Credit Card",Table1[[#This Row],[Amount]],"")</f>
        <v/>
      </c>
      <c r="I3429" s="2" t="str">
        <f>IF(Table1[[#This Row],[Category]]="Loan Repayment",Table1[[#This Row],[Amount]]*-1,"")</f>
        <v/>
      </c>
      <c r="J3429" s="20" t="s">
        <v>392</v>
      </c>
      <c r="K3429" s="17">
        <v>45597</v>
      </c>
    </row>
    <row r="3430" spans="1:11" x14ac:dyDescent="0.25">
      <c r="A3430" s="16">
        <v>45613.547986111109</v>
      </c>
      <c r="B3430" t="s">
        <v>226</v>
      </c>
      <c r="C3430" t="str">
        <f t="shared" si="53"/>
        <v>Others</v>
      </c>
      <c r="D3430" s="3">
        <v>50</v>
      </c>
      <c r="E3430" t="s">
        <v>244</v>
      </c>
      <c r="F3430" t="s">
        <v>241</v>
      </c>
      <c r="G3430" s="5" t="str">
        <f>IF(Table1[[#This Row],[Amount]]&lt;0,-Table1[[#This Row],[Amount]],"")</f>
        <v/>
      </c>
      <c r="H3430" t="str">
        <f>IF(Table1[[#This Row],[Account Type]]="Credit Card",Table1[[#This Row],[Amount]],"")</f>
        <v/>
      </c>
      <c r="I3430" s="2" t="str">
        <f>IF(Table1[[#This Row],[Category]]="Loan Repayment",Table1[[#This Row],[Amount]]*-1,"")</f>
        <v/>
      </c>
      <c r="J3430" s="20" t="s">
        <v>392</v>
      </c>
      <c r="K3430" s="17">
        <v>45597</v>
      </c>
    </row>
    <row r="3431" spans="1:11" x14ac:dyDescent="0.25">
      <c r="A3431" s="16">
        <v>45613.54891203704</v>
      </c>
      <c r="B3431" t="s">
        <v>215</v>
      </c>
      <c r="C3431" t="str">
        <f t="shared" si="53"/>
        <v>Others</v>
      </c>
      <c r="D3431" s="3">
        <v>-50</v>
      </c>
      <c r="E3431" t="s">
        <v>244</v>
      </c>
      <c r="F3431" t="s">
        <v>241</v>
      </c>
      <c r="G3431" s="5">
        <f>IF(Table1[[#This Row],[Amount]]&lt;0,-Table1[[#This Row],[Amount]],"")</f>
        <v>50</v>
      </c>
      <c r="H3431" t="str">
        <f>IF(Table1[[#This Row],[Account Type]]="Credit Card",Table1[[#This Row],[Amount]],"")</f>
        <v/>
      </c>
      <c r="I3431" s="2" t="str">
        <f>IF(Table1[[#This Row],[Category]]="Loan Repayment",Table1[[#This Row],[Amount]]*-1,"")</f>
        <v/>
      </c>
      <c r="J3431" s="20" t="s">
        <v>392</v>
      </c>
      <c r="K3431" s="17">
        <v>45597</v>
      </c>
    </row>
    <row r="3432" spans="1:11" x14ac:dyDescent="0.25">
      <c r="A3432" s="16">
        <v>45613.719421296293</v>
      </c>
      <c r="B3432" t="s">
        <v>46</v>
      </c>
      <c r="C3432" t="str">
        <f t="shared" si="53"/>
        <v>Others</v>
      </c>
      <c r="D3432" s="3">
        <v>10</v>
      </c>
      <c r="E3432" t="s">
        <v>244</v>
      </c>
      <c r="F3432" t="s">
        <v>241</v>
      </c>
      <c r="G3432" s="5" t="str">
        <f>IF(Table1[[#This Row],[Amount]]&lt;0,-Table1[[#This Row],[Amount]],"")</f>
        <v/>
      </c>
      <c r="H3432" t="str">
        <f>IF(Table1[[#This Row],[Account Type]]="Credit Card",Table1[[#This Row],[Amount]],"")</f>
        <v/>
      </c>
      <c r="I3432" s="2" t="str">
        <f>IF(Table1[[#This Row],[Category]]="Loan Repayment",Table1[[#This Row],[Amount]]*-1,"")</f>
        <v/>
      </c>
      <c r="J3432" s="20" t="s">
        <v>392</v>
      </c>
      <c r="K3432" s="17">
        <v>45597</v>
      </c>
    </row>
    <row r="3433" spans="1:11" x14ac:dyDescent="0.25">
      <c r="A3433" s="16">
        <v>45613.721493055556</v>
      </c>
      <c r="B3433" t="s">
        <v>214</v>
      </c>
      <c r="C3433" t="str">
        <f t="shared" si="53"/>
        <v>Loan Repayment</v>
      </c>
      <c r="D3433" s="3">
        <v>-10</v>
      </c>
      <c r="E3433" t="s">
        <v>244</v>
      </c>
      <c r="F3433" t="s">
        <v>241</v>
      </c>
      <c r="G3433" s="5">
        <f>IF(Table1[[#This Row],[Amount]]&lt;0,-Table1[[#This Row],[Amount]],"")</f>
        <v>10</v>
      </c>
      <c r="H3433" t="str">
        <f>IF(Table1[[#This Row],[Account Type]]="Credit Card",Table1[[#This Row],[Amount]],"")</f>
        <v/>
      </c>
      <c r="I3433" s="2">
        <f>IF(Table1[[#This Row],[Category]]="Loan Repayment",Table1[[#This Row],[Amount]]*-1,"")</f>
        <v>10</v>
      </c>
      <c r="J3433" s="20" t="s">
        <v>392</v>
      </c>
      <c r="K3433" s="17">
        <v>45597</v>
      </c>
    </row>
    <row r="3434" spans="1:11" x14ac:dyDescent="0.25">
      <c r="A3434" s="16">
        <v>45613.76703703704</v>
      </c>
      <c r="B3434" t="s">
        <v>41</v>
      </c>
      <c r="C3434" t="str">
        <f t="shared" si="53"/>
        <v>Others</v>
      </c>
      <c r="D3434" s="3">
        <v>90</v>
      </c>
      <c r="E3434" t="s">
        <v>244</v>
      </c>
      <c r="F3434" t="s">
        <v>241</v>
      </c>
      <c r="G3434" s="5" t="str">
        <f>IF(Table1[[#This Row],[Amount]]&lt;0,-Table1[[#This Row],[Amount]],"")</f>
        <v/>
      </c>
      <c r="H3434" t="str">
        <f>IF(Table1[[#This Row],[Account Type]]="Credit Card",Table1[[#This Row],[Amount]],"")</f>
        <v/>
      </c>
      <c r="I3434" s="2" t="str">
        <f>IF(Table1[[#This Row],[Category]]="Loan Repayment",Table1[[#This Row],[Amount]]*-1,"")</f>
        <v/>
      </c>
      <c r="J3434" s="20" t="s">
        <v>392</v>
      </c>
      <c r="K3434" s="17">
        <v>45597</v>
      </c>
    </row>
    <row r="3435" spans="1:11" x14ac:dyDescent="0.25">
      <c r="A3435" s="17">
        <v>45614</v>
      </c>
      <c r="B3435" t="s">
        <v>248</v>
      </c>
      <c r="C3435" t="str">
        <f t="shared" si="53"/>
        <v>Others</v>
      </c>
      <c r="D3435" s="3">
        <v>-1.75</v>
      </c>
      <c r="E3435" t="s">
        <v>254</v>
      </c>
      <c r="F3435" t="s">
        <v>255</v>
      </c>
      <c r="G3435" s="5">
        <f>IF(Table1[[#This Row],[Amount]]&lt;0,-Table1[[#This Row],[Amount]],"")</f>
        <v>1.75</v>
      </c>
      <c r="H3435">
        <f>IF(Table1[[#This Row],[Account Type]]="Credit Card",Table1[[#This Row],[Amount]],"")</f>
        <v>-1.75</v>
      </c>
      <c r="I3435" s="2" t="str">
        <f>IF(Table1[[#This Row],[Category]]="Loan Repayment",Table1[[#This Row],[Amount]]*-1,"")</f>
        <v/>
      </c>
      <c r="J3435" s="20" t="s">
        <v>392</v>
      </c>
      <c r="K3435" s="17">
        <v>45597</v>
      </c>
    </row>
    <row r="3436" spans="1:11" x14ac:dyDescent="0.25">
      <c r="A3436" s="16">
        <v>45614.159097222226</v>
      </c>
      <c r="B3436" t="s">
        <v>139</v>
      </c>
      <c r="C3436" t="str">
        <f t="shared" si="53"/>
        <v>Cab</v>
      </c>
      <c r="D3436" s="3">
        <v>-8.8000000000000007</v>
      </c>
      <c r="E3436" t="s">
        <v>244</v>
      </c>
      <c r="F3436" t="s">
        <v>241</v>
      </c>
      <c r="G3436" s="5">
        <f>IF(Table1[[#This Row],[Amount]]&lt;0,-Table1[[#This Row],[Amount]],"")</f>
        <v>8.8000000000000007</v>
      </c>
      <c r="H3436" t="str">
        <f>IF(Table1[[#This Row],[Account Type]]="Credit Card",Table1[[#This Row],[Amount]],"")</f>
        <v/>
      </c>
      <c r="I3436" s="2" t="str">
        <f>IF(Table1[[#This Row],[Category]]="Loan Repayment",Table1[[#This Row],[Amount]]*-1,"")</f>
        <v/>
      </c>
      <c r="J3436" s="20" t="s">
        <v>392</v>
      </c>
      <c r="K3436" s="17">
        <v>45597</v>
      </c>
    </row>
    <row r="3437" spans="1:11" x14ac:dyDescent="0.25">
      <c r="A3437" s="16">
        <v>45614.350266203706</v>
      </c>
      <c r="B3437" t="s">
        <v>223</v>
      </c>
      <c r="C3437" t="str">
        <f t="shared" si="53"/>
        <v>Others</v>
      </c>
      <c r="D3437" s="3">
        <v>-5</v>
      </c>
      <c r="E3437" t="s">
        <v>244</v>
      </c>
      <c r="F3437" t="s">
        <v>241</v>
      </c>
      <c r="G3437" s="5">
        <f>IF(Table1[[#This Row],[Amount]]&lt;0,-Table1[[#This Row],[Amount]],"")</f>
        <v>5</v>
      </c>
      <c r="H3437" t="str">
        <f>IF(Table1[[#This Row],[Account Type]]="Credit Card",Table1[[#This Row],[Amount]],"")</f>
        <v/>
      </c>
      <c r="I3437" s="2" t="str">
        <f>IF(Table1[[#This Row],[Category]]="Loan Repayment",Table1[[#This Row],[Amount]]*-1,"")</f>
        <v/>
      </c>
      <c r="J3437" s="20" t="s">
        <v>392</v>
      </c>
      <c r="K3437" s="17">
        <v>45597</v>
      </c>
    </row>
    <row r="3438" spans="1:11" x14ac:dyDescent="0.25">
      <c r="A3438" s="16">
        <v>45614.469629629632</v>
      </c>
      <c r="B3438" t="s">
        <v>166</v>
      </c>
      <c r="C3438" t="str">
        <f t="shared" si="53"/>
        <v>Others</v>
      </c>
      <c r="D3438" s="3">
        <v>62.35</v>
      </c>
      <c r="E3438" t="s">
        <v>244</v>
      </c>
      <c r="F3438" t="s">
        <v>241</v>
      </c>
      <c r="G3438" s="5" t="str">
        <f>IF(Table1[[#This Row],[Amount]]&lt;0,-Table1[[#This Row],[Amount]],"")</f>
        <v/>
      </c>
      <c r="H3438" t="str">
        <f>IF(Table1[[#This Row],[Account Type]]="Credit Card",Table1[[#This Row],[Amount]],"")</f>
        <v/>
      </c>
      <c r="I3438" s="2" t="str">
        <f>IF(Table1[[#This Row],[Category]]="Loan Repayment",Table1[[#This Row],[Amount]]*-1,"")</f>
        <v/>
      </c>
      <c r="J3438" s="20" t="s">
        <v>392</v>
      </c>
      <c r="K3438" s="17">
        <v>45597</v>
      </c>
    </row>
    <row r="3439" spans="1:11" x14ac:dyDescent="0.25">
      <c r="A3439" s="16">
        <v>45614.470451388886</v>
      </c>
      <c r="B3439" t="s">
        <v>201</v>
      </c>
      <c r="C3439" t="str">
        <f t="shared" si="53"/>
        <v>Others</v>
      </c>
      <c r="D3439" s="3">
        <v>-53</v>
      </c>
      <c r="E3439" t="s">
        <v>244</v>
      </c>
      <c r="F3439" t="s">
        <v>241</v>
      </c>
      <c r="G3439" s="5">
        <f>IF(Table1[[#This Row],[Amount]]&lt;0,-Table1[[#This Row],[Amount]],"")</f>
        <v>53</v>
      </c>
      <c r="H3439" t="str">
        <f>IF(Table1[[#This Row],[Account Type]]="Credit Card",Table1[[#This Row],[Amount]],"")</f>
        <v/>
      </c>
      <c r="I3439" s="2" t="str">
        <f>IF(Table1[[#This Row],[Category]]="Loan Repayment",Table1[[#This Row],[Amount]]*-1,"")</f>
        <v/>
      </c>
      <c r="J3439" s="20" t="s">
        <v>392</v>
      </c>
      <c r="K3439" s="17">
        <v>45597</v>
      </c>
    </row>
    <row r="3440" spans="1:11" x14ac:dyDescent="0.25">
      <c r="A3440" s="17">
        <v>45615</v>
      </c>
      <c r="B3440" t="s">
        <v>248</v>
      </c>
      <c r="C3440" t="str">
        <f t="shared" si="53"/>
        <v>Others</v>
      </c>
      <c r="D3440" s="3">
        <v>-3.5</v>
      </c>
      <c r="E3440" t="s">
        <v>254</v>
      </c>
      <c r="F3440" t="s">
        <v>255</v>
      </c>
      <c r="G3440" s="5">
        <f>IF(Table1[[#This Row],[Amount]]&lt;0,-Table1[[#This Row],[Amount]],"")</f>
        <v>3.5</v>
      </c>
      <c r="H3440">
        <f>IF(Table1[[#This Row],[Account Type]]="Credit Card",Table1[[#This Row],[Amount]],"")</f>
        <v>-3.5</v>
      </c>
      <c r="I3440" s="2" t="str">
        <f>IF(Table1[[#This Row],[Category]]="Loan Repayment",Table1[[#This Row],[Amount]]*-1,"")</f>
        <v/>
      </c>
      <c r="J3440" s="20" t="s">
        <v>392</v>
      </c>
      <c r="K3440" s="17">
        <v>45597</v>
      </c>
    </row>
    <row r="3441" spans="1:11" x14ac:dyDescent="0.25">
      <c r="A3441" s="17">
        <v>45615</v>
      </c>
      <c r="B3441" t="s">
        <v>247</v>
      </c>
      <c r="C3441" t="str">
        <f t="shared" si="53"/>
        <v>Others</v>
      </c>
      <c r="D3441" s="3">
        <v>-1.25</v>
      </c>
      <c r="E3441" t="s">
        <v>254</v>
      </c>
      <c r="F3441" t="s">
        <v>255</v>
      </c>
      <c r="G3441" s="5">
        <f>IF(Table1[[#This Row],[Amount]]&lt;0,-Table1[[#This Row],[Amount]],"")</f>
        <v>1.25</v>
      </c>
      <c r="H3441">
        <f>IF(Table1[[#This Row],[Account Type]]="Credit Card",Table1[[#This Row],[Amount]],"")</f>
        <v>-1.25</v>
      </c>
      <c r="I3441" s="2" t="str">
        <f>IF(Table1[[#This Row],[Category]]="Loan Repayment",Table1[[#This Row],[Amount]]*-1,"")</f>
        <v/>
      </c>
      <c r="J3441" s="20" t="s">
        <v>392</v>
      </c>
      <c r="K3441" s="17">
        <v>45597</v>
      </c>
    </row>
    <row r="3442" spans="1:11" x14ac:dyDescent="0.25">
      <c r="A3442" s="17">
        <v>45616</v>
      </c>
      <c r="B3442" t="s">
        <v>248</v>
      </c>
      <c r="C3442" t="str">
        <f t="shared" si="53"/>
        <v>Others</v>
      </c>
      <c r="D3442" s="3">
        <v>-5.25</v>
      </c>
      <c r="E3442" t="s">
        <v>254</v>
      </c>
      <c r="F3442" t="s">
        <v>255</v>
      </c>
      <c r="G3442" s="5">
        <f>IF(Table1[[#This Row],[Amount]]&lt;0,-Table1[[#This Row],[Amount]],"")</f>
        <v>5.25</v>
      </c>
      <c r="H3442">
        <f>IF(Table1[[#This Row],[Account Type]]="Credit Card",Table1[[#This Row],[Amount]],"")</f>
        <v>-5.25</v>
      </c>
      <c r="I3442" s="2" t="str">
        <f>IF(Table1[[#This Row],[Category]]="Loan Repayment",Table1[[#This Row],[Amount]]*-1,"")</f>
        <v/>
      </c>
      <c r="J3442" s="20" t="s">
        <v>392</v>
      </c>
      <c r="K3442" s="17">
        <v>45597</v>
      </c>
    </row>
    <row r="3443" spans="1:11" x14ac:dyDescent="0.25">
      <c r="A3443" s="17">
        <v>45616</v>
      </c>
      <c r="B3443" t="s">
        <v>247</v>
      </c>
      <c r="C3443" t="str">
        <f t="shared" si="53"/>
        <v>Others</v>
      </c>
      <c r="D3443" s="3">
        <v>-1.39</v>
      </c>
      <c r="E3443" t="s">
        <v>254</v>
      </c>
      <c r="F3443" t="s">
        <v>255</v>
      </c>
      <c r="G3443" s="5">
        <f>IF(Table1[[#This Row],[Amount]]&lt;0,-Table1[[#This Row],[Amount]],"")</f>
        <v>1.39</v>
      </c>
      <c r="H3443">
        <f>IF(Table1[[#This Row],[Account Type]]="Credit Card",Table1[[#This Row],[Amount]],"")</f>
        <v>-1.39</v>
      </c>
      <c r="I3443" s="2" t="str">
        <f>IF(Table1[[#This Row],[Category]]="Loan Repayment",Table1[[#This Row],[Amount]]*-1,"")</f>
        <v/>
      </c>
      <c r="J3443" s="20" t="s">
        <v>392</v>
      </c>
      <c r="K3443" s="17">
        <v>45597</v>
      </c>
    </row>
    <row r="3444" spans="1:11" x14ac:dyDescent="0.25">
      <c r="A3444" s="17">
        <v>45616</v>
      </c>
      <c r="B3444" t="s">
        <v>247</v>
      </c>
      <c r="C3444" t="str">
        <f t="shared" si="53"/>
        <v>Others</v>
      </c>
      <c r="D3444" s="3">
        <v>-1.2</v>
      </c>
      <c r="E3444" t="s">
        <v>254</v>
      </c>
      <c r="F3444" t="s">
        <v>255</v>
      </c>
      <c r="G3444" s="5">
        <f>IF(Table1[[#This Row],[Amount]]&lt;0,-Table1[[#This Row],[Amount]],"")</f>
        <v>1.2</v>
      </c>
      <c r="H3444">
        <f>IF(Table1[[#This Row],[Account Type]]="Credit Card",Table1[[#This Row],[Amount]],"")</f>
        <v>-1.2</v>
      </c>
      <c r="I3444" s="2" t="str">
        <f>IF(Table1[[#This Row],[Category]]="Loan Repayment",Table1[[#This Row],[Amount]]*-1,"")</f>
        <v/>
      </c>
      <c r="J3444" s="20" t="s">
        <v>392</v>
      </c>
      <c r="K3444" s="17">
        <v>45597</v>
      </c>
    </row>
    <row r="3445" spans="1:11" x14ac:dyDescent="0.25">
      <c r="A3445" s="16">
        <v>45616.708229166667</v>
      </c>
      <c r="B3445" t="s">
        <v>107</v>
      </c>
      <c r="C3445" t="str">
        <f t="shared" si="53"/>
        <v>Others</v>
      </c>
      <c r="D3445" s="3">
        <v>30</v>
      </c>
      <c r="E3445" t="s">
        <v>244</v>
      </c>
      <c r="F3445" t="s">
        <v>241</v>
      </c>
      <c r="G3445" s="5" t="str">
        <f>IF(Table1[[#This Row],[Amount]]&lt;0,-Table1[[#This Row],[Amount]],"")</f>
        <v/>
      </c>
      <c r="H3445" t="str">
        <f>IF(Table1[[#This Row],[Account Type]]="Credit Card",Table1[[#This Row],[Amount]],"")</f>
        <v/>
      </c>
      <c r="I3445" s="2" t="str">
        <f>IF(Table1[[#This Row],[Category]]="Loan Repayment",Table1[[#This Row],[Amount]]*-1,"")</f>
        <v/>
      </c>
      <c r="J3445" s="20" t="s">
        <v>392</v>
      </c>
      <c r="K3445" s="17">
        <v>45597</v>
      </c>
    </row>
    <row r="3446" spans="1:11" x14ac:dyDescent="0.25">
      <c r="A3446" s="16">
        <v>45616.731446759259</v>
      </c>
      <c r="B3446" t="s">
        <v>223</v>
      </c>
      <c r="C3446" t="str">
        <f t="shared" si="53"/>
        <v>Others</v>
      </c>
      <c r="D3446" s="3">
        <v>-20</v>
      </c>
      <c r="E3446" t="s">
        <v>244</v>
      </c>
      <c r="F3446" t="s">
        <v>241</v>
      </c>
      <c r="G3446" s="5">
        <f>IF(Table1[[#This Row],[Amount]]&lt;0,-Table1[[#This Row],[Amount]],"")</f>
        <v>20</v>
      </c>
      <c r="H3446" t="str">
        <f>IF(Table1[[#This Row],[Account Type]]="Credit Card",Table1[[#This Row],[Amount]],"")</f>
        <v/>
      </c>
      <c r="I3446" s="2" t="str">
        <f>IF(Table1[[#This Row],[Category]]="Loan Repayment",Table1[[#This Row],[Amount]]*-1,"")</f>
        <v/>
      </c>
      <c r="J3446" s="20" t="s">
        <v>392</v>
      </c>
      <c r="K3446" s="17">
        <v>45597</v>
      </c>
    </row>
    <row r="3447" spans="1:11" x14ac:dyDescent="0.25">
      <c r="A3447" s="17">
        <v>45617</v>
      </c>
      <c r="B3447" t="s">
        <v>259</v>
      </c>
      <c r="C3447" t="str">
        <f t="shared" si="53"/>
        <v>Others</v>
      </c>
      <c r="D3447" s="3">
        <v>-2.5</v>
      </c>
      <c r="E3447" t="s">
        <v>254</v>
      </c>
      <c r="F3447" t="s">
        <v>255</v>
      </c>
      <c r="G3447" s="5">
        <f>IF(Table1[[#This Row],[Amount]]&lt;0,-Table1[[#This Row],[Amount]],"")</f>
        <v>2.5</v>
      </c>
      <c r="H3447">
        <f>IF(Table1[[#This Row],[Account Type]]="Credit Card",Table1[[#This Row],[Amount]],"")</f>
        <v>-2.5</v>
      </c>
      <c r="I3447" s="2" t="str">
        <f>IF(Table1[[#This Row],[Category]]="Loan Repayment",Table1[[#This Row],[Amount]]*-1,"")</f>
        <v/>
      </c>
      <c r="J3447" s="20" t="s">
        <v>392</v>
      </c>
      <c r="K3447" s="17">
        <v>45597</v>
      </c>
    </row>
    <row r="3448" spans="1:11" x14ac:dyDescent="0.25">
      <c r="A3448" s="17">
        <v>45617</v>
      </c>
      <c r="B3448" t="s">
        <v>248</v>
      </c>
      <c r="C3448" t="str">
        <f t="shared" si="53"/>
        <v>Others</v>
      </c>
      <c r="D3448" s="3">
        <v>-5.25</v>
      </c>
      <c r="E3448" t="s">
        <v>254</v>
      </c>
      <c r="F3448" t="s">
        <v>255</v>
      </c>
      <c r="G3448" s="5">
        <f>IF(Table1[[#This Row],[Amount]]&lt;0,-Table1[[#This Row],[Amount]],"")</f>
        <v>5.25</v>
      </c>
      <c r="H3448">
        <f>IF(Table1[[#This Row],[Account Type]]="Credit Card",Table1[[#This Row],[Amount]],"")</f>
        <v>-5.25</v>
      </c>
      <c r="I3448" s="2" t="str">
        <f>IF(Table1[[#This Row],[Category]]="Loan Repayment",Table1[[#This Row],[Amount]]*-1,"")</f>
        <v/>
      </c>
      <c r="J3448" s="20" t="s">
        <v>392</v>
      </c>
      <c r="K3448" s="17">
        <v>45597</v>
      </c>
    </row>
    <row r="3449" spans="1:11" x14ac:dyDescent="0.25">
      <c r="A3449" s="17">
        <v>45617</v>
      </c>
      <c r="B3449" t="s">
        <v>247</v>
      </c>
      <c r="C3449" t="str">
        <f t="shared" si="53"/>
        <v>Others</v>
      </c>
      <c r="D3449" s="3">
        <v>-2.6</v>
      </c>
      <c r="E3449" t="s">
        <v>254</v>
      </c>
      <c r="F3449" t="s">
        <v>255</v>
      </c>
      <c r="G3449" s="5">
        <f>IF(Table1[[#This Row],[Amount]]&lt;0,-Table1[[#This Row],[Amount]],"")</f>
        <v>2.6</v>
      </c>
      <c r="H3449">
        <f>IF(Table1[[#This Row],[Account Type]]="Credit Card",Table1[[#This Row],[Amount]],"")</f>
        <v>-2.6</v>
      </c>
      <c r="I3449" s="2" t="str">
        <f>IF(Table1[[#This Row],[Category]]="Loan Repayment",Table1[[#This Row],[Amount]]*-1,"")</f>
        <v/>
      </c>
      <c r="J3449" s="20" t="s">
        <v>392</v>
      </c>
      <c r="K3449" s="17">
        <v>45597</v>
      </c>
    </row>
    <row r="3450" spans="1:11" x14ac:dyDescent="0.25">
      <c r="A3450" s="16">
        <v>45617.555497685185</v>
      </c>
      <c r="B3450" t="s">
        <v>227</v>
      </c>
      <c r="C3450" t="str">
        <f t="shared" si="53"/>
        <v>Others</v>
      </c>
      <c r="D3450" s="3">
        <v>-12.7</v>
      </c>
      <c r="E3450" t="s">
        <v>244</v>
      </c>
      <c r="F3450" t="s">
        <v>241</v>
      </c>
      <c r="G3450" s="5">
        <f>IF(Table1[[#This Row],[Amount]]&lt;0,-Table1[[#This Row],[Amount]],"")</f>
        <v>12.7</v>
      </c>
      <c r="H3450" t="str">
        <f>IF(Table1[[#This Row],[Account Type]]="Credit Card",Table1[[#This Row],[Amount]],"")</f>
        <v/>
      </c>
      <c r="I3450" s="2" t="str">
        <f>IF(Table1[[#This Row],[Category]]="Loan Repayment",Table1[[#This Row],[Amount]]*-1,"")</f>
        <v/>
      </c>
      <c r="J3450" s="20" t="s">
        <v>392</v>
      </c>
      <c r="K3450" s="17">
        <v>45597</v>
      </c>
    </row>
    <row r="3451" spans="1:11" x14ac:dyDescent="0.25">
      <c r="A3451" s="17">
        <v>45618</v>
      </c>
      <c r="B3451" t="s">
        <v>248</v>
      </c>
      <c r="C3451" t="str">
        <f t="shared" si="53"/>
        <v>Others</v>
      </c>
      <c r="D3451" s="3">
        <v>-5.25</v>
      </c>
      <c r="E3451" t="s">
        <v>254</v>
      </c>
      <c r="F3451" t="s">
        <v>255</v>
      </c>
      <c r="G3451" s="5">
        <f>IF(Table1[[#This Row],[Amount]]&lt;0,-Table1[[#This Row],[Amount]],"")</f>
        <v>5.25</v>
      </c>
      <c r="H3451">
        <f>IF(Table1[[#This Row],[Account Type]]="Credit Card",Table1[[#This Row],[Amount]],"")</f>
        <v>-5.25</v>
      </c>
      <c r="I3451" s="2" t="str">
        <f>IF(Table1[[#This Row],[Category]]="Loan Repayment",Table1[[#This Row],[Amount]]*-1,"")</f>
        <v/>
      </c>
      <c r="J3451" s="20" t="s">
        <v>392</v>
      </c>
      <c r="K3451" s="17">
        <v>45597</v>
      </c>
    </row>
    <row r="3452" spans="1:11" x14ac:dyDescent="0.25">
      <c r="A3452" s="16">
        <v>45618.146516203706</v>
      </c>
      <c r="B3452" t="s">
        <v>41</v>
      </c>
      <c r="C3452" t="str">
        <f t="shared" si="53"/>
        <v>Others</v>
      </c>
      <c r="D3452" s="3">
        <v>1300</v>
      </c>
      <c r="E3452" t="s">
        <v>244</v>
      </c>
      <c r="F3452" t="s">
        <v>241</v>
      </c>
      <c r="G3452" s="5" t="str">
        <f>IF(Table1[[#This Row],[Amount]]&lt;0,-Table1[[#This Row],[Amount]],"")</f>
        <v/>
      </c>
      <c r="H3452" t="str">
        <f>IF(Table1[[#This Row],[Account Type]]="Credit Card",Table1[[#This Row],[Amount]],"")</f>
        <v/>
      </c>
      <c r="I3452" s="2" t="str">
        <f>IF(Table1[[#This Row],[Category]]="Loan Repayment",Table1[[#This Row],[Amount]]*-1,"")</f>
        <v/>
      </c>
      <c r="J3452" s="20" t="s">
        <v>392</v>
      </c>
      <c r="K3452" s="17">
        <v>45597</v>
      </c>
    </row>
    <row r="3453" spans="1:11" x14ac:dyDescent="0.25">
      <c r="A3453" s="16">
        <v>45618.302534722221</v>
      </c>
      <c r="B3453" t="s">
        <v>292</v>
      </c>
      <c r="C3453" t="str">
        <f t="shared" si="53"/>
        <v>Others</v>
      </c>
      <c r="D3453" s="3">
        <v>-1300</v>
      </c>
      <c r="E3453" t="s">
        <v>244</v>
      </c>
      <c r="F3453" t="s">
        <v>241</v>
      </c>
      <c r="G3453" s="5">
        <f>IF(Table1[[#This Row],[Amount]]&lt;0,-Table1[[#This Row],[Amount]],"")</f>
        <v>1300</v>
      </c>
      <c r="H3453" t="str">
        <f>IF(Table1[[#This Row],[Account Type]]="Credit Card",Table1[[#This Row],[Amount]],"")</f>
        <v/>
      </c>
      <c r="I3453" s="2" t="str">
        <f>IF(Table1[[#This Row],[Category]]="Loan Repayment",Table1[[#This Row],[Amount]]*-1,"")</f>
        <v/>
      </c>
      <c r="J3453" s="20" t="s">
        <v>392</v>
      </c>
      <c r="K3453" s="17">
        <v>45597</v>
      </c>
    </row>
    <row r="3454" spans="1:11" x14ac:dyDescent="0.25">
      <c r="A3454" s="16">
        <v>45618.538668981484</v>
      </c>
      <c r="B3454" t="s">
        <v>228</v>
      </c>
      <c r="C3454" t="str">
        <f t="shared" si="53"/>
        <v>Others</v>
      </c>
      <c r="D3454" s="3">
        <v>-5.19</v>
      </c>
      <c r="E3454" t="s">
        <v>244</v>
      </c>
      <c r="F3454" t="s">
        <v>241</v>
      </c>
      <c r="G3454" s="5">
        <f>IF(Table1[[#This Row],[Amount]]&lt;0,-Table1[[#This Row],[Amount]],"")</f>
        <v>5.19</v>
      </c>
      <c r="H3454" t="str">
        <f>IF(Table1[[#This Row],[Account Type]]="Credit Card",Table1[[#This Row],[Amount]],"")</f>
        <v/>
      </c>
      <c r="I3454" s="2" t="str">
        <f>IF(Table1[[#This Row],[Category]]="Loan Repayment",Table1[[#This Row],[Amount]]*-1,"")</f>
        <v/>
      </c>
      <c r="J3454" s="20" t="s">
        <v>392</v>
      </c>
      <c r="K3454" s="17">
        <v>45597</v>
      </c>
    </row>
    <row r="3455" spans="1:11" x14ac:dyDescent="0.25">
      <c r="A3455" s="16">
        <v>45619</v>
      </c>
      <c r="B3455" t="s">
        <v>170</v>
      </c>
      <c r="C3455" t="str">
        <f t="shared" si="53"/>
        <v>Online Shopping</v>
      </c>
      <c r="D3455" s="3">
        <v>-5.88</v>
      </c>
      <c r="E3455" t="s">
        <v>244</v>
      </c>
      <c r="F3455" t="s">
        <v>241</v>
      </c>
      <c r="G3455" s="5">
        <f>IF(Table1[[#This Row],[Amount]]&lt;0,-Table1[[#This Row],[Amount]],"")</f>
        <v>5.88</v>
      </c>
      <c r="H3455" t="str">
        <f>IF(Table1[[#This Row],[Account Type]]="Credit Card",Table1[[#This Row],[Amount]],"")</f>
        <v/>
      </c>
      <c r="I3455" s="2" t="str">
        <f>IF(Table1[[#This Row],[Category]]="Loan Repayment",Table1[[#This Row],[Amount]]*-1,"")</f>
        <v/>
      </c>
      <c r="J3455" s="20" t="s">
        <v>392</v>
      </c>
      <c r="K3455" s="17">
        <v>45597</v>
      </c>
    </row>
    <row r="3456" spans="1:11" x14ac:dyDescent="0.25">
      <c r="A3456" s="17">
        <v>45619</v>
      </c>
      <c r="B3456" t="s">
        <v>247</v>
      </c>
      <c r="C3456" t="str">
        <f t="shared" si="53"/>
        <v>Others</v>
      </c>
      <c r="D3456" s="3">
        <v>-7.45</v>
      </c>
      <c r="E3456" t="s">
        <v>254</v>
      </c>
      <c r="F3456" t="s">
        <v>255</v>
      </c>
      <c r="G3456" s="5">
        <f>IF(Table1[[#This Row],[Amount]]&lt;0,-Table1[[#This Row],[Amount]],"")</f>
        <v>7.45</v>
      </c>
      <c r="H3456">
        <f>IF(Table1[[#This Row],[Account Type]]="Credit Card",Table1[[#This Row],[Amount]],"")</f>
        <v>-7.45</v>
      </c>
      <c r="I3456" s="2" t="str">
        <f>IF(Table1[[#This Row],[Category]]="Loan Repayment",Table1[[#This Row],[Amount]]*-1,"")</f>
        <v/>
      </c>
      <c r="J3456" s="20" t="s">
        <v>392</v>
      </c>
      <c r="K3456" s="17">
        <v>45597</v>
      </c>
    </row>
    <row r="3457" spans="1:11" x14ac:dyDescent="0.25">
      <c r="A3457" s="17">
        <v>45619</v>
      </c>
      <c r="B3457" t="s">
        <v>248</v>
      </c>
      <c r="C3457" t="str">
        <f t="shared" si="53"/>
        <v>Others</v>
      </c>
      <c r="D3457" s="3">
        <v>-3.5</v>
      </c>
      <c r="E3457" t="s">
        <v>254</v>
      </c>
      <c r="F3457" t="s">
        <v>255</v>
      </c>
      <c r="G3457" s="5">
        <f>IF(Table1[[#This Row],[Amount]]&lt;0,-Table1[[#This Row],[Amount]],"")</f>
        <v>3.5</v>
      </c>
      <c r="H3457">
        <f>IF(Table1[[#This Row],[Account Type]]="Credit Card",Table1[[#This Row],[Amount]],"")</f>
        <v>-3.5</v>
      </c>
      <c r="I3457" s="2" t="str">
        <f>IF(Table1[[#This Row],[Category]]="Loan Repayment",Table1[[#This Row],[Amount]]*-1,"")</f>
        <v/>
      </c>
      <c r="J3457" s="20" t="s">
        <v>392</v>
      </c>
      <c r="K3457" s="17">
        <v>45597</v>
      </c>
    </row>
    <row r="3458" spans="1:11" x14ac:dyDescent="0.25">
      <c r="A3458" s="16">
        <v>45619.383981481478</v>
      </c>
      <c r="B3458" t="s">
        <v>170</v>
      </c>
      <c r="C3458" t="str">
        <f t="shared" ref="C3458:C3521" si="54">IF(OR(B3458="Lidl",B3458="Asda",B3458="Best Asia Supermarket",B3458="Wallington Food Centre",B3458="Sainsbury's",B3458="Tesco"),"Groceries",IF(OR(B3458="Boots",B3458="Manor Pharmacy",B3458="Specsavers",B3458="Noahs Health Food Stor"),"Health",IF(OR(B3458="Amazon",B3458="Ebay"),"Online Shopping",IF(OR(B3458="Transport For London",B3458="South Western Railway"),"Public Transport",IF(OR(B3458="Primark",B3458="TK Maxx",B3458="Marks &amp; Spencer"),"Clothing",IF(OR(B3458="Udemy",B3458="Wise",B3458="Telusko",B3458="Oasis Christian Centre"),"Self Development",IF(OR(B3458="Price Busters",B3458="Argos",B3458="Poundland",B3458="Kings Corner"),"Household Items",IF(OR(B3458="To RCCG GLORIOUS HIGH THRONE",B3458="To Eagle City Church"),"Church",IF(OR(B3458="Skillz UK",B3458="Tynker",B3458="To Gocardless",B3458="We Make Footballers Cc",B3458="GLL BETTER",B3458="VIS WWW.BETTER.ORG.UK/",B3458="IXL Learning"),"Kids Extracurricular",IF(OR(B3458="To GBP Savings",B3458="Trading 212"),"Savings",IF(B3458="To Aqua","Loan Repayment",IF(B3458="To Kaneh Amin","Haircut",IF(B3458="Wall/Rent/63canon","Rent",IF(OR(B3458="Bolt","Uber"),"Cab",IF(B3458="Dulwich College","Salary","Others")))))))))))))))</f>
        <v>Online Shopping</v>
      </c>
      <c r="D3458" s="3">
        <v>-3.23</v>
      </c>
      <c r="E3458" t="s">
        <v>244</v>
      </c>
      <c r="F3458" t="s">
        <v>241</v>
      </c>
      <c r="G3458" s="5">
        <f>IF(Table1[[#This Row],[Amount]]&lt;0,-Table1[[#This Row],[Amount]],"")</f>
        <v>3.23</v>
      </c>
      <c r="H3458" t="str">
        <f>IF(Table1[[#This Row],[Account Type]]="Credit Card",Table1[[#This Row],[Amount]],"")</f>
        <v/>
      </c>
      <c r="I3458" s="2" t="str">
        <f>IF(Table1[[#This Row],[Category]]="Loan Repayment",Table1[[#This Row],[Amount]]*-1,"")</f>
        <v/>
      </c>
      <c r="J3458" s="20" t="s">
        <v>392</v>
      </c>
      <c r="K3458" s="17">
        <v>45597</v>
      </c>
    </row>
    <row r="3459" spans="1:11" x14ac:dyDescent="0.25">
      <c r="A3459" s="16">
        <v>45619.383981481478</v>
      </c>
      <c r="B3459" t="s">
        <v>170</v>
      </c>
      <c r="C3459" t="str">
        <f t="shared" si="54"/>
        <v>Online Shopping</v>
      </c>
      <c r="D3459" s="3">
        <v>-7.98</v>
      </c>
      <c r="E3459" t="s">
        <v>244</v>
      </c>
      <c r="F3459" t="s">
        <v>241</v>
      </c>
      <c r="G3459" s="5">
        <f>IF(Table1[[#This Row],[Amount]]&lt;0,-Table1[[#This Row],[Amount]],"")</f>
        <v>7.98</v>
      </c>
      <c r="H3459" t="str">
        <f>IF(Table1[[#This Row],[Account Type]]="Credit Card",Table1[[#This Row],[Amount]],"")</f>
        <v/>
      </c>
      <c r="I3459" s="2" t="str">
        <f>IF(Table1[[#This Row],[Category]]="Loan Repayment",Table1[[#This Row],[Amount]]*-1,"")</f>
        <v/>
      </c>
      <c r="J3459" s="20" t="s">
        <v>392</v>
      </c>
      <c r="K3459" s="17">
        <v>45597</v>
      </c>
    </row>
    <row r="3460" spans="1:11" x14ac:dyDescent="0.25">
      <c r="A3460" s="16">
        <v>45619.543124999997</v>
      </c>
      <c r="B3460" t="s">
        <v>16</v>
      </c>
      <c r="C3460" t="str">
        <f t="shared" si="54"/>
        <v>Health</v>
      </c>
      <c r="D3460" s="3">
        <v>-27</v>
      </c>
      <c r="E3460" t="s">
        <v>244</v>
      </c>
      <c r="F3460" t="s">
        <v>241</v>
      </c>
      <c r="G3460" s="5">
        <f>IF(Table1[[#This Row],[Amount]]&lt;0,-Table1[[#This Row],[Amount]],"")</f>
        <v>27</v>
      </c>
      <c r="H3460" t="str">
        <f>IF(Table1[[#This Row],[Account Type]]="Credit Card",Table1[[#This Row],[Amount]],"")</f>
        <v/>
      </c>
      <c r="I3460" s="2" t="str">
        <f>IF(Table1[[#This Row],[Category]]="Loan Repayment",Table1[[#This Row],[Amount]]*-1,"")</f>
        <v/>
      </c>
      <c r="J3460" s="20" t="s">
        <v>392</v>
      </c>
      <c r="K3460" s="17">
        <v>45597</v>
      </c>
    </row>
    <row r="3461" spans="1:11" x14ac:dyDescent="0.25">
      <c r="A3461" s="16">
        <v>45620.348958333336</v>
      </c>
      <c r="B3461" t="s">
        <v>139</v>
      </c>
      <c r="C3461" t="str">
        <f t="shared" si="54"/>
        <v>Cab</v>
      </c>
      <c r="D3461" s="3">
        <v>-15.3</v>
      </c>
      <c r="E3461" t="s">
        <v>244</v>
      </c>
      <c r="F3461" t="s">
        <v>241</v>
      </c>
      <c r="G3461" s="5">
        <f>IF(Table1[[#This Row],[Amount]]&lt;0,-Table1[[#This Row],[Amount]],"")</f>
        <v>15.3</v>
      </c>
      <c r="H3461" t="str">
        <f>IF(Table1[[#This Row],[Account Type]]="Credit Card",Table1[[#This Row],[Amount]],"")</f>
        <v/>
      </c>
      <c r="I3461" s="2" t="str">
        <f>IF(Table1[[#This Row],[Category]]="Loan Repayment",Table1[[#This Row],[Amount]]*-1,"")</f>
        <v/>
      </c>
      <c r="J3461" s="20" t="s">
        <v>392</v>
      </c>
      <c r="K3461" s="17">
        <v>45597</v>
      </c>
    </row>
    <row r="3462" spans="1:11" x14ac:dyDescent="0.25">
      <c r="A3462" s="16">
        <v>45620.376805555556</v>
      </c>
      <c r="B3462" t="s">
        <v>139</v>
      </c>
      <c r="C3462" t="str">
        <f t="shared" si="54"/>
        <v>Cab</v>
      </c>
      <c r="D3462" s="3">
        <v>-4.7</v>
      </c>
      <c r="E3462" t="s">
        <v>244</v>
      </c>
      <c r="F3462" t="s">
        <v>241</v>
      </c>
      <c r="G3462" s="5">
        <f>IF(Table1[[#This Row],[Amount]]&lt;0,-Table1[[#This Row],[Amount]],"")</f>
        <v>4.7</v>
      </c>
      <c r="H3462" t="str">
        <f>IF(Table1[[#This Row],[Account Type]]="Credit Card",Table1[[#This Row],[Amount]],"")</f>
        <v/>
      </c>
      <c r="I3462" s="2" t="str">
        <f>IF(Table1[[#This Row],[Category]]="Loan Repayment",Table1[[#This Row],[Amount]]*-1,"")</f>
        <v/>
      </c>
      <c r="J3462" s="20" t="s">
        <v>392</v>
      </c>
      <c r="K3462" s="17">
        <v>45597</v>
      </c>
    </row>
    <row r="3463" spans="1:11" x14ac:dyDescent="0.25">
      <c r="A3463" s="16">
        <v>45620.50440972222</v>
      </c>
      <c r="B3463" t="s">
        <v>39</v>
      </c>
      <c r="C3463" t="str">
        <f t="shared" si="54"/>
        <v>Church</v>
      </c>
      <c r="D3463" s="3">
        <v>-3</v>
      </c>
      <c r="E3463" t="s">
        <v>244</v>
      </c>
      <c r="F3463" t="s">
        <v>241</v>
      </c>
      <c r="G3463" s="5">
        <f>IF(Table1[[#This Row],[Amount]]&lt;0,-Table1[[#This Row],[Amount]],"")</f>
        <v>3</v>
      </c>
      <c r="H3463" t="str">
        <f>IF(Table1[[#This Row],[Account Type]]="Credit Card",Table1[[#This Row],[Amount]],"")</f>
        <v/>
      </c>
      <c r="I3463" s="2" t="str">
        <f>IF(Table1[[#This Row],[Category]]="Loan Repayment",Table1[[#This Row],[Amount]]*-1,"")</f>
        <v/>
      </c>
      <c r="J3463" s="20" t="s">
        <v>392</v>
      </c>
      <c r="K3463" s="17">
        <v>45597</v>
      </c>
    </row>
    <row r="3464" spans="1:11" x14ac:dyDescent="0.25">
      <c r="A3464" s="17">
        <v>45621</v>
      </c>
      <c r="B3464" t="s">
        <v>260</v>
      </c>
      <c r="C3464" t="str">
        <f t="shared" si="54"/>
        <v>Others</v>
      </c>
      <c r="D3464" s="3">
        <v>-2</v>
      </c>
      <c r="E3464" t="s">
        <v>254</v>
      </c>
      <c r="F3464" t="s">
        <v>255</v>
      </c>
      <c r="G3464" s="5">
        <f>IF(Table1[[#This Row],[Amount]]&lt;0,-Table1[[#This Row],[Amount]],"")</f>
        <v>2</v>
      </c>
      <c r="H3464">
        <f>IF(Table1[[#This Row],[Account Type]]="Credit Card",Table1[[#This Row],[Amount]],"")</f>
        <v>-2</v>
      </c>
      <c r="I3464" s="2" t="str">
        <f>IF(Table1[[#This Row],[Category]]="Loan Repayment",Table1[[#This Row],[Amount]]*-1,"")</f>
        <v/>
      </c>
      <c r="J3464" s="20" t="s">
        <v>392</v>
      </c>
      <c r="K3464" s="17">
        <v>45597</v>
      </c>
    </row>
    <row r="3465" spans="1:11" x14ac:dyDescent="0.25">
      <c r="A3465" s="17">
        <v>45621</v>
      </c>
      <c r="B3465" t="s">
        <v>247</v>
      </c>
      <c r="C3465" t="str">
        <f t="shared" si="54"/>
        <v>Others</v>
      </c>
      <c r="D3465" s="3">
        <v>-1.39</v>
      </c>
      <c r="E3465" t="s">
        <v>254</v>
      </c>
      <c r="F3465" t="s">
        <v>255</v>
      </c>
      <c r="G3465" s="5">
        <f>IF(Table1[[#This Row],[Amount]]&lt;0,-Table1[[#This Row],[Amount]],"")</f>
        <v>1.39</v>
      </c>
      <c r="H3465">
        <f>IF(Table1[[#This Row],[Account Type]]="Credit Card",Table1[[#This Row],[Amount]],"")</f>
        <v>-1.39</v>
      </c>
      <c r="I3465" s="2" t="str">
        <f>IF(Table1[[#This Row],[Category]]="Loan Repayment",Table1[[#This Row],[Amount]]*-1,"")</f>
        <v/>
      </c>
      <c r="J3465" s="20" t="s">
        <v>392</v>
      </c>
      <c r="K3465" s="17">
        <v>45597</v>
      </c>
    </row>
    <row r="3466" spans="1:11" x14ac:dyDescent="0.25">
      <c r="A3466" s="17">
        <v>45621</v>
      </c>
      <c r="B3466" t="s">
        <v>247</v>
      </c>
      <c r="C3466" t="str">
        <f t="shared" si="54"/>
        <v>Others</v>
      </c>
      <c r="D3466" s="3">
        <v>-3.25</v>
      </c>
      <c r="E3466" t="s">
        <v>254</v>
      </c>
      <c r="F3466" t="s">
        <v>255</v>
      </c>
      <c r="G3466" s="5">
        <f>IF(Table1[[#This Row],[Amount]]&lt;0,-Table1[[#This Row],[Amount]],"")</f>
        <v>3.25</v>
      </c>
      <c r="H3466">
        <f>IF(Table1[[#This Row],[Account Type]]="Credit Card",Table1[[#This Row],[Amount]],"")</f>
        <v>-3.25</v>
      </c>
      <c r="I3466" s="2" t="str">
        <f>IF(Table1[[#This Row],[Category]]="Loan Repayment",Table1[[#This Row],[Amount]]*-1,"")</f>
        <v/>
      </c>
      <c r="J3466" s="20" t="s">
        <v>392</v>
      </c>
      <c r="K3466" s="17">
        <v>45597</v>
      </c>
    </row>
    <row r="3467" spans="1:11" x14ac:dyDescent="0.25">
      <c r="A3467" s="17">
        <v>45621</v>
      </c>
      <c r="B3467" t="s">
        <v>248</v>
      </c>
      <c r="C3467" t="str">
        <f t="shared" si="54"/>
        <v>Others</v>
      </c>
      <c r="D3467" s="3">
        <v>-3.5</v>
      </c>
      <c r="E3467" t="s">
        <v>254</v>
      </c>
      <c r="F3467" t="s">
        <v>255</v>
      </c>
      <c r="G3467" s="5">
        <f>IF(Table1[[#This Row],[Amount]]&lt;0,-Table1[[#This Row],[Amount]],"")</f>
        <v>3.5</v>
      </c>
      <c r="H3467">
        <f>IF(Table1[[#This Row],[Account Type]]="Credit Card",Table1[[#This Row],[Amount]],"")</f>
        <v>-3.5</v>
      </c>
      <c r="I3467" s="2" t="str">
        <f>IF(Table1[[#This Row],[Category]]="Loan Repayment",Table1[[#This Row],[Amount]]*-1,"")</f>
        <v/>
      </c>
      <c r="J3467" s="20" t="s">
        <v>392</v>
      </c>
      <c r="K3467" s="17">
        <v>45597</v>
      </c>
    </row>
    <row r="3468" spans="1:11" x14ac:dyDescent="0.25">
      <c r="A3468" s="16">
        <v>45621.350740740738</v>
      </c>
      <c r="B3468" t="s">
        <v>223</v>
      </c>
      <c r="C3468" t="str">
        <f t="shared" si="54"/>
        <v>Others</v>
      </c>
      <c r="D3468" s="3">
        <v>-5</v>
      </c>
      <c r="E3468" t="s">
        <v>244</v>
      </c>
      <c r="F3468" t="s">
        <v>241</v>
      </c>
      <c r="G3468" s="5">
        <f>IF(Table1[[#This Row],[Amount]]&lt;0,-Table1[[#This Row],[Amount]],"")</f>
        <v>5</v>
      </c>
      <c r="H3468" t="str">
        <f>IF(Table1[[#This Row],[Account Type]]="Credit Card",Table1[[#This Row],[Amount]],"")</f>
        <v/>
      </c>
      <c r="I3468" s="2" t="str">
        <f>IF(Table1[[#This Row],[Category]]="Loan Repayment",Table1[[#This Row],[Amount]]*-1,"")</f>
        <v/>
      </c>
      <c r="J3468" s="20" t="s">
        <v>392</v>
      </c>
      <c r="K3468" s="17">
        <v>45597</v>
      </c>
    </row>
    <row r="3469" spans="1:11" x14ac:dyDescent="0.25">
      <c r="A3469" s="17">
        <v>45622</v>
      </c>
      <c r="B3469" t="s">
        <v>248</v>
      </c>
      <c r="C3469" t="str">
        <f t="shared" si="54"/>
        <v>Others</v>
      </c>
      <c r="D3469" s="3">
        <v>-3.5</v>
      </c>
      <c r="E3469" t="s">
        <v>254</v>
      </c>
      <c r="F3469" t="s">
        <v>255</v>
      </c>
      <c r="G3469" s="5">
        <f>IF(Table1[[#This Row],[Amount]]&lt;0,-Table1[[#This Row],[Amount]],"")</f>
        <v>3.5</v>
      </c>
      <c r="H3469">
        <f>IF(Table1[[#This Row],[Account Type]]="Credit Card",Table1[[#This Row],[Amount]],"")</f>
        <v>-3.5</v>
      </c>
      <c r="I3469" s="2" t="str">
        <f>IF(Table1[[#This Row],[Category]]="Loan Repayment",Table1[[#This Row],[Amount]]*-1,"")</f>
        <v/>
      </c>
      <c r="J3469" s="20" t="s">
        <v>392</v>
      </c>
      <c r="K3469" s="17">
        <v>45597</v>
      </c>
    </row>
    <row r="3470" spans="1:11" x14ac:dyDescent="0.25">
      <c r="A3470" s="17">
        <v>45622</v>
      </c>
      <c r="B3470" t="s">
        <v>247</v>
      </c>
      <c r="C3470" t="str">
        <f t="shared" si="54"/>
        <v>Others</v>
      </c>
      <c r="D3470" s="3">
        <v>-1.65</v>
      </c>
      <c r="E3470" t="s">
        <v>254</v>
      </c>
      <c r="F3470" t="s">
        <v>255</v>
      </c>
      <c r="G3470" s="5">
        <f>IF(Table1[[#This Row],[Amount]]&lt;0,-Table1[[#This Row],[Amount]],"")</f>
        <v>1.65</v>
      </c>
      <c r="H3470">
        <f>IF(Table1[[#This Row],[Account Type]]="Credit Card",Table1[[#This Row],[Amount]],"")</f>
        <v>-1.65</v>
      </c>
      <c r="I3470" s="2" t="str">
        <f>IF(Table1[[#This Row],[Category]]="Loan Repayment",Table1[[#This Row],[Amount]]*-1,"")</f>
        <v/>
      </c>
      <c r="J3470" s="20" t="s">
        <v>392</v>
      </c>
      <c r="K3470" s="17">
        <v>45597</v>
      </c>
    </row>
    <row r="3471" spans="1:11" x14ac:dyDescent="0.25">
      <c r="A3471" s="17">
        <v>45623</v>
      </c>
      <c r="B3471" t="s">
        <v>248</v>
      </c>
      <c r="C3471" t="str">
        <f t="shared" si="54"/>
        <v>Others</v>
      </c>
      <c r="D3471" s="3">
        <v>-5.25</v>
      </c>
      <c r="E3471" t="s">
        <v>254</v>
      </c>
      <c r="F3471" t="s">
        <v>255</v>
      </c>
      <c r="G3471" s="5">
        <f>IF(Table1[[#This Row],[Amount]]&lt;0,-Table1[[#This Row],[Amount]],"")</f>
        <v>5.25</v>
      </c>
      <c r="H3471">
        <f>IF(Table1[[#This Row],[Account Type]]="Credit Card",Table1[[#This Row],[Amount]],"")</f>
        <v>-5.25</v>
      </c>
      <c r="I3471" s="2" t="str">
        <f>IF(Table1[[#This Row],[Category]]="Loan Repayment",Table1[[#This Row],[Amount]]*-1,"")</f>
        <v/>
      </c>
      <c r="J3471" s="20" t="s">
        <v>392</v>
      </c>
      <c r="K3471" s="17">
        <v>45597</v>
      </c>
    </row>
    <row r="3472" spans="1:11" x14ac:dyDescent="0.25">
      <c r="A3472" s="16">
        <v>45623.525578703702</v>
      </c>
      <c r="B3472" t="s">
        <v>226</v>
      </c>
      <c r="C3472" t="str">
        <f t="shared" si="54"/>
        <v>Others</v>
      </c>
      <c r="D3472" s="3">
        <v>48</v>
      </c>
      <c r="E3472" t="s">
        <v>244</v>
      </c>
      <c r="F3472" t="s">
        <v>241</v>
      </c>
      <c r="G3472" s="5" t="str">
        <f>IF(Table1[[#This Row],[Amount]]&lt;0,-Table1[[#This Row],[Amount]],"")</f>
        <v/>
      </c>
      <c r="H3472" t="str">
        <f>IF(Table1[[#This Row],[Account Type]]="Credit Card",Table1[[#This Row],[Amount]],"")</f>
        <v/>
      </c>
      <c r="I3472" s="2" t="str">
        <f>IF(Table1[[#This Row],[Category]]="Loan Repayment",Table1[[#This Row],[Amount]]*-1,"")</f>
        <v/>
      </c>
      <c r="J3472" s="20" t="s">
        <v>392</v>
      </c>
      <c r="K3472" s="17">
        <v>45597</v>
      </c>
    </row>
    <row r="3473" spans="1:11" x14ac:dyDescent="0.25">
      <c r="A3473" s="16">
        <v>45623.526342592595</v>
      </c>
      <c r="B3473" t="s">
        <v>220</v>
      </c>
      <c r="C3473" t="str">
        <f t="shared" si="54"/>
        <v>Self Development</v>
      </c>
      <c r="D3473" s="3">
        <v>-46.13</v>
      </c>
      <c r="E3473" t="s">
        <v>244</v>
      </c>
      <c r="F3473" t="s">
        <v>241</v>
      </c>
      <c r="G3473" s="5">
        <f>IF(Table1[[#This Row],[Amount]]&lt;0,-Table1[[#This Row],[Amount]],"")</f>
        <v>46.13</v>
      </c>
      <c r="H3473" t="str">
        <f>IF(Table1[[#This Row],[Account Type]]="Credit Card",Table1[[#This Row],[Amount]],"")</f>
        <v/>
      </c>
      <c r="I3473" s="2" t="str">
        <f>IF(Table1[[#This Row],[Category]]="Loan Repayment",Table1[[#This Row],[Amount]]*-1,"")</f>
        <v/>
      </c>
      <c r="J3473" s="20" t="s">
        <v>392</v>
      </c>
      <c r="K3473" s="17">
        <v>45597</v>
      </c>
    </row>
    <row r="3474" spans="1:11" x14ac:dyDescent="0.25">
      <c r="A3474" s="16">
        <v>45623.534236111111</v>
      </c>
      <c r="B3474" t="s">
        <v>226</v>
      </c>
      <c r="C3474" t="str">
        <f t="shared" si="54"/>
        <v>Others</v>
      </c>
      <c r="D3474" s="3">
        <v>27</v>
      </c>
      <c r="E3474" t="s">
        <v>244</v>
      </c>
      <c r="F3474" t="s">
        <v>241</v>
      </c>
      <c r="G3474" s="5" t="str">
        <f>IF(Table1[[#This Row],[Amount]]&lt;0,-Table1[[#This Row],[Amount]],"")</f>
        <v/>
      </c>
      <c r="H3474" t="str">
        <f>IF(Table1[[#This Row],[Account Type]]="Credit Card",Table1[[#This Row],[Amount]],"")</f>
        <v/>
      </c>
      <c r="I3474" s="2" t="str">
        <f>IF(Table1[[#This Row],[Category]]="Loan Repayment",Table1[[#This Row],[Amount]]*-1,"")</f>
        <v/>
      </c>
      <c r="J3474" s="20" t="s">
        <v>392</v>
      </c>
      <c r="K3474" s="17">
        <v>45597</v>
      </c>
    </row>
    <row r="3475" spans="1:11" x14ac:dyDescent="0.25">
      <c r="A3475" s="16">
        <v>45623.535740740743</v>
      </c>
      <c r="B3475" t="s">
        <v>229</v>
      </c>
      <c r="C3475" t="str">
        <f t="shared" si="54"/>
        <v>Others</v>
      </c>
      <c r="D3475" s="3">
        <v>-26.11</v>
      </c>
      <c r="E3475" t="s">
        <v>244</v>
      </c>
      <c r="F3475" t="s">
        <v>241</v>
      </c>
      <c r="G3475" s="5">
        <f>IF(Table1[[#This Row],[Amount]]&lt;0,-Table1[[#This Row],[Amount]],"")</f>
        <v>26.11</v>
      </c>
      <c r="H3475" t="str">
        <f>IF(Table1[[#This Row],[Account Type]]="Credit Card",Table1[[#This Row],[Amount]],"")</f>
        <v/>
      </c>
      <c r="I3475" s="2" t="str">
        <f>IF(Table1[[#This Row],[Category]]="Loan Repayment",Table1[[#This Row],[Amount]]*-1,"")</f>
        <v/>
      </c>
      <c r="J3475" s="20" t="s">
        <v>392</v>
      </c>
      <c r="K3475" s="17">
        <v>45597</v>
      </c>
    </row>
    <row r="3476" spans="1:11" x14ac:dyDescent="0.25">
      <c r="A3476" s="16">
        <v>45623.628819444442</v>
      </c>
      <c r="B3476" t="s">
        <v>139</v>
      </c>
      <c r="C3476" t="str">
        <f t="shared" si="54"/>
        <v>Cab</v>
      </c>
      <c r="D3476" s="3">
        <v>-6.8</v>
      </c>
      <c r="E3476" t="s">
        <v>244</v>
      </c>
      <c r="F3476" t="s">
        <v>241</v>
      </c>
      <c r="G3476" s="5">
        <f>IF(Table1[[#This Row],[Amount]]&lt;0,-Table1[[#This Row],[Amount]],"")</f>
        <v>6.8</v>
      </c>
      <c r="H3476" t="str">
        <f>IF(Table1[[#This Row],[Account Type]]="Credit Card",Table1[[#This Row],[Amount]],"")</f>
        <v/>
      </c>
      <c r="I3476" s="2" t="str">
        <f>IF(Table1[[#This Row],[Category]]="Loan Repayment",Table1[[#This Row],[Amount]]*-1,"")</f>
        <v/>
      </c>
      <c r="J3476" s="20" t="s">
        <v>392</v>
      </c>
      <c r="K3476" s="17">
        <v>45597</v>
      </c>
    </row>
    <row r="3477" spans="1:11" x14ac:dyDescent="0.25">
      <c r="A3477" s="16">
        <v>45623.677905092591</v>
      </c>
      <c r="B3477" t="s">
        <v>10</v>
      </c>
      <c r="C3477" t="str">
        <f t="shared" si="54"/>
        <v>Groceries</v>
      </c>
      <c r="D3477" s="3">
        <v>-3.35</v>
      </c>
      <c r="E3477" t="s">
        <v>244</v>
      </c>
      <c r="F3477" t="s">
        <v>241</v>
      </c>
      <c r="G3477" s="5">
        <f>IF(Table1[[#This Row],[Amount]]&lt;0,-Table1[[#This Row],[Amount]],"")</f>
        <v>3.35</v>
      </c>
      <c r="H3477" t="str">
        <f>IF(Table1[[#This Row],[Account Type]]="Credit Card",Table1[[#This Row],[Amount]],"")</f>
        <v/>
      </c>
      <c r="I3477" s="2" t="str">
        <f>IF(Table1[[#This Row],[Category]]="Loan Repayment",Table1[[#This Row],[Amount]]*-1,"")</f>
        <v/>
      </c>
      <c r="J3477" s="20" t="s">
        <v>392</v>
      </c>
      <c r="K3477" s="17">
        <v>45597</v>
      </c>
    </row>
    <row r="3478" spans="1:11" x14ac:dyDescent="0.25">
      <c r="A3478" s="17">
        <v>45624</v>
      </c>
      <c r="B3478" t="s">
        <v>261</v>
      </c>
      <c r="C3478" t="str">
        <f t="shared" si="54"/>
        <v>Others</v>
      </c>
      <c r="D3478" s="3">
        <v>-6.24</v>
      </c>
      <c r="E3478" t="s">
        <v>254</v>
      </c>
      <c r="F3478" t="s">
        <v>255</v>
      </c>
      <c r="G3478" s="5">
        <f>IF(Table1[[#This Row],[Amount]]&lt;0,-Table1[[#This Row],[Amount]],"")</f>
        <v>6.24</v>
      </c>
      <c r="H3478">
        <f>IF(Table1[[#This Row],[Account Type]]="Credit Card",Table1[[#This Row],[Amount]],"")</f>
        <v>-6.24</v>
      </c>
      <c r="I3478" s="2" t="str">
        <f>IF(Table1[[#This Row],[Category]]="Loan Repayment",Table1[[#This Row],[Amount]]*-1,"")</f>
        <v/>
      </c>
      <c r="J3478" s="20" t="s">
        <v>392</v>
      </c>
      <c r="K3478" s="17">
        <v>45597</v>
      </c>
    </row>
    <row r="3479" spans="1:11" x14ac:dyDescent="0.25">
      <c r="A3479" s="17">
        <v>45624</v>
      </c>
      <c r="B3479" t="s">
        <v>248</v>
      </c>
      <c r="C3479" t="str">
        <f t="shared" si="54"/>
        <v>Others</v>
      </c>
      <c r="D3479" s="3">
        <v>-3.5</v>
      </c>
      <c r="E3479" t="s">
        <v>254</v>
      </c>
      <c r="F3479" t="s">
        <v>255</v>
      </c>
      <c r="G3479" s="5">
        <f>IF(Table1[[#This Row],[Amount]]&lt;0,-Table1[[#This Row],[Amount]],"")</f>
        <v>3.5</v>
      </c>
      <c r="H3479">
        <f>IF(Table1[[#This Row],[Account Type]]="Credit Card",Table1[[#This Row],[Amount]],"")</f>
        <v>-3.5</v>
      </c>
      <c r="I3479" s="2" t="str">
        <f>IF(Table1[[#This Row],[Category]]="Loan Repayment",Table1[[#This Row],[Amount]]*-1,"")</f>
        <v/>
      </c>
      <c r="J3479" s="20" t="s">
        <v>392</v>
      </c>
      <c r="K3479" s="17">
        <v>45597</v>
      </c>
    </row>
    <row r="3480" spans="1:11" x14ac:dyDescent="0.25">
      <c r="A3480" s="17">
        <v>45624</v>
      </c>
      <c r="B3480" t="s">
        <v>247</v>
      </c>
      <c r="C3480" t="str">
        <f t="shared" si="54"/>
        <v>Others</v>
      </c>
      <c r="D3480" s="3">
        <v>-1.1000000000000001</v>
      </c>
      <c r="E3480" t="s">
        <v>254</v>
      </c>
      <c r="F3480" t="s">
        <v>255</v>
      </c>
      <c r="G3480" s="5">
        <f>IF(Table1[[#This Row],[Amount]]&lt;0,-Table1[[#This Row],[Amount]],"")</f>
        <v>1.1000000000000001</v>
      </c>
      <c r="H3480">
        <f>IF(Table1[[#This Row],[Account Type]]="Credit Card",Table1[[#This Row],[Amount]],"")</f>
        <v>-1.1000000000000001</v>
      </c>
      <c r="I3480" s="2" t="str">
        <f>IF(Table1[[#This Row],[Category]]="Loan Repayment",Table1[[#This Row],[Amount]]*-1,"")</f>
        <v/>
      </c>
      <c r="J3480" s="20" t="s">
        <v>392</v>
      </c>
      <c r="K3480" s="17">
        <v>45597</v>
      </c>
    </row>
    <row r="3481" spans="1:11" x14ac:dyDescent="0.25">
      <c r="A3481" s="17">
        <v>45625</v>
      </c>
      <c r="B3481" t="s">
        <v>248</v>
      </c>
      <c r="C3481" t="str">
        <f t="shared" si="54"/>
        <v>Others</v>
      </c>
      <c r="D3481" s="3">
        <v>-5.25</v>
      </c>
      <c r="E3481" t="s">
        <v>254</v>
      </c>
      <c r="F3481" t="s">
        <v>255</v>
      </c>
      <c r="G3481" s="5">
        <f>IF(Table1[[#This Row],[Amount]]&lt;0,-Table1[[#This Row],[Amount]],"")</f>
        <v>5.25</v>
      </c>
      <c r="H3481">
        <f>IF(Table1[[#This Row],[Account Type]]="Credit Card",Table1[[#This Row],[Amount]],"")</f>
        <v>-5.25</v>
      </c>
      <c r="I3481" s="2" t="str">
        <f>IF(Table1[[#This Row],[Category]]="Loan Repayment",Table1[[#This Row],[Amount]]*-1,"")</f>
        <v/>
      </c>
      <c r="J3481" s="20" t="s">
        <v>392</v>
      </c>
      <c r="K3481" s="17">
        <v>45597</v>
      </c>
    </row>
    <row r="3482" spans="1:11" x14ac:dyDescent="0.25">
      <c r="A3482" s="16">
        <v>45625.294849537036</v>
      </c>
      <c r="B3482" t="s">
        <v>46</v>
      </c>
      <c r="C3482" t="str">
        <f t="shared" si="54"/>
        <v>Others</v>
      </c>
      <c r="D3482" s="3">
        <v>200</v>
      </c>
      <c r="E3482" t="s">
        <v>244</v>
      </c>
      <c r="F3482" t="s">
        <v>241</v>
      </c>
      <c r="G3482" s="5" t="str">
        <f>IF(Table1[[#This Row],[Amount]]&lt;0,-Table1[[#This Row],[Amount]],"")</f>
        <v/>
      </c>
      <c r="H3482" t="str">
        <f>IF(Table1[[#This Row],[Account Type]]="Credit Card",Table1[[#This Row],[Amount]],"")</f>
        <v/>
      </c>
      <c r="I3482" s="2" t="str">
        <f>IF(Table1[[#This Row],[Category]]="Loan Repayment",Table1[[#This Row],[Amount]]*-1,"")</f>
        <v/>
      </c>
      <c r="J3482" s="20" t="s">
        <v>392</v>
      </c>
      <c r="K3482" s="17">
        <v>45597</v>
      </c>
    </row>
    <row r="3483" spans="1:11" x14ac:dyDescent="0.25">
      <c r="A3483" s="16">
        <v>45625.295555555553</v>
      </c>
      <c r="B3483" t="s">
        <v>223</v>
      </c>
      <c r="C3483" t="str">
        <f t="shared" si="54"/>
        <v>Others</v>
      </c>
      <c r="D3483" s="3">
        <v>-100</v>
      </c>
      <c r="E3483" t="s">
        <v>244</v>
      </c>
      <c r="F3483" t="s">
        <v>241</v>
      </c>
      <c r="G3483" s="5">
        <f>IF(Table1[[#This Row],[Amount]]&lt;0,-Table1[[#This Row],[Amount]],"")</f>
        <v>100</v>
      </c>
      <c r="H3483" t="str">
        <f>IF(Table1[[#This Row],[Account Type]]="Credit Card",Table1[[#This Row],[Amount]],"")</f>
        <v/>
      </c>
      <c r="I3483" s="2" t="str">
        <f>IF(Table1[[#This Row],[Category]]="Loan Repayment",Table1[[#This Row],[Amount]]*-1,"")</f>
        <v/>
      </c>
      <c r="J3483" s="20" t="s">
        <v>392</v>
      </c>
      <c r="K3483" s="17">
        <v>45597</v>
      </c>
    </row>
    <row r="3484" spans="1:11" x14ac:dyDescent="0.25">
      <c r="A3484" s="16">
        <v>45625.298738425925</v>
      </c>
      <c r="B3484" t="s">
        <v>230</v>
      </c>
      <c r="C3484" t="str">
        <f t="shared" si="54"/>
        <v>Others</v>
      </c>
      <c r="D3484" s="3">
        <v>-20</v>
      </c>
      <c r="E3484" t="s">
        <v>244</v>
      </c>
      <c r="F3484" t="s">
        <v>241</v>
      </c>
      <c r="G3484" s="5">
        <f>IF(Table1[[#This Row],[Amount]]&lt;0,-Table1[[#This Row],[Amount]],"")</f>
        <v>20</v>
      </c>
      <c r="H3484" t="str">
        <f>IF(Table1[[#This Row],[Account Type]]="Credit Card",Table1[[#This Row],[Amount]],"")</f>
        <v/>
      </c>
      <c r="I3484" s="2" t="str">
        <f>IF(Table1[[#This Row],[Category]]="Loan Repayment",Table1[[#This Row],[Amount]]*-1,"")</f>
        <v/>
      </c>
      <c r="J3484" s="20" t="s">
        <v>392</v>
      </c>
      <c r="K3484" s="17">
        <v>45597</v>
      </c>
    </row>
    <row r="3485" spans="1:11" x14ac:dyDescent="0.25">
      <c r="A3485" s="17">
        <v>45626</v>
      </c>
      <c r="B3485" t="s">
        <v>248</v>
      </c>
      <c r="C3485" t="str">
        <f t="shared" si="54"/>
        <v>Others</v>
      </c>
      <c r="D3485" s="3">
        <v>-3.5</v>
      </c>
      <c r="E3485" t="s">
        <v>254</v>
      </c>
      <c r="F3485" t="s">
        <v>255</v>
      </c>
      <c r="G3485" s="5">
        <f>IF(Table1[[#This Row],[Amount]]&lt;0,-Table1[[#This Row],[Amount]],"")</f>
        <v>3.5</v>
      </c>
      <c r="H3485">
        <f>IF(Table1[[#This Row],[Account Type]]="Credit Card",Table1[[#This Row],[Amount]],"")</f>
        <v>-3.5</v>
      </c>
      <c r="I3485" s="2" t="str">
        <f>IF(Table1[[#This Row],[Category]]="Loan Repayment",Table1[[#This Row],[Amount]]*-1,"")</f>
        <v/>
      </c>
      <c r="J3485" s="20" t="s">
        <v>392</v>
      </c>
      <c r="K3485" s="17">
        <v>45597</v>
      </c>
    </row>
    <row r="3486" spans="1:11" x14ac:dyDescent="0.25">
      <c r="A3486" s="17">
        <v>45627</v>
      </c>
      <c r="B3486" t="s">
        <v>247</v>
      </c>
      <c r="C3486" t="str">
        <f t="shared" si="54"/>
        <v>Others</v>
      </c>
      <c r="D3486" s="3">
        <v>-3.5</v>
      </c>
      <c r="E3486" t="s">
        <v>254</v>
      </c>
      <c r="F3486" t="s">
        <v>255</v>
      </c>
      <c r="G3486" s="5">
        <f>IF(Table1[[#This Row],[Amount]]&lt;0,-Table1[[#This Row],[Amount]],"")</f>
        <v>3.5</v>
      </c>
      <c r="H3486">
        <f>IF(Table1[[#This Row],[Account Type]]="Credit Card",Table1[[#This Row],[Amount]],"")</f>
        <v>-3.5</v>
      </c>
      <c r="I3486" s="2" t="str">
        <f>IF(Table1[[#This Row],[Category]]="Loan Repayment",Table1[[#This Row],[Amount]]*-1,"")</f>
        <v/>
      </c>
      <c r="J3486" s="20" t="s">
        <v>393</v>
      </c>
      <c r="K3486" s="17">
        <v>45627</v>
      </c>
    </row>
    <row r="3487" spans="1:11" x14ac:dyDescent="0.25">
      <c r="A3487" s="17">
        <v>45627</v>
      </c>
      <c r="B3487" t="s">
        <v>248</v>
      </c>
      <c r="C3487" t="str">
        <f t="shared" si="54"/>
        <v>Others</v>
      </c>
      <c r="D3487" s="3">
        <v>-0.2</v>
      </c>
      <c r="E3487" t="s">
        <v>254</v>
      </c>
      <c r="F3487" t="s">
        <v>255</v>
      </c>
      <c r="G3487" s="5">
        <f>IF(Table1[[#This Row],[Amount]]&lt;0,-Table1[[#This Row],[Amount]],"")</f>
        <v>0.2</v>
      </c>
      <c r="H3487">
        <f>IF(Table1[[#This Row],[Account Type]]="Credit Card",Table1[[#This Row],[Amount]],"")</f>
        <v>-0.2</v>
      </c>
      <c r="I3487" s="2" t="str">
        <f>IF(Table1[[#This Row],[Category]]="Loan Repayment",Table1[[#This Row],[Amount]]*-1,"")</f>
        <v/>
      </c>
      <c r="J3487" s="20" t="s">
        <v>393</v>
      </c>
      <c r="K3487" s="17">
        <v>45627</v>
      </c>
    </row>
    <row r="3488" spans="1:11" x14ac:dyDescent="0.25">
      <c r="A3488" s="16">
        <v>45627.231064814812</v>
      </c>
      <c r="B3488" t="s">
        <v>197</v>
      </c>
      <c r="C3488" t="str">
        <f t="shared" si="54"/>
        <v>Others</v>
      </c>
      <c r="D3488" s="3">
        <v>-10</v>
      </c>
      <c r="E3488" t="s">
        <v>244</v>
      </c>
      <c r="F3488" t="s">
        <v>241</v>
      </c>
      <c r="G3488" s="5">
        <f>IF(Table1[[#This Row],[Amount]]&lt;0,-Table1[[#This Row],[Amount]],"")</f>
        <v>10</v>
      </c>
      <c r="H3488" t="str">
        <f>IF(Table1[[#This Row],[Account Type]]="Credit Card",Table1[[#This Row],[Amount]],"")</f>
        <v/>
      </c>
      <c r="I3488" s="2" t="str">
        <f>IF(Table1[[#This Row],[Category]]="Loan Repayment",Table1[[#This Row],[Amount]]*-1,"")</f>
        <v/>
      </c>
      <c r="J3488" s="20" t="s">
        <v>393</v>
      </c>
      <c r="K3488" s="17">
        <v>45627</v>
      </c>
    </row>
    <row r="3489" spans="1:11" x14ac:dyDescent="0.25">
      <c r="A3489" s="16">
        <v>45627.481550925928</v>
      </c>
      <c r="B3489" t="s">
        <v>46</v>
      </c>
      <c r="C3489" t="str">
        <f t="shared" si="54"/>
        <v>Others</v>
      </c>
      <c r="D3489" s="3">
        <v>313</v>
      </c>
      <c r="E3489" t="s">
        <v>244</v>
      </c>
      <c r="F3489" t="s">
        <v>241</v>
      </c>
      <c r="G3489" s="5" t="str">
        <f>IF(Table1[[#This Row],[Amount]]&lt;0,-Table1[[#This Row],[Amount]],"")</f>
        <v/>
      </c>
      <c r="H3489" t="str">
        <f>IF(Table1[[#This Row],[Account Type]]="Credit Card",Table1[[#This Row],[Amount]],"")</f>
        <v/>
      </c>
      <c r="I3489" s="2" t="str">
        <f>IF(Table1[[#This Row],[Category]]="Loan Repayment",Table1[[#This Row],[Amount]]*-1,"")</f>
        <v/>
      </c>
      <c r="J3489" s="20" t="s">
        <v>393</v>
      </c>
      <c r="K3489" s="17">
        <v>45627</v>
      </c>
    </row>
    <row r="3490" spans="1:11" x14ac:dyDescent="0.25">
      <c r="A3490" s="16">
        <v>45627.481886574074</v>
      </c>
      <c r="B3490" t="s">
        <v>39</v>
      </c>
      <c r="C3490" t="str">
        <f t="shared" si="54"/>
        <v>Church</v>
      </c>
      <c r="D3490" s="3">
        <v>-313</v>
      </c>
      <c r="E3490" t="s">
        <v>244</v>
      </c>
      <c r="F3490" t="s">
        <v>241</v>
      </c>
      <c r="G3490" s="5">
        <f>IF(Table1[[#This Row],[Amount]]&lt;0,-Table1[[#This Row],[Amount]],"")</f>
        <v>313</v>
      </c>
      <c r="H3490" t="str">
        <f>IF(Table1[[#This Row],[Account Type]]="Credit Card",Table1[[#This Row],[Amount]],"")</f>
        <v/>
      </c>
      <c r="I3490" s="2" t="str">
        <f>IF(Table1[[#This Row],[Category]]="Loan Repayment",Table1[[#This Row],[Amount]]*-1,"")</f>
        <v/>
      </c>
      <c r="J3490" s="20" t="s">
        <v>393</v>
      </c>
      <c r="K3490" s="17">
        <v>45627</v>
      </c>
    </row>
    <row r="3491" spans="1:11" x14ac:dyDescent="0.25">
      <c r="A3491" s="16">
        <v>45627.554814814815</v>
      </c>
      <c r="B3491" t="s">
        <v>39</v>
      </c>
      <c r="C3491" t="str">
        <f t="shared" si="54"/>
        <v>Church</v>
      </c>
      <c r="D3491" s="3">
        <v>-3</v>
      </c>
      <c r="E3491" t="s">
        <v>244</v>
      </c>
      <c r="F3491" t="s">
        <v>241</v>
      </c>
      <c r="G3491" s="5">
        <f>IF(Table1[[#This Row],[Amount]]&lt;0,-Table1[[#This Row],[Amount]],"")</f>
        <v>3</v>
      </c>
      <c r="H3491" t="str">
        <f>IF(Table1[[#This Row],[Account Type]]="Credit Card",Table1[[#This Row],[Amount]],"")</f>
        <v/>
      </c>
      <c r="I3491" s="2" t="str">
        <f>IF(Table1[[#This Row],[Category]]="Loan Repayment",Table1[[#This Row],[Amount]]*-1,"")</f>
        <v/>
      </c>
      <c r="J3491" s="20" t="s">
        <v>393</v>
      </c>
      <c r="K3491" s="17">
        <v>45627</v>
      </c>
    </row>
    <row r="3492" spans="1:11" x14ac:dyDescent="0.25">
      <c r="A3492" s="17">
        <v>45628</v>
      </c>
      <c r="B3492" t="s">
        <v>249</v>
      </c>
      <c r="C3492" t="str">
        <f t="shared" si="54"/>
        <v>Others</v>
      </c>
      <c r="D3492" s="3">
        <v>0</v>
      </c>
      <c r="E3492" t="s">
        <v>254</v>
      </c>
      <c r="F3492" t="s">
        <v>255</v>
      </c>
      <c r="G3492" s="5" t="str">
        <f>IF(Table1[[#This Row],[Amount]]&lt;0,-Table1[[#This Row],[Amount]],"")</f>
        <v/>
      </c>
      <c r="H3492">
        <f>IF(Table1[[#This Row],[Account Type]]="Credit Card",Table1[[#This Row],[Amount]],"")</f>
        <v>0</v>
      </c>
      <c r="I3492" s="2" t="str">
        <f>IF(Table1[[#This Row],[Category]]="Loan Repayment",Table1[[#This Row],[Amount]]*-1,"")</f>
        <v/>
      </c>
      <c r="J3492" s="20" t="s">
        <v>393</v>
      </c>
      <c r="K3492" s="17">
        <v>45627</v>
      </c>
    </row>
    <row r="3493" spans="1:11" x14ac:dyDescent="0.25">
      <c r="A3493" s="17">
        <v>45628</v>
      </c>
      <c r="B3493" t="s">
        <v>248</v>
      </c>
      <c r="C3493" t="str">
        <f t="shared" si="54"/>
        <v>Others</v>
      </c>
      <c r="D3493" s="3">
        <v>-3.5</v>
      </c>
      <c r="E3493" t="s">
        <v>254</v>
      </c>
      <c r="F3493" t="s">
        <v>255</v>
      </c>
      <c r="G3493" s="5">
        <f>IF(Table1[[#This Row],[Amount]]&lt;0,-Table1[[#This Row],[Amount]],"")</f>
        <v>3.5</v>
      </c>
      <c r="H3493">
        <f>IF(Table1[[#This Row],[Account Type]]="Credit Card",Table1[[#This Row],[Amount]],"")</f>
        <v>-3.5</v>
      </c>
      <c r="I3493" s="2" t="str">
        <f>IF(Table1[[#This Row],[Category]]="Loan Repayment",Table1[[#This Row],[Amount]]*-1,"")</f>
        <v/>
      </c>
      <c r="J3493" s="20" t="s">
        <v>393</v>
      </c>
      <c r="K3493" s="17">
        <v>45627</v>
      </c>
    </row>
    <row r="3494" spans="1:11" x14ac:dyDescent="0.25">
      <c r="A3494" s="17">
        <v>45628</v>
      </c>
      <c r="B3494" t="s">
        <v>247</v>
      </c>
      <c r="C3494" t="str">
        <f t="shared" si="54"/>
        <v>Others</v>
      </c>
      <c r="D3494" s="3">
        <v>-1.65</v>
      </c>
      <c r="E3494" t="s">
        <v>254</v>
      </c>
      <c r="F3494" t="s">
        <v>255</v>
      </c>
      <c r="G3494" s="5">
        <f>IF(Table1[[#This Row],[Amount]]&lt;0,-Table1[[#This Row],[Amount]],"")</f>
        <v>1.65</v>
      </c>
      <c r="H3494">
        <f>IF(Table1[[#This Row],[Account Type]]="Credit Card",Table1[[#This Row],[Amount]],"")</f>
        <v>-1.65</v>
      </c>
      <c r="I3494" s="2" t="str">
        <f>IF(Table1[[#This Row],[Category]]="Loan Repayment",Table1[[#This Row],[Amount]]*-1,"")</f>
        <v/>
      </c>
      <c r="J3494" s="20" t="s">
        <v>393</v>
      </c>
      <c r="K3494" s="17">
        <v>45627</v>
      </c>
    </row>
    <row r="3495" spans="1:11" x14ac:dyDescent="0.25">
      <c r="A3495" s="16">
        <v>45628.351006944446</v>
      </c>
      <c r="B3495" t="s">
        <v>223</v>
      </c>
      <c r="C3495" t="str">
        <f t="shared" si="54"/>
        <v>Others</v>
      </c>
      <c r="D3495" s="3">
        <v>-5</v>
      </c>
      <c r="E3495" t="s">
        <v>244</v>
      </c>
      <c r="F3495" t="s">
        <v>241</v>
      </c>
      <c r="G3495" s="5">
        <f>IF(Table1[[#This Row],[Amount]]&lt;0,-Table1[[#This Row],[Amount]],"")</f>
        <v>5</v>
      </c>
      <c r="H3495" t="str">
        <f>IF(Table1[[#This Row],[Account Type]]="Credit Card",Table1[[#This Row],[Amount]],"")</f>
        <v/>
      </c>
      <c r="I3495" s="2" t="str">
        <f>IF(Table1[[#This Row],[Category]]="Loan Repayment",Table1[[#This Row],[Amount]]*-1,"")</f>
        <v/>
      </c>
      <c r="J3495" s="20" t="s">
        <v>393</v>
      </c>
      <c r="K3495" s="17">
        <v>45627</v>
      </c>
    </row>
    <row r="3496" spans="1:11" x14ac:dyDescent="0.25">
      <c r="A3496" s="16">
        <v>45628.463518518518</v>
      </c>
      <c r="B3496" t="s">
        <v>46</v>
      </c>
      <c r="C3496" t="str">
        <f t="shared" si="54"/>
        <v>Others</v>
      </c>
      <c r="D3496" s="3">
        <v>150</v>
      </c>
      <c r="E3496" t="s">
        <v>244</v>
      </c>
      <c r="F3496" t="s">
        <v>241</v>
      </c>
      <c r="G3496" s="5" t="str">
        <f>IF(Table1[[#This Row],[Amount]]&lt;0,-Table1[[#This Row],[Amount]],"")</f>
        <v/>
      </c>
      <c r="H3496" t="str">
        <f>IF(Table1[[#This Row],[Account Type]]="Credit Card",Table1[[#This Row],[Amount]],"")</f>
        <v/>
      </c>
      <c r="I3496" s="2" t="str">
        <f>IF(Table1[[#This Row],[Category]]="Loan Repayment",Table1[[#This Row],[Amount]]*-1,"")</f>
        <v/>
      </c>
      <c r="J3496" s="20" t="s">
        <v>393</v>
      </c>
      <c r="K3496" s="17">
        <v>45627</v>
      </c>
    </row>
    <row r="3497" spans="1:11" x14ac:dyDescent="0.25">
      <c r="A3497" s="16">
        <v>45628.464733796296</v>
      </c>
      <c r="B3497" t="s">
        <v>214</v>
      </c>
      <c r="C3497" t="str">
        <f t="shared" si="54"/>
        <v>Loan Repayment</v>
      </c>
      <c r="D3497" s="3">
        <v>-160.54</v>
      </c>
      <c r="E3497" t="s">
        <v>244</v>
      </c>
      <c r="F3497" t="s">
        <v>241</v>
      </c>
      <c r="G3497" s="5">
        <f>IF(Table1[[#This Row],[Amount]]&lt;0,-Table1[[#This Row],[Amount]],"")</f>
        <v>160.54</v>
      </c>
      <c r="H3497" t="str">
        <f>IF(Table1[[#This Row],[Account Type]]="Credit Card",Table1[[#This Row],[Amount]],"")</f>
        <v/>
      </c>
      <c r="I3497" s="2">
        <f>IF(Table1[[#This Row],[Category]]="Loan Repayment",Table1[[#This Row],[Amount]]*-1,"")</f>
        <v>160.54</v>
      </c>
      <c r="J3497" s="20" t="s">
        <v>393</v>
      </c>
      <c r="K3497" s="17">
        <v>45627</v>
      </c>
    </row>
    <row r="3498" spans="1:11" x14ac:dyDescent="0.25">
      <c r="A3498" s="16">
        <v>45628.538032407407</v>
      </c>
      <c r="B3498" t="s">
        <v>46</v>
      </c>
      <c r="C3498" t="str">
        <f t="shared" si="54"/>
        <v>Others</v>
      </c>
      <c r="D3498" s="3">
        <v>200</v>
      </c>
      <c r="E3498" t="s">
        <v>244</v>
      </c>
      <c r="F3498" t="s">
        <v>241</v>
      </c>
      <c r="G3498" s="5" t="str">
        <f>IF(Table1[[#This Row],[Amount]]&lt;0,-Table1[[#This Row],[Amount]],"")</f>
        <v/>
      </c>
      <c r="H3498" t="str">
        <f>IF(Table1[[#This Row],[Account Type]]="Credit Card",Table1[[#This Row],[Amount]],"")</f>
        <v/>
      </c>
      <c r="I3498" s="2" t="str">
        <f>IF(Table1[[#This Row],[Category]]="Loan Repayment",Table1[[#This Row],[Amount]]*-1,"")</f>
        <v/>
      </c>
      <c r="J3498" s="20" t="s">
        <v>393</v>
      </c>
      <c r="K3498" s="17">
        <v>45627</v>
      </c>
    </row>
    <row r="3499" spans="1:11" x14ac:dyDescent="0.25">
      <c r="A3499" s="16">
        <v>45628.539189814815</v>
      </c>
      <c r="B3499" t="s">
        <v>231</v>
      </c>
      <c r="C3499" t="str">
        <f t="shared" si="54"/>
        <v>Others</v>
      </c>
      <c r="D3499" s="3">
        <v>-146.57</v>
      </c>
      <c r="E3499" t="s">
        <v>244</v>
      </c>
      <c r="F3499" t="s">
        <v>241</v>
      </c>
      <c r="G3499" s="5">
        <f>IF(Table1[[#This Row],[Amount]]&lt;0,-Table1[[#This Row],[Amount]],"")</f>
        <v>146.57</v>
      </c>
      <c r="H3499" t="str">
        <f>IF(Table1[[#This Row],[Account Type]]="Credit Card",Table1[[#This Row],[Amount]],"")</f>
        <v/>
      </c>
      <c r="I3499" s="2" t="str">
        <f>IF(Table1[[#This Row],[Category]]="Loan Repayment",Table1[[#This Row],[Amount]]*-1,"")</f>
        <v/>
      </c>
      <c r="J3499" s="20" t="s">
        <v>393</v>
      </c>
      <c r="K3499" s="17">
        <v>45627</v>
      </c>
    </row>
    <row r="3500" spans="1:11" x14ac:dyDescent="0.25">
      <c r="A3500" s="17">
        <v>45629</v>
      </c>
      <c r="B3500" t="s">
        <v>248</v>
      </c>
      <c r="C3500" t="str">
        <f t="shared" si="54"/>
        <v>Others</v>
      </c>
      <c r="D3500" s="3">
        <v>-3.5</v>
      </c>
      <c r="E3500" t="s">
        <v>254</v>
      </c>
      <c r="F3500" t="s">
        <v>255</v>
      </c>
      <c r="G3500" s="5">
        <f>IF(Table1[[#This Row],[Amount]]&lt;0,-Table1[[#This Row],[Amount]],"")</f>
        <v>3.5</v>
      </c>
      <c r="H3500">
        <f>IF(Table1[[#This Row],[Account Type]]="Credit Card",Table1[[#This Row],[Amount]],"")</f>
        <v>-3.5</v>
      </c>
      <c r="I3500" s="2" t="str">
        <f>IF(Table1[[#This Row],[Category]]="Loan Repayment",Table1[[#This Row],[Amount]]*-1,"")</f>
        <v/>
      </c>
      <c r="J3500" s="20" t="s">
        <v>393</v>
      </c>
      <c r="K3500" s="17">
        <v>45627</v>
      </c>
    </row>
    <row r="3501" spans="1:11" x14ac:dyDescent="0.25">
      <c r="A3501" s="17">
        <v>45630</v>
      </c>
      <c r="B3501" t="s">
        <v>247</v>
      </c>
      <c r="C3501" t="str">
        <f t="shared" si="54"/>
        <v>Others</v>
      </c>
      <c r="D3501" s="3">
        <v>-3.55</v>
      </c>
      <c r="E3501" t="s">
        <v>254</v>
      </c>
      <c r="F3501" t="s">
        <v>255</v>
      </c>
      <c r="G3501" s="5">
        <f>IF(Table1[[#This Row],[Amount]]&lt;0,-Table1[[#This Row],[Amount]],"")</f>
        <v>3.55</v>
      </c>
      <c r="H3501">
        <f>IF(Table1[[#This Row],[Account Type]]="Credit Card",Table1[[#This Row],[Amount]],"")</f>
        <v>-3.55</v>
      </c>
      <c r="I3501" s="2" t="str">
        <f>IF(Table1[[#This Row],[Category]]="Loan Repayment",Table1[[#This Row],[Amount]]*-1,"")</f>
        <v/>
      </c>
      <c r="J3501" s="20" t="s">
        <v>393</v>
      </c>
      <c r="K3501" s="17">
        <v>45627</v>
      </c>
    </row>
    <row r="3502" spans="1:11" x14ac:dyDescent="0.25">
      <c r="A3502" s="17">
        <v>45630</v>
      </c>
      <c r="B3502" t="s">
        <v>247</v>
      </c>
      <c r="C3502" t="str">
        <f t="shared" si="54"/>
        <v>Others</v>
      </c>
      <c r="D3502" s="3">
        <v>-3.25</v>
      </c>
      <c r="E3502" t="s">
        <v>254</v>
      </c>
      <c r="F3502" t="s">
        <v>255</v>
      </c>
      <c r="G3502" s="5">
        <f>IF(Table1[[#This Row],[Amount]]&lt;0,-Table1[[#This Row],[Amount]],"")</f>
        <v>3.25</v>
      </c>
      <c r="H3502">
        <f>IF(Table1[[#This Row],[Account Type]]="Credit Card",Table1[[#This Row],[Amount]],"")</f>
        <v>-3.25</v>
      </c>
      <c r="I3502" s="2" t="str">
        <f>IF(Table1[[#This Row],[Category]]="Loan Repayment",Table1[[#This Row],[Amount]]*-1,"")</f>
        <v/>
      </c>
      <c r="J3502" s="20" t="s">
        <v>393</v>
      </c>
      <c r="K3502" s="17">
        <v>45627</v>
      </c>
    </row>
    <row r="3503" spans="1:11" x14ac:dyDescent="0.25">
      <c r="A3503" s="17">
        <v>45630</v>
      </c>
      <c r="B3503" t="s">
        <v>248</v>
      </c>
      <c r="C3503" t="str">
        <f t="shared" si="54"/>
        <v>Others</v>
      </c>
      <c r="D3503" s="3">
        <v>-5.25</v>
      </c>
      <c r="E3503" t="s">
        <v>254</v>
      </c>
      <c r="F3503" t="s">
        <v>255</v>
      </c>
      <c r="G3503" s="5">
        <f>IF(Table1[[#This Row],[Amount]]&lt;0,-Table1[[#This Row],[Amount]],"")</f>
        <v>5.25</v>
      </c>
      <c r="H3503">
        <f>IF(Table1[[#This Row],[Account Type]]="Credit Card",Table1[[#This Row],[Amount]],"")</f>
        <v>-5.25</v>
      </c>
      <c r="I3503" s="2" t="str">
        <f>IF(Table1[[#This Row],[Category]]="Loan Repayment",Table1[[#This Row],[Amount]]*-1,"")</f>
        <v/>
      </c>
      <c r="J3503" s="20" t="s">
        <v>393</v>
      </c>
      <c r="K3503" s="17">
        <v>45627</v>
      </c>
    </row>
    <row r="3504" spans="1:11" x14ac:dyDescent="0.25">
      <c r="A3504" s="16">
        <v>45630.323946759258</v>
      </c>
      <c r="B3504" t="s">
        <v>8</v>
      </c>
      <c r="C3504" t="str">
        <f t="shared" si="54"/>
        <v>Others</v>
      </c>
      <c r="D3504" s="3">
        <v>500</v>
      </c>
      <c r="E3504" t="s">
        <v>244</v>
      </c>
      <c r="F3504" t="s">
        <v>241</v>
      </c>
      <c r="G3504" s="5" t="str">
        <f>IF(Table1[[#This Row],[Amount]]&lt;0,-Table1[[#This Row],[Amount]],"")</f>
        <v/>
      </c>
      <c r="H3504" t="str">
        <f>IF(Table1[[#This Row],[Account Type]]="Credit Card",Table1[[#This Row],[Amount]],"")</f>
        <v/>
      </c>
      <c r="I3504" s="2" t="str">
        <f>IF(Table1[[#This Row],[Category]]="Loan Repayment",Table1[[#This Row],[Amount]]*-1,"")</f>
        <v/>
      </c>
      <c r="J3504" s="20" t="s">
        <v>393</v>
      </c>
      <c r="K3504" s="17">
        <v>45627</v>
      </c>
    </row>
    <row r="3505" spans="1:11" x14ac:dyDescent="0.25">
      <c r="A3505" s="16">
        <v>45630.886770833335</v>
      </c>
      <c r="B3505" t="s">
        <v>292</v>
      </c>
      <c r="C3505" t="str">
        <f t="shared" si="54"/>
        <v>Others</v>
      </c>
      <c r="D3505" s="3">
        <v>-500</v>
      </c>
      <c r="E3505" t="s">
        <v>244</v>
      </c>
      <c r="F3505" t="s">
        <v>241</v>
      </c>
      <c r="G3505" s="5">
        <f>IF(Table1[[#This Row],[Amount]]&lt;0,-Table1[[#This Row],[Amount]],"")</f>
        <v>500</v>
      </c>
      <c r="H3505" t="str">
        <f>IF(Table1[[#This Row],[Account Type]]="Credit Card",Table1[[#This Row],[Amount]],"")</f>
        <v/>
      </c>
      <c r="I3505" s="2" t="str">
        <f>IF(Table1[[#This Row],[Category]]="Loan Repayment",Table1[[#This Row],[Amount]]*-1,"")</f>
        <v/>
      </c>
      <c r="J3505" s="20" t="s">
        <v>393</v>
      </c>
      <c r="K3505" s="17">
        <v>45627</v>
      </c>
    </row>
    <row r="3506" spans="1:11" x14ac:dyDescent="0.25">
      <c r="A3506" s="17">
        <v>45631</v>
      </c>
      <c r="B3506" t="s">
        <v>246</v>
      </c>
      <c r="C3506" t="str">
        <f t="shared" si="54"/>
        <v>Others</v>
      </c>
      <c r="D3506" s="3">
        <v>-6.81</v>
      </c>
      <c r="E3506" t="s">
        <v>254</v>
      </c>
      <c r="F3506" t="s">
        <v>255</v>
      </c>
      <c r="G3506" s="5">
        <f>IF(Table1[[#This Row],[Amount]]&lt;0,-Table1[[#This Row],[Amount]],"")</f>
        <v>6.81</v>
      </c>
      <c r="H3506">
        <f>IF(Table1[[#This Row],[Account Type]]="Credit Card",Table1[[#This Row],[Amount]],"")</f>
        <v>-6.81</v>
      </c>
      <c r="I3506" s="2" t="str">
        <f>IF(Table1[[#This Row],[Category]]="Loan Repayment",Table1[[#This Row],[Amount]]*-1,"")</f>
        <v/>
      </c>
      <c r="J3506" s="20" t="s">
        <v>393</v>
      </c>
      <c r="K3506" s="17">
        <v>45627</v>
      </c>
    </row>
    <row r="3507" spans="1:11" x14ac:dyDescent="0.25">
      <c r="A3507" s="17">
        <v>45631</v>
      </c>
      <c r="B3507" t="s">
        <v>247</v>
      </c>
      <c r="C3507" t="str">
        <f t="shared" si="54"/>
        <v>Others</v>
      </c>
      <c r="D3507" s="3">
        <v>-4.25</v>
      </c>
      <c r="E3507" t="s">
        <v>254</v>
      </c>
      <c r="F3507" t="s">
        <v>255</v>
      </c>
      <c r="G3507" s="5">
        <f>IF(Table1[[#This Row],[Amount]]&lt;0,-Table1[[#This Row],[Amount]],"")</f>
        <v>4.25</v>
      </c>
      <c r="H3507">
        <f>IF(Table1[[#This Row],[Account Type]]="Credit Card",Table1[[#This Row],[Amount]],"")</f>
        <v>-4.25</v>
      </c>
      <c r="I3507" s="2" t="str">
        <f>IF(Table1[[#This Row],[Category]]="Loan Repayment",Table1[[#This Row],[Amount]]*-1,"")</f>
        <v/>
      </c>
      <c r="J3507" s="20" t="s">
        <v>393</v>
      </c>
      <c r="K3507" s="17">
        <v>45627</v>
      </c>
    </row>
    <row r="3508" spans="1:11" x14ac:dyDescent="0.25">
      <c r="A3508" s="17">
        <v>45631</v>
      </c>
      <c r="B3508" t="s">
        <v>248</v>
      </c>
      <c r="C3508" t="str">
        <f t="shared" si="54"/>
        <v>Others</v>
      </c>
      <c r="D3508" s="3">
        <v>-3.5</v>
      </c>
      <c r="E3508" t="s">
        <v>254</v>
      </c>
      <c r="F3508" t="s">
        <v>255</v>
      </c>
      <c r="G3508" s="5">
        <f>IF(Table1[[#This Row],[Amount]]&lt;0,-Table1[[#This Row],[Amount]],"")</f>
        <v>3.5</v>
      </c>
      <c r="H3508">
        <f>IF(Table1[[#This Row],[Account Type]]="Credit Card",Table1[[#This Row],[Amount]],"")</f>
        <v>-3.5</v>
      </c>
      <c r="I3508" s="2" t="str">
        <f>IF(Table1[[#This Row],[Category]]="Loan Repayment",Table1[[#This Row],[Amount]]*-1,"")</f>
        <v/>
      </c>
      <c r="J3508" s="20" t="s">
        <v>393</v>
      </c>
      <c r="K3508" s="17">
        <v>45627</v>
      </c>
    </row>
    <row r="3509" spans="1:11" x14ac:dyDescent="0.25">
      <c r="A3509" s="17">
        <v>45631</v>
      </c>
      <c r="B3509" t="s">
        <v>262</v>
      </c>
      <c r="C3509" t="str">
        <f t="shared" si="54"/>
        <v>Others</v>
      </c>
      <c r="D3509" s="3">
        <v>-3.22</v>
      </c>
      <c r="E3509" t="s">
        <v>254</v>
      </c>
      <c r="F3509" t="s">
        <v>255</v>
      </c>
      <c r="G3509" s="5">
        <f>IF(Table1[[#This Row],[Amount]]&lt;0,-Table1[[#This Row],[Amount]],"")</f>
        <v>3.22</v>
      </c>
      <c r="H3509">
        <f>IF(Table1[[#This Row],[Account Type]]="Credit Card",Table1[[#This Row],[Amount]],"")</f>
        <v>-3.22</v>
      </c>
      <c r="I3509" s="2" t="str">
        <f>IF(Table1[[#This Row],[Category]]="Loan Repayment",Table1[[#This Row],[Amount]]*-1,"")</f>
        <v/>
      </c>
      <c r="J3509" s="20" t="s">
        <v>393</v>
      </c>
      <c r="K3509" s="17">
        <v>45627</v>
      </c>
    </row>
    <row r="3510" spans="1:11" x14ac:dyDescent="0.25">
      <c r="A3510" s="17">
        <v>45632</v>
      </c>
      <c r="B3510" t="s">
        <v>249</v>
      </c>
      <c r="C3510" t="str">
        <f t="shared" si="54"/>
        <v>Others</v>
      </c>
      <c r="D3510" s="3">
        <v>0</v>
      </c>
      <c r="E3510" t="s">
        <v>254</v>
      </c>
      <c r="F3510" t="s">
        <v>255</v>
      </c>
      <c r="G3510" s="5" t="str">
        <f>IF(Table1[[#This Row],[Amount]]&lt;0,-Table1[[#This Row],[Amount]],"")</f>
        <v/>
      </c>
      <c r="H3510">
        <f>IF(Table1[[#This Row],[Account Type]]="Credit Card",Table1[[#This Row],[Amount]],"")</f>
        <v>0</v>
      </c>
      <c r="I3510" s="2" t="str">
        <f>IF(Table1[[#This Row],[Category]]="Loan Repayment",Table1[[#This Row],[Amount]]*-1,"")</f>
        <v/>
      </c>
      <c r="J3510" s="20" t="s">
        <v>393</v>
      </c>
      <c r="K3510" s="17">
        <v>45627</v>
      </c>
    </row>
    <row r="3511" spans="1:11" x14ac:dyDescent="0.25">
      <c r="A3511" s="17">
        <v>45632</v>
      </c>
      <c r="B3511" t="s">
        <v>247</v>
      </c>
      <c r="C3511" t="str">
        <f t="shared" si="54"/>
        <v>Others</v>
      </c>
      <c r="D3511" s="3">
        <v>-1.45</v>
      </c>
      <c r="E3511" t="s">
        <v>254</v>
      </c>
      <c r="F3511" t="s">
        <v>255</v>
      </c>
      <c r="G3511" s="5">
        <f>IF(Table1[[#This Row],[Amount]]&lt;0,-Table1[[#This Row],[Amount]],"")</f>
        <v>1.45</v>
      </c>
      <c r="H3511">
        <f>IF(Table1[[#This Row],[Account Type]]="Credit Card",Table1[[#This Row],[Amount]],"")</f>
        <v>-1.45</v>
      </c>
      <c r="I3511" s="2" t="str">
        <f>IF(Table1[[#This Row],[Category]]="Loan Repayment",Table1[[#This Row],[Amount]]*-1,"")</f>
        <v/>
      </c>
      <c r="J3511" s="20" t="s">
        <v>393</v>
      </c>
      <c r="K3511" s="17">
        <v>45627</v>
      </c>
    </row>
    <row r="3512" spans="1:11" x14ac:dyDescent="0.25">
      <c r="A3512" s="17">
        <v>45632</v>
      </c>
      <c r="B3512" t="s">
        <v>250</v>
      </c>
      <c r="C3512" t="str">
        <f t="shared" si="54"/>
        <v>Others</v>
      </c>
      <c r="D3512" s="3">
        <v>-5.23</v>
      </c>
      <c r="E3512" t="s">
        <v>254</v>
      </c>
      <c r="F3512" t="s">
        <v>255</v>
      </c>
      <c r="G3512" s="5">
        <f>IF(Table1[[#This Row],[Amount]]&lt;0,-Table1[[#This Row],[Amount]],"")</f>
        <v>5.23</v>
      </c>
      <c r="H3512">
        <f>IF(Table1[[#This Row],[Account Type]]="Credit Card",Table1[[#This Row],[Amount]],"")</f>
        <v>-5.23</v>
      </c>
      <c r="I3512" s="2" t="str">
        <f>IF(Table1[[#This Row],[Category]]="Loan Repayment",Table1[[#This Row],[Amount]]*-1,"")</f>
        <v/>
      </c>
      <c r="J3512" s="20" t="s">
        <v>393</v>
      </c>
      <c r="K3512" s="17">
        <v>45627</v>
      </c>
    </row>
    <row r="3513" spans="1:11" x14ac:dyDescent="0.25">
      <c r="A3513" s="17">
        <v>45632</v>
      </c>
      <c r="B3513" t="s">
        <v>248</v>
      </c>
      <c r="C3513" t="str">
        <f t="shared" si="54"/>
        <v>Others</v>
      </c>
      <c r="D3513" s="3">
        <v>-3.5</v>
      </c>
      <c r="E3513" t="s">
        <v>254</v>
      </c>
      <c r="F3513" t="s">
        <v>255</v>
      </c>
      <c r="G3513" s="5">
        <f>IF(Table1[[#This Row],[Amount]]&lt;0,-Table1[[#This Row],[Amount]],"")</f>
        <v>3.5</v>
      </c>
      <c r="H3513">
        <f>IF(Table1[[#This Row],[Account Type]]="Credit Card",Table1[[#This Row],[Amount]],"")</f>
        <v>-3.5</v>
      </c>
      <c r="I3513" s="2" t="str">
        <f>IF(Table1[[#This Row],[Category]]="Loan Repayment",Table1[[#This Row],[Amount]]*-1,"")</f>
        <v/>
      </c>
      <c r="J3513" s="20" t="s">
        <v>393</v>
      </c>
      <c r="K3513" s="17">
        <v>45627</v>
      </c>
    </row>
    <row r="3514" spans="1:11" x14ac:dyDescent="0.25">
      <c r="A3514" s="16">
        <v>45632.522488425922</v>
      </c>
      <c r="B3514" t="s">
        <v>214</v>
      </c>
      <c r="C3514" t="str">
        <f t="shared" si="54"/>
        <v>Loan Repayment</v>
      </c>
      <c r="D3514" s="3">
        <v>-36.369999999999997</v>
      </c>
      <c r="E3514" t="s">
        <v>244</v>
      </c>
      <c r="F3514" t="s">
        <v>241</v>
      </c>
      <c r="G3514" s="5">
        <f>IF(Table1[[#This Row],[Amount]]&lt;0,-Table1[[#This Row],[Amount]],"")</f>
        <v>36.369999999999997</v>
      </c>
      <c r="H3514" t="str">
        <f>IF(Table1[[#This Row],[Account Type]]="Credit Card",Table1[[#This Row],[Amount]],"")</f>
        <v/>
      </c>
      <c r="I3514" s="2">
        <f>IF(Table1[[#This Row],[Category]]="Loan Repayment",Table1[[#This Row],[Amount]]*-1,"")</f>
        <v>36.369999999999997</v>
      </c>
      <c r="J3514" s="20" t="s">
        <v>393</v>
      </c>
      <c r="K3514" s="17">
        <v>45627</v>
      </c>
    </row>
    <row r="3515" spans="1:11" x14ac:dyDescent="0.25">
      <c r="A3515" s="17">
        <v>45633</v>
      </c>
      <c r="B3515" t="s">
        <v>248</v>
      </c>
      <c r="C3515" t="str">
        <f t="shared" si="54"/>
        <v>Others</v>
      </c>
      <c r="D3515" s="3">
        <v>-5.25</v>
      </c>
      <c r="E3515" t="s">
        <v>254</v>
      </c>
      <c r="F3515" t="s">
        <v>255</v>
      </c>
      <c r="G3515" s="5">
        <f>IF(Table1[[#This Row],[Amount]]&lt;0,-Table1[[#This Row],[Amount]],"")</f>
        <v>5.25</v>
      </c>
      <c r="H3515">
        <f>IF(Table1[[#This Row],[Account Type]]="Credit Card",Table1[[#This Row],[Amount]],"")</f>
        <v>-5.25</v>
      </c>
      <c r="I3515" s="2" t="str">
        <f>IF(Table1[[#This Row],[Category]]="Loan Repayment",Table1[[#This Row],[Amount]]*-1,"")</f>
        <v/>
      </c>
      <c r="J3515" s="20" t="s">
        <v>393</v>
      </c>
      <c r="K3515" s="17">
        <v>45627</v>
      </c>
    </row>
    <row r="3516" spans="1:11" x14ac:dyDescent="0.25">
      <c r="A3516" s="16">
        <v>45633.334386574075</v>
      </c>
      <c r="B3516" t="s">
        <v>123</v>
      </c>
      <c r="C3516" t="str">
        <f t="shared" si="54"/>
        <v>Others</v>
      </c>
      <c r="D3516" s="3">
        <v>-45</v>
      </c>
      <c r="E3516" t="s">
        <v>244</v>
      </c>
      <c r="F3516" t="s">
        <v>241</v>
      </c>
      <c r="G3516" s="5">
        <f>IF(Table1[[#This Row],[Amount]]&lt;0,-Table1[[#This Row],[Amount]],"")</f>
        <v>45</v>
      </c>
      <c r="H3516" t="str">
        <f>IF(Table1[[#This Row],[Account Type]]="Credit Card",Table1[[#This Row],[Amount]],"")</f>
        <v/>
      </c>
      <c r="I3516" s="2" t="str">
        <f>IF(Table1[[#This Row],[Category]]="Loan Repayment",Table1[[#This Row],[Amount]]*-1,"")</f>
        <v/>
      </c>
      <c r="J3516" s="20" t="s">
        <v>393</v>
      </c>
      <c r="K3516" s="17">
        <v>45627</v>
      </c>
    </row>
    <row r="3517" spans="1:11" x14ac:dyDescent="0.25">
      <c r="A3517" s="16">
        <v>45633.548958333333</v>
      </c>
      <c r="B3517" t="s">
        <v>46</v>
      </c>
      <c r="C3517" t="str">
        <f t="shared" si="54"/>
        <v>Others</v>
      </c>
      <c r="D3517" s="3">
        <v>50</v>
      </c>
      <c r="E3517" t="s">
        <v>244</v>
      </c>
      <c r="F3517" t="s">
        <v>241</v>
      </c>
      <c r="G3517" s="5" t="str">
        <f>IF(Table1[[#This Row],[Amount]]&lt;0,-Table1[[#This Row],[Amount]],"")</f>
        <v/>
      </c>
      <c r="H3517" t="str">
        <f>IF(Table1[[#This Row],[Account Type]]="Credit Card",Table1[[#This Row],[Amount]],"")</f>
        <v/>
      </c>
      <c r="I3517" s="2" t="str">
        <f>IF(Table1[[#This Row],[Category]]="Loan Repayment",Table1[[#This Row],[Amount]]*-1,"")</f>
        <v/>
      </c>
      <c r="J3517" s="20" t="s">
        <v>393</v>
      </c>
      <c r="K3517" s="17">
        <v>45627</v>
      </c>
    </row>
    <row r="3518" spans="1:11" x14ac:dyDescent="0.25">
      <c r="A3518" s="16">
        <v>45633.549363425926</v>
      </c>
      <c r="B3518" t="s">
        <v>198</v>
      </c>
      <c r="C3518" t="str">
        <f t="shared" si="54"/>
        <v>Haircut</v>
      </c>
      <c r="D3518" s="3">
        <v>-39</v>
      </c>
      <c r="E3518" t="s">
        <v>244</v>
      </c>
      <c r="F3518" t="s">
        <v>241</v>
      </c>
      <c r="G3518" s="5">
        <f>IF(Table1[[#This Row],[Amount]]&lt;0,-Table1[[#This Row],[Amount]],"")</f>
        <v>39</v>
      </c>
      <c r="H3518" t="str">
        <f>IF(Table1[[#This Row],[Account Type]]="Credit Card",Table1[[#This Row],[Amount]],"")</f>
        <v/>
      </c>
      <c r="I3518" s="2" t="str">
        <f>IF(Table1[[#This Row],[Category]]="Loan Repayment",Table1[[#This Row],[Amount]]*-1,"")</f>
        <v/>
      </c>
      <c r="J3518" s="20" t="s">
        <v>393</v>
      </c>
      <c r="K3518" s="17">
        <v>45627</v>
      </c>
    </row>
    <row r="3519" spans="1:11" x14ac:dyDescent="0.25">
      <c r="A3519" s="17">
        <v>45634</v>
      </c>
      <c r="B3519" t="s">
        <v>247</v>
      </c>
      <c r="C3519" t="str">
        <f t="shared" si="54"/>
        <v>Others</v>
      </c>
      <c r="D3519" s="3">
        <v>-7.25</v>
      </c>
      <c r="E3519" t="s">
        <v>254</v>
      </c>
      <c r="F3519" t="s">
        <v>255</v>
      </c>
      <c r="G3519" s="5">
        <f>IF(Table1[[#This Row],[Amount]]&lt;0,-Table1[[#This Row],[Amount]],"")</f>
        <v>7.25</v>
      </c>
      <c r="H3519">
        <f>IF(Table1[[#This Row],[Account Type]]="Credit Card",Table1[[#This Row],[Amount]],"")</f>
        <v>-7.25</v>
      </c>
      <c r="I3519" s="2" t="str">
        <f>IF(Table1[[#This Row],[Category]]="Loan Repayment",Table1[[#This Row],[Amount]]*-1,"")</f>
        <v/>
      </c>
      <c r="J3519" s="20" t="s">
        <v>393</v>
      </c>
      <c r="K3519" s="17">
        <v>45627</v>
      </c>
    </row>
    <row r="3520" spans="1:11" x14ac:dyDescent="0.25">
      <c r="A3520" s="17">
        <v>45634</v>
      </c>
      <c r="B3520" t="s">
        <v>248</v>
      </c>
      <c r="C3520" t="str">
        <f t="shared" si="54"/>
        <v>Others</v>
      </c>
      <c r="D3520" s="3">
        <v>-0.2</v>
      </c>
      <c r="E3520" t="s">
        <v>254</v>
      </c>
      <c r="F3520" t="s">
        <v>255</v>
      </c>
      <c r="G3520" s="5">
        <f>IF(Table1[[#This Row],[Amount]]&lt;0,-Table1[[#This Row],[Amount]],"")</f>
        <v>0.2</v>
      </c>
      <c r="H3520">
        <f>IF(Table1[[#This Row],[Account Type]]="Credit Card",Table1[[#This Row],[Amount]],"")</f>
        <v>-0.2</v>
      </c>
      <c r="I3520" s="2" t="str">
        <f>IF(Table1[[#This Row],[Category]]="Loan Repayment",Table1[[#This Row],[Amount]]*-1,"")</f>
        <v/>
      </c>
      <c r="J3520" s="20" t="s">
        <v>393</v>
      </c>
      <c r="K3520" s="17">
        <v>45627</v>
      </c>
    </row>
    <row r="3521" spans="1:11" x14ac:dyDescent="0.25">
      <c r="A3521" s="16">
        <v>45634.506851851853</v>
      </c>
      <c r="B3521" t="s">
        <v>39</v>
      </c>
      <c r="C3521" t="str">
        <f t="shared" si="54"/>
        <v>Church</v>
      </c>
      <c r="D3521" s="3">
        <v>-3</v>
      </c>
      <c r="E3521" t="s">
        <v>244</v>
      </c>
      <c r="F3521" t="s">
        <v>241</v>
      </c>
      <c r="G3521" s="5">
        <f>IF(Table1[[#This Row],[Amount]]&lt;0,-Table1[[#This Row],[Amount]],"")</f>
        <v>3</v>
      </c>
      <c r="H3521" t="str">
        <f>IF(Table1[[#This Row],[Account Type]]="Credit Card",Table1[[#This Row],[Amount]],"")</f>
        <v/>
      </c>
      <c r="I3521" s="2" t="str">
        <f>IF(Table1[[#This Row],[Category]]="Loan Repayment",Table1[[#This Row],[Amount]]*-1,"")</f>
        <v/>
      </c>
      <c r="J3521" s="20" t="s">
        <v>393</v>
      </c>
      <c r="K3521" s="17">
        <v>45627</v>
      </c>
    </row>
    <row r="3522" spans="1:11" x14ac:dyDescent="0.25">
      <c r="A3522" s="17">
        <v>45635</v>
      </c>
      <c r="B3522" t="s">
        <v>248</v>
      </c>
      <c r="C3522" t="str">
        <f t="shared" ref="C3522:C3585" si="55">IF(OR(B3522="Lidl",B3522="Asda",B3522="Best Asia Supermarket",B3522="Wallington Food Centre",B3522="Sainsbury's",B3522="Tesco"),"Groceries",IF(OR(B3522="Boots",B3522="Manor Pharmacy",B3522="Specsavers",B3522="Noahs Health Food Stor"),"Health",IF(OR(B3522="Amazon",B3522="Ebay"),"Online Shopping",IF(OR(B3522="Transport For London",B3522="South Western Railway"),"Public Transport",IF(OR(B3522="Primark",B3522="TK Maxx",B3522="Marks &amp; Spencer"),"Clothing",IF(OR(B3522="Udemy",B3522="Wise",B3522="Telusko",B3522="Oasis Christian Centre"),"Self Development",IF(OR(B3522="Price Busters",B3522="Argos",B3522="Poundland",B3522="Kings Corner"),"Household Items",IF(OR(B3522="To RCCG GLORIOUS HIGH THRONE",B3522="To Eagle City Church"),"Church",IF(OR(B3522="Skillz UK",B3522="Tynker",B3522="To Gocardless",B3522="We Make Footballers Cc",B3522="GLL BETTER",B3522="VIS WWW.BETTER.ORG.UK/",B3522="IXL Learning"),"Kids Extracurricular",IF(OR(B3522="To GBP Savings",B3522="Trading 212"),"Savings",IF(B3522="To Aqua","Loan Repayment",IF(B3522="To Kaneh Amin","Haircut",IF(B3522="Wall/Rent/63canon","Rent",IF(OR(B3522="Bolt","Uber"),"Cab",IF(B3522="Dulwich College","Salary","Others")))))))))))))))</f>
        <v>Others</v>
      </c>
      <c r="D3522" s="3">
        <v>-3.5</v>
      </c>
      <c r="E3522" t="s">
        <v>254</v>
      </c>
      <c r="F3522" t="s">
        <v>255</v>
      </c>
      <c r="G3522" s="5">
        <f>IF(Table1[[#This Row],[Amount]]&lt;0,-Table1[[#This Row],[Amount]],"")</f>
        <v>3.5</v>
      </c>
      <c r="H3522">
        <f>IF(Table1[[#This Row],[Account Type]]="Credit Card",Table1[[#This Row],[Amount]],"")</f>
        <v>-3.5</v>
      </c>
      <c r="I3522" s="2" t="str">
        <f>IF(Table1[[#This Row],[Category]]="Loan Repayment",Table1[[#This Row],[Amount]]*-1,"")</f>
        <v/>
      </c>
      <c r="J3522" s="20" t="s">
        <v>393</v>
      </c>
      <c r="K3522" s="17">
        <v>45627</v>
      </c>
    </row>
    <row r="3523" spans="1:11" x14ac:dyDescent="0.25">
      <c r="A3523" s="16">
        <v>45635.350925925923</v>
      </c>
      <c r="B3523" t="s">
        <v>223</v>
      </c>
      <c r="C3523" t="str">
        <f t="shared" si="55"/>
        <v>Others</v>
      </c>
      <c r="D3523" s="3">
        <v>-5</v>
      </c>
      <c r="E3523" t="s">
        <v>244</v>
      </c>
      <c r="F3523" t="s">
        <v>241</v>
      </c>
      <c r="G3523" s="5">
        <f>IF(Table1[[#This Row],[Amount]]&lt;0,-Table1[[#This Row],[Amount]],"")</f>
        <v>5</v>
      </c>
      <c r="H3523" t="str">
        <f>IF(Table1[[#This Row],[Account Type]]="Credit Card",Table1[[#This Row],[Amount]],"")</f>
        <v/>
      </c>
      <c r="I3523" s="2" t="str">
        <f>IF(Table1[[#This Row],[Category]]="Loan Repayment",Table1[[#This Row],[Amount]]*-1,"")</f>
        <v/>
      </c>
      <c r="J3523" s="20" t="s">
        <v>393</v>
      </c>
      <c r="K3523" s="17">
        <v>45627</v>
      </c>
    </row>
    <row r="3524" spans="1:11" x14ac:dyDescent="0.25">
      <c r="A3524" s="17">
        <v>45636</v>
      </c>
      <c r="B3524" t="s">
        <v>247</v>
      </c>
      <c r="C3524" t="str">
        <f t="shared" si="55"/>
        <v>Others</v>
      </c>
      <c r="D3524" s="3">
        <v>-1.45</v>
      </c>
      <c r="E3524" t="s">
        <v>254</v>
      </c>
      <c r="F3524" t="s">
        <v>255</v>
      </c>
      <c r="G3524" s="5">
        <f>IF(Table1[[#This Row],[Amount]]&lt;0,-Table1[[#This Row],[Amount]],"")</f>
        <v>1.45</v>
      </c>
      <c r="H3524">
        <f>IF(Table1[[#This Row],[Account Type]]="Credit Card",Table1[[#This Row],[Amount]],"")</f>
        <v>-1.45</v>
      </c>
      <c r="I3524" s="2" t="str">
        <f>IF(Table1[[#This Row],[Category]]="Loan Repayment",Table1[[#This Row],[Amount]]*-1,"")</f>
        <v/>
      </c>
      <c r="J3524" s="20" t="s">
        <v>393</v>
      </c>
      <c r="K3524" s="17">
        <v>45627</v>
      </c>
    </row>
    <row r="3525" spans="1:11" x14ac:dyDescent="0.25">
      <c r="A3525" s="17">
        <v>45636</v>
      </c>
      <c r="B3525" t="s">
        <v>248</v>
      </c>
      <c r="C3525" t="str">
        <f t="shared" si="55"/>
        <v>Others</v>
      </c>
      <c r="D3525" s="3">
        <v>-3.5</v>
      </c>
      <c r="E3525" t="s">
        <v>254</v>
      </c>
      <c r="F3525" t="s">
        <v>255</v>
      </c>
      <c r="G3525" s="5">
        <f>IF(Table1[[#This Row],[Amount]]&lt;0,-Table1[[#This Row],[Amount]],"")</f>
        <v>3.5</v>
      </c>
      <c r="H3525">
        <f>IF(Table1[[#This Row],[Account Type]]="Credit Card",Table1[[#This Row],[Amount]],"")</f>
        <v>-3.5</v>
      </c>
      <c r="I3525" s="2" t="str">
        <f>IF(Table1[[#This Row],[Category]]="Loan Repayment",Table1[[#This Row],[Amount]]*-1,"")</f>
        <v/>
      </c>
      <c r="J3525" s="20" t="s">
        <v>393</v>
      </c>
      <c r="K3525" s="17">
        <v>45627</v>
      </c>
    </row>
    <row r="3526" spans="1:11" x14ac:dyDescent="0.25">
      <c r="A3526" s="17">
        <v>45637</v>
      </c>
      <c r="B3526" t="s">
        <v>251</v>
      </c>
      <c r="C3526" t="str">
        <f t="shared" si="55"/>
        <v>Others</v>
      </c>
      <c r="D3526" s="3">
        <v>-9.69</v>
      </c>
      <c r="E3526" t="s">
        <v>254</v>
      </c>
      <c r="F3526" t="s">
        <v>255</v>
      </c>
      <c r="G3526" s="5">
        <f>IF(Table1[[#This Row],[Amount]]&lt;0,-Table1[[#This Row],[Amount]],"")</f>
        <v>9.69</v>
      </c>
      <c r="H3526">
        <f>IF(Table1[[#This Row],[Account Type]]="Credit Card",Table1[[#This Row],[Amount]],"")</f>
        <v>-9.69</v>
      </c>
      <c r="I3526" s="2" t="str">
        <f>IF(Table1[[#This Row],[Category]]="Loan Repayment",Table1[[#This Row],[Amount]]*-1,"")</f>
        <v/>
      </c>
      <c r="J3526" s="20" t="s">
        <v>393</v>
      </c>
      <c r="K3526" s="17">
        <v>45627</v>
      </c>
    </row>
    <row r="3527" spans="1:11" x14ac:dyDescent="0.25">
      <c r="A3527" s="17">
        <v>45637</v>
      </c>
      <c r="B3527" t="s">
        <v>248</v>
      </c>
      <c r="C3527" t="str">
        <f t="shared" si="55"/>
        <v>Others</v>
      </c>
      <c r="D3527" s="3">
        <v>-3.5</v>
      </c>
      <c r="E3527" t="s">
        <v>254</v>
      </c>
      <c r="F3527" t="s">
        <v>255</v>
      </c>
      <c r="G3527" s="5">
        <f>IF(Table1[[#This Row],[Amount]]&lt;0,-Table1[[#This Row],[Amount]],"")</f>
        <v>3.5</v>
      </c>
      <c r="H3527">
        <f>IF(Table1[[#This Row],[Account Type]]="Credit Card",Table1[[#This Row],[Amount]],"")</f>
        <v>-3.5</v>
      </c>
      <c r="I3527" s="2" t="str">
        <f>IF(Table1[[#This Row],[Category]]="Loan Repayment",Table1[[#This Row],[Amount]]*-1,"")</f>
        <v/>
      </c>
      <c r="J3527" s="20" t="s">
        <v>393</v>
      </c>
      <c r="K3527" s="17">
        <v>45627</v>
      </c>
    </row>
    <row r="3528" spans="1:11" x14ac:dyDescent="0.25">
      <c r="A3528" s="16">
        <v>45637.062986111108</v>
      </c>
      <c r="B3528" t="s">
        <v>107</v>
      </c>
      <c r="C3528" t="str">
        <f t="shared" si="55"/>
        <v>Others</v>
      </c>
      <c r="D3528" s="3">
        <v>30</v>
      </c>
      <c r="E3528" t="s">
        <v>244</v>
      </c>
      <c r="F3528" t="s">
        <v>241</v>
      </c>
      <c r="G3528" s="5" t="str">
        <f>IF(Table1[[#This Row],[Amount]]&lt;0,-Table1[[#This Row],[Amount]],"")</f>
        <v/>
      </c>
      <c r="H3528" t="str">
        <f>IF(Table1[[#This Row],[Account Type]]="Credit Card",Table1[[#This Row],[Amount]],"")</f>
        <v/>
      </c>
      <c r="I3528" s="2" t="str">
        <f>IF(Table1[[#This Row],[Category]]="Loan Repayment",Table1[[#This Row],[Amount]]*-1,"")</f>
        <v/>
      </c>
      <c r="J3528" s="20" t="s">
        <v>393</v>
      </c>
      <c r="K3528" s="17">
        <v>45627</v>
      </c>
    </row>
    <row r="3529" spans="1:11" x14ac:dyDescent="0.25">
      <c r="A3529" s="17">
        <v>45638</v>
      </c>
      <c r="B3529" t="s">
        <v>249</v>
      </c>
      <c r="C3529" t="str">
        <f t="shared" si="55"/>
        <v>Others</v>
      </c>
      <c r="D3529" s="3">
        <v>0</v>
      </c>
      <c r="E3529" t="s">
        <v>254</v>
      </c>
      <c r="F3529" t="s">
        <v>255</v>
      </c>
      <c r="G3529" s="5" t="str">
        <f>IF(Table1[[#This Row],[Amount]]&lt;0,-Table1[[#This Row],[Amount]],"")</f>
        <v/>
      </c>
      <c r="H3529">
        <f>IF(Table1[[#This Row],[Account Type]]="Credit Card",Table1[[#This Row],[Amount]],"")</f>
        <v>0</v>
      </c>
      <c r="I3529" s="2" t="str">
        <f>IF(Table1[[#This Row],[Category]]="Loan Repayment",Table1[[#This Row],[Amount]]*-1,"")</f>
        <v/>
      </c>
      <c r="J3529" s="20" t="s">
        <v>393</v>
      </c>
      <c r="K3529" s="17">
        <v>45627</v>
      </c>
    </row>
    <row r="3530" spans="1:11" x14ac:dyDescent="0.25">
      <c r="A3530" s="17">
        <v>45638</v>
      </c>
      <c r="B3530" t="s">
        <v>248</v>
      </c>
      <c r="C3530" t="str">
        <f t="shared" si="55"/>
        <v>Others</v>
      </c>
      <c r="D3530" s="3">
        <v>-3.5</v>
      </c>
      <c r="E3530" t="s">
        <v>254</v>
      </c>
      <c r="F3530" t="s">
        <v>255</v>
      </c>
      <c r="G3530" s="5">
        <f>IF(Table1[[#This Row],[Amount]]&lt;0,-Table1[[#This Row],[Amount]],"")</f>
        <v>3.5</v>
      </c>
      <c r="H3530">
        <f>IF(Table1[[#This Row],[Account Type]]="Credit Card",Table1[[#This Row],[Amount]],"")</f>
        <v>-3.5</v>
      </c>
      <c r="I3530" s="2" t="str">
        <f>IF(Table1[[#This Row],[Category]]="Loan Repayment",Table1[[#This Row],[Amount]]*-1,"")</f>
        <v/>
      </c>
      <c r="J3530" s="20" t="s">
        <v>393</v>
      </c>
      <c r="K3530" s="17">
        <v>45627</v>
      </c>
    </row>
    <row r="3531" spans="1:11" x14ac:dyDescent="0.25">
      <c r="A3531" s="16">
        <v>45638.332361111112</v>
      </c>
      <c r="B3531" t="s">
        <v>123</v>
      </c>
      <c r="C3531" t="str">
        <f t="shared" si="55"/>
        <v>Others</v>
      </c>
      <c r="D3531" s="3">
        <v>-10</v>
      </c>
      <c r="E3531" t="s">
        <v>244</v>
      </c>
      <c r="F3531" t="s">
        <v>241</v>
      </c>
      <c r="G3531" s="5">
        <f>IF(Table1[[#This Row],[Amount]]&lt;0,-Table1[[#This Row],[Amount]],"")</f>
        <v>10</v>
      </c>
      <c r="H3531" t="str">
        <f>IF(Table1[[#This Row],[Account Type]]="Credit Card",Table1[[#This Row],[Amount]],"")</f>
        <v/>
      </c>
      <c r="I3531" s="2" t="str">
        <f>IF(Table1[[#This Row],[Category]]="Loan Repayment",Table1[[#This Row],[Amount]]*-1,"")</f>
        <v/>
      </c>
      <c r="J3531" s="20" t="s">
        <v>393</v>
      </c>
      <c r="K3531" s="17">
        <v>45627</v>
      </c>
    </row>
    <row r="3532" spans="1:11" x14ac:dyDescent="0.25">
      <c r="A3532" s="16">
        <v>45638.522060185183</v>
      </c>
      <c r="B3532" t="s">
        <v>214</v>
      </c>
      <c r="C3532" t="str">
        <f t="shared" si="55"/>
        <v>Loan Repayment</v>
      </c>
      <c r="D3532" s="3">
        <v>-45.89</v>
      </c>
      <c r="E3532" t="s">
        <v>244</v>
      </c>
      <c r="F3532" t="s">
        <v>241</v>
      </c>
      <c r="G3532" s="5">
        <f>IF(Table1[[#This Row],[Amount]]&lt;0,-Table1[[#This Row],[Amount]],"")</f>
        <v>45.89</v>
      </c>
      <c r="H3532" t="str">
        <f>IF(Table1[[#This Row],[Account Type]]="Credit Card",Table1[[#This Row],[Amount]],"")</f>
        <v/>
      </c>
      <c r="I3532" s="2">
        <f>IF(Table1[[#This Row],[Category]]="Loan Repayment",Table1[[#This Row],[Amount]]*-1,"")</f>
        <v>45.89</v>
      </c>
      <c r="J3532" s="20" t="s">
        <v>393</v>
      </c>
      <c r="K3532" s="17">
        <v>45627</v>
      </c>
    </row>
    <row r="3533" spans="1:11" x14ac:dyDescent="0.25">
      <c r="A3533" s="17">
        <v>45639</v>
      </c>
      <c r="B3533" t="s">
        <v>248</v>
      </c>
      <c r="C3533" t="str">
        <f t="shared" si="55"/>
        <v>Others</v>
      </c>
      <c r="D3533" s="3">
        <v>-3.5</v>
      </c>
      <c r="E3533" t="s">
        <v>254</v>
      </c>
      <c r="F3533" t="s">
        <v>255</v>
      </c>
      <c r="G3533" s="5">
        <f>IF(Table1[[#This Row],[Amount]]&lt;0,-Table1[[#This Row],[Amount]],"")</f>
        <v>3.5</v>
      </c>
      <c r="H3533">
        <f>IF(Table1[[#This Row],[Account Type]]="Credit Card",Table1[[#This Row],[Amount]],"")</f>
        <v>-3.5</v>
      </c>
      <c r="I3533" s="2" t="str">
        <f>IF(Table1[[#This Row],[Category]]="Loan Repayment",Table1[[#This Row],[Amount]]*-1,"")</f>
        <v/>
      </c>
      <c r="J3533" s="20" t="s">
        <v>393</v>
      </c>
      <c r="K3533" s="17">
        <v>45627</v>
      </c>
    </row>
    <row r="3534" spans="1:11" x14ac:dyDescent="0.25">
      <c r="A3534" s="17">
        <v>45640</v>
      </c>
      <c r="B3534" t="s">
        <v>248</v>
      </c>
      <c r="C3534" t="str">
        <f t="shared" si="55"/>
        <v>Others</v>
      </c>
      <c r="D3534" s="3">
        <v>-1.75</v>
      </c>
      <c r="E3534" t="s">
        <v>254</v>
      </c>
      <c r="F3534" t="s">
        <v>255</v>
      </c>
      <c r="G3534" s="5">
        <f>IF(Table1[[#This Row],[Amount]]&lt;0,-Table1[[#This Row],[Amount]],"")</f>
        <v>1.75</v>
      </c>
      <c r="H3534">
        <f>IF(Table1[[#This Row],[Account Type]]="Credit Card",Table1[[#This Row],[Amount]],"")</f>
        <v>-1.75</v>
      </c>
      <c r="I3534" s="2" t="str">
        <f>IF(Table1[[#This Row],[Category]]="Loan Repayment",Table1[[#This Row],[Amount]]*-1,"")</f>
        <v/>
      </c>
      <c r="J3534" s="20" t="s">
        <v>393</v>
      </c>
      <c r="K3534" s="17">
        <v>45627</v>
      </c>
    </row>
    <row r="3535" spans="1:11" x14ac:dyDescent="0.25">
      <c r="A3535" s="17">
        <v>45641</v>
      </c>
      <c r="B3535" t="s">
        <v>248</v>
      </c>
      <c r="C3535" t="str">
        <f t="shared" si="55"/>
        <v>Others</v>
      </c>
      <c r="D3535" s="3">
        <v>-1.75</v>
      </c>
      <c r="E3535" t="s">
        <v>254</v>
      </c>
      <c r="F3535" t="s">
        <v>255</v>
      </c>
      <c r="G3535" s="5">
        <f>IF(Table1[[#This Row],[Amount]]&lt;0,-Table1[[#This Row],[Amount]],"")</f>
        <v>1.75</v>
      </c>
      <c r="H3535">
        <f>IF(Table1[[#This Row],[Account Type]]="Credit Card",Table1[[#This Row],[Amount]],"")</f>
        <v>-1.75</v>
      </c>
      <c r="I3535" s="2" t="str">
        <f>IF(Table1[[#This Row],[Category]]="Loan Repayment",Table1[[#This Row],[Amount]]*-1,"")</f>
        <v/>
      </c>
      <c r="J3535" s="20" t="s">
        <v>393</v>
      </c>
      <c r="K3535" s="17">
        <v>45627</v>
      </c>
    </row>
    <row r="3536" spans="1:11" x14ac:dyDescent="0.25">
      <c r="A3536" s="16">
        <v>45641.501944444448</v>
      </c>
      <c r="B3536" t="s">
        <v>39</v>
      </c>
      <c r="C3536" t="str">
        <f t="shared" si="55"/>
        <v>Church</v>
      </c>
      <c r="D3536" s="3">
        <v>-3</v>
      </c>
      <c r="E3536" t="s">
        <v>244</v>
      </c>
      <c r="F3536" t="s">
        <v>241</v>
      </c>
      <c r="G3536" s="5">
        <f>IF(Table1[[#This Row],[Amount]]&lt;0,-Table1[[#This Row],[Amount]],"")</f>
        <v>3</v>
      </c>
      <c r="H3536" t="str">
        <f>IF(Table1[[#This Row],[Account Type]]="Credit Card",Table1[[#This Row],[Amount]],"")</f>
        <v/>
      </c>
      <c r="I3536" s="2" t="str">
        <f>IF(Table1[[#This Row],[Category]]="Loan Repayment",Table1[[#This Row],[Amount]]*-1,"")</f>
        <v/>
      </c>
      <c r="J3536" s="20" t="s">
        <v>393</v>
      </c>
      <c r="K3536" s="17">
        <v>45627</v>
      </c>
    </row>
    <row r="3537" spans="1:11" x14ac:dyDescent="0.25">
      <c r="A3537" s="16">
        <v>45641.609965277778</v>
      </c>
      <c r="B3537" t="s">
        <v>224</v>
      </c>
      <c r="C3537" t="str">
        <f t="shared" si="55"/>
        <v>Others</v>
      </c>
      <c r="D3537" s="3">
        <v>-4.1900000000000004</v>
      </c>
      <c r="E3537" t="s">
        <v>244</v>
      </c>
      <c r="F3537" t="s">
        <v>241</v>
      </c>
      <c r="G3537" s="5">
        <f>IF(Table1[[#This Row],[Amount]]&lt;0,-Table1[[#This Row],[Amount]],"")</f>
        <v>4.1900000000000004</v>
      </c>
      <c r="H3537" t="str">
        <f>IF(Table1[[#This Row],[Account Type]]="Credit Card",Table1[[#This Row],[Amount]],"")</f>
        <v/>
      </c>
      <c r="I3537" s="2" t="str">
        <f>IF(Table1[[#This Row],[Category]]="Loan Repayment",Table1[[#This Row],[Amount]]*-1,"")</f>
        <v/>
      </c>
      <c r="J3537" s="20" t="s">
        <v>393</v>
      </c>
      <c r="K3537" s="17">
        <v>45627</v>
      </c>
    </row>
    <row r="3538" spans="1:11" x14ac:dyDescent="0.25">
      <c r="A3538" s="17">
        <v>45642</v>
      </c>
      <c r="B3538" t="s">
        <v>248</v>
      </c>
      <c r="C3538" t="str">
        <f t="shared" si="55"/>
        <v>Others</v>
      </c>
      <c r="D3538" s="3">
        <v>-3.5</v>
      </c>
      <c r="E3538" t="s">
        <v>254</v>
      </c>
      <c r="F3538" t="s">
        <v>255</v>
      </c>
      <c r="G3538" s="5">
        <f>IF(Table1[[#This Row],[Amount]]&lt;0,-Table1[[#This Row],[Amount]],"")</f>
        <v>3.5</v>
      </c>
      <c r="H3538">
        <f>IF(Table1[[#This Row],[Account Type]]="Credit Card",Table1[[#This Row],[Amount]],"")</f>
        <v>-3.5</v>
      </c>
      <c r="I3538" s="2" t="str">
        <f>IF(Table1[[#This Row],[Category]]="Loan Repayment",Table1[[#This Row],[Amount]]*-1,"")</f>
        <v/>
      </c>
      <c r="J3538" s="20" t="s">
        <v>393</v>
      </c>
      <c r="K3538" s="17">
        <v>45627</v>
      </c>
    </row>
    <row r="3539" spans="1:11" x14ac:dyDescent="0.25">
      <c r="A3539" s="17">
        <v>45642</v>
      </c>
      <c r="B3539" t="s">
        <v>247</v>
      </c>
      <c r="C3539" t="str">
        <f t="shared" si="55"/>
        <v>Others</v>
      </c>
      <c r="D3539" s="3">
        <v>-8.69</v>
      </c>
      <c r="E3539" t="s">
        <v>254</v>
      </c>
      <c r="F3539" t="s">
        <v>255</v>
      </c>
      <c r="G3539" s="5">
        <f>IF(Table1[[#This Row],[Amount]]&lt;0,-Table1[[#This Row],[Amount]],"")</f>
        <v>8.69</v>
      </c>
      <c r="H3539">
        <f>IF(Table1[[#This Row],[Account Type]]="Credit Card",Table1[[#This Row],[Amount]],"")</f>
        <v>-8.69</v>
      </c>
      <c r="I3539" s="2" t="str">
        <f>IF(Table1[[#This Row],[Category]]="Loan Repayment",Table1[[#This Row],[Amount]]*-1,"")</f>
        <v/>
      </c>
      <c r="J3539" s="20" t="s">
        <v>393</v>
      </c>
      <c r="K3539" s="17">
        <v>45627</v>
      </c>
    </row>
    <row r="3540" spans="1:11" x14ac:dyDescent="0.25">
      <c r="A3540" s="16">
        <v>45642.351238425923</v>
      </c>
      <c r="B3540" t="s">
        <v>223</v>
      </c>
      <c r="C3540" t="str">
        <f t="shared" si="55"/>
        <v>Others</v>
      </c>
      <c r="D3540" s="3">
        <v>-5</v>
      </c>
      <c r="E3540" t="s">
        <v>244</v>
      </c>
      <c r="F3540" t="s">
        <v>241</v>
      </c>
      <c r="G3540" s="5">
        <f>IF(Table1[[#This Row],[Amount]]&lt;0,-Table1[[#This Row],[Amount]],"")</f>
        <v>5</v>
      </c>
      <c r="H3540" t="str">
        <f>IF(Table1[[#This Row],[Account Type]]="Credit Card",Table1[[#This Row],[Amount]],"")</f>
        <v/>
      </c>
      <c r="I3540" s="2" t="str">
        <f>IF(Table1[[#This Row],[Category]]="Loan Repayment",Table1[[#This Row],[Amount]]*-1,"")</f>
        <v/>
      </c>
      <c r="J3540" s="20" t="s">
        <v>393</v>
      </c>
      <c r="K3540" s="17">
        <v>45627</v>
      </c>
    </row>
    <row r="3541" spans="1:11" x14ac:dyDescent="0.25">
      <c r="A3541" s="17">
        <v>45643</v>
      </c>
      <c r="B3541" t="s">
        <v>247</v>
      </c>
      <c r="C3541" t="str">
        <f t="shared" si="55"/>
        <v>Others</v>
      </c>
      <c r="D3541" s="3">
        <v>-1.25</v>
      </c>
      <c r="E3541" t="s">
        <v>254</v>
      </c>
      <c r="F3541" t="s">
        <v>255</v>
      </c>
      <c r="G3541" s="5">
        <f>IF(Table1[[#This Row],[Amount]]&lt;0,-Table1[[#This Row],[Amount]],"")</f>
        <v>1.25</v>
      </c>
      <c r="H3541">
        <f>IF(Table1[[#This Row],[Account Type]]="Credit Card",Table1[[#This Row],[Amount]],"")</f>
        <v>-1.25</v>
      </c>
      <c r="I3541" s="2" t="str">
        <f>IF(Table1[[#This Row],[Category]]="Loan Repayment",Table1[[#This Row],[Amount]]*-1,"")</f>
        <v/>
      </c>
      <c r="J3541" s="20" t="s">
        <v>393</v>
      </c>
      <c r="K3541" s="17">
        <v>45627</v>
      </c>
    </row>
    <row r="3542" spans="1:11" x14ac:dyDescent="0.25">
      <c r="A3542" s="17">
        <v>45643</v>
      </c>
      <c r="B3542" t="s">
        <v>248</v>
      </c>
      <c r="C3542" t="str">
        <f t="shared" si="55"/>
        <v>Others</v>
      </c>
      <c r="D3542" s="3">
        <v>-3.5</v>
      </c>
      <c r="E3542" t="s">
        <v>254</v>
      </c>
      <c r="F3542" t="s">
        <v>255</v>
      </c>
      <c r="G3542" s="5">
        <f>IF(Table1[[#This Row],[Amount]]&lt;0,-Table1[[#This Row],[Amount]],"")</f>
        <v>3.5</v>
      </c>
      <c r="H3542">
        <f>IF(Table1[[#This Row],[Account Type]]="Credit Card",Table1[[#This Row],[Amount]],"")</f>
        <v>-3.5</v>
      </c>
      <c r="I3542" s="2" t="str">
        <f>IF(Table1[[#This Row],[Category]]="Loan Repayment",Table1[[#This Row],[Amount]]*-1,"")</f>
        <v/>
      </c>
      <c r="J3542" s="20" t="s">
        <v>393</v>
      </c>
      <c r="K3542" s="17">
        <v>45627</v>
      </c>
    </row>
    <row r="3543" spans="1:11" x14ac:dyDescent="0.25">
      <c r="A3543" s="17">
        <v>45644</v>
      </c>
      <c r="B3543" t="s">
        <v>248</v>
      </c>
      <c r="C3543" t="str">
        <f t="shared" si="55"/>
        <v>Others</v>
      </c>
      <c r="D3543" s="3">
        <v>-5.25</v>
      </c>
      <c r="E3543" t="s">
        <v>254</v>
      </c>
      <c r="F3543" t="s">
        <v>255</v>
      </c>
      <c r="G3543" s="5">
        <f>IF(Table1[[#This Row],[Amount]]&lt;0,-Table1[[#This Row],[Amount]],"")</f>
        <v>5.25</v>
      </c>
      <c r="H3543">
        <f>IF(Table1[[#This Row],[Account Type]]="Credit Card",Table1[[#This Row],[Amount]],"")</f>
        <v>-5.25</v>
      </c>
      <c r="I3543" s="2" t="str">
        <f>IF(Table1[[#This Row],[Category]]="Loan Repayment",Table1[[#This Row],[Amount]]*-1,"")</f>
        <v/>
      </c>
      <c r="J3543" s="20" t="s">
        <v>393</v>
      </c>
      <c r="K3543" s="17">
        <v>45627</v>
      </c>
    </row>
    <row r="3544" spans="1:11" x14ac:dyDescent="0.25">
      <c r="A3544" s="17">
        <v>45644</v>
      </c>
      <c r="B3544" t="s">
        <v>247</v>
      </c>
      <c r="C3544" t="str">
        <f t="shared" si="55"/>
        <v>Others</v>
      </c>
      <c r="D3544" s="3">
        <v>-2.6</v>
      </c>
      <c r="E3544" t="s">
        <v>254</v>
      </c>
      <c r="F3544" t="s">
        <v>255</v>
      </c>
      <c r="G3544" s="5">
        <f>IF(Table1[[#This Row],[Amount]]&lt;0,-Table1[[#This Row],[Amount]],"")</f>
        <v>2.6</v>
      </c>
      <c r="H3544">
        <f>IF(Table1[[#This Row],[Account Type]]="Credit Card",Table1[[#This Row],[Amount]],"")</f>
        <v>-2.6</v>
      </c>
      <c r="I3544" s="2" t="str">
        <f>IF(Table1[[#This Row],[Category]]="Loan Repayment",Table1[[#This Row],[Amount]]*-1,"")</f>
        <v/>
      </c>
      <c r="J3544" s="20" t="s">
        <v>393</v>
      </c>
      <c r="K3544" s="17">
        <v>45627</v>
      </c>
    </row>
    <row r="3545" spans="1:11" x14ac:dyDescent="0.25">
      <c r="A3545" s="17">
        <v>45645</v>
      </c>
      <c r="B3545" t="s">
        <v>248</v>
      </c>
      <c r="C3545" t="str">
        <f t="shared" si="55"/>
        <v>Others</v>
      </c>
      <c r="D3545" s="3">
        <v>-3.5</v>
      </c>
      <c r="E3545" t="s">
        <v>254</v>
      </c>
      <c r="F3545" t="s">
        <v>255</v>
      </c>
      <c r="G3545" s="5">
        <f>IF(Table1[[#This Row],[Amount]]&lt;0,-Table1[[#This Row],[Amount]],"")</f>
        <v>3.5</v>
      </c>
      <c r="H3545">
        <f>IF(Table1[[#This Row],[Account Type]]="Credit Card",Table1[[#This Row],[Amount]],"")</f>
        <v>-3.5</v>
      </c>
      <c r="I3545" s="2" t="str">
        <f>IF(Table1[[#This Row],[Category]]="Loan Repayment",Table1[[#This Row],[Amount]]*-1,"")</f>
        <v/>
      </c>
      <c r="J3545" s="20" t="s">
        <v>393</v>
      </c>
      <c r="K3545" s="17">
        <v>45627</v>
      </c>
    </row>
    <row r="3546" spans="1:11" x14ac:dyDescent="0.25">
      <c r="A3546" s="17">
        <v>45645</v>
      </c>
      <c r="B3546" t="s">
        <v>247</v>
      </c>
      <c r="C3546" t="str">
        <f t="shared" si="55"/>
        <v>Others</v>
      </c>
      <c r="D3546" s="3">
        <v>-2</v>
      </c>
      <c r="E3546" t="s">
        <v>254</v>
      </c>
      <c r="F3546" t="s">
        <v>255</v>
      </c>
      <c r="G3546" s="5">
        <f>IF(Table1[[#This Row],[Amount]]&lt;0,-Table1[[#This Row],[Amount]],"")</f>
        <v>2</v>
      </c>
      <c r="H3546">
        <f>IF(Table1[[#This Row],[Account Type]]="Credit Card",Table1[[#This Row],[Amount]],"")</f>
        <v>-2</v>
      </c>
      <c r="I3546" s="2" t="str">
        <f>IF(Table1[[#This Row],[Category]]="Loan Repayment",Table1[[#This Row],[Amount]]*-1,"")</f>
        <v/>
      </c>
      <c r="J3546" s="20" t="s">
        <v>393</v>
      </c>
      <c r="K3546" s="17">
        <v>45627</v>
      </c>
    </row>
    <row r="3547" spans="1:11" x14ac:dyDescent="0.25">
      <c r="A3547" s="16">
        <v>45645.403969907406</v>
      </c>
      <c r="B3547" t="s">
        <v>41</v>
      </c>
      <c r="C3547" t="str">
        <f t="shared" si="55"/>
        <v>Others</v>
      </c>
      <c r="D3547" s="3">
        <v>200</v>
      </c>
      <c r="E3547" t="s">
        <v>244</v>
      </c>
      <c r="F3547" t="s">
        <v>241</v>
      </c>
      <c r="G3547" s="5" t="str">
        <f>IF(Table1[[#This Row],[Amount]]&lt;0,-Table1[[#This Row],[Amount]],"")</f>
        <v/>
      </c>
      <c r="H3547" t="str">
        <f>IF(Table1[[#This Row],[Account Type]]="Credit Card",Table1[[#This Row],[Amount]],"")</f>
        <v/>
      </c>
      <c r="I3547" s="2" t="str">
        <f>IF(Table1[[#This Row],[Category]]="Loan Repayment",Table1[[#This Row],[Amount]]*-1,"")</f>
        <v/>
      </c>
      <c r="J3547" s="20" t="s">
        <v>393</v>
      </c>
      <c r="K3547" s="17">
        <v>45627</v>
      </c>
    </row>
    <row r="3548" spans="1:11" x14ac:dyDescent="0.25">
      <c r="A3548" s="16">
        <v>45645.407187500001</v>
      </c>
      <c r="B3548" t="s">
        <v>292</v>
      </c>
      <c r="C3548" t="str">
        <f t="shared" si="55"/>
        <v>Others</v>
      </c>
      <c r="D3548" s="3">
        <v>-200</v>
      </c>
      <c r="E3548" t="s">
        <v>244</v>
      </c>
      <c r="F3548" t="s">
        <v>241</v>
      </c>
      <c r="G3548" s="5">
        <f>IF(Table1[[#This Row],[Amount]]&lt;0,-Table1[[#This Row],[Amount]],"")</f>
        <v>200</v>
      </c>
      <c r="H3548" t="str">
        <f>IF(Table1[[#This Row],[Account Type]]="Credit Card",Table1[[#This Row],[Amount]],"")</f>
        <v/>
      </c>
      <c r="I3548" s="2" t="str">
        <f>IF(Table1[[#This Row],[Category]]="Loan Repayment",Table1[[#This Row],[Amount]]*-1,"")</f>
        <v/>
      </c>
      <c r="J3548" s="20" t="s">
        <v>393</v>
      </c>
      <c r="K3548" s="17">
        <v>45627</v>
      </c>
    </row>
    <row r="3549" spans="1:11" x14ac:dyDescent="0.25">
      <c r="A3549" s="17">
        <v>45646</v>
      </c>
      <c r="B3549" t="s">
        <v>249</v>
      </c>
      <c r="C3549" t="str">
        <f t="shared" si="55"/>
        <v>Others</v>
      </c>
      <c r="D3549" s="3">
        <v>0</v>
      </c>
      <c r="E3549" t="s">
        <v>254</v>
      </c>
      <c r="F3549" t="s">
        <v>255</v>
      </c>
      <c r="G3549" s="5" t="str">
        <f>IF(Table1[[#This Row],[Amount]]&lt;0,-Table1[[#This Row],[Amount]],"")</f>
        <v/>
      </c>
      <c r="H3549">
        <f>IF(Table1[[#This Row],[Account Type]]="Credit Card",Table1[[#This Row],[Amount]],"")</f>
        <v>0</v>
      </c>
      <c r="I3549" s="2" t="str">
        <f>IF(Table1[[#This Row],[Category]]="Loan Repayment",Table1[[#This Row],[Amount]]*-1,"")</f>
        <v/>
      </c>
      <c r="J3549" s="20" t="s">
        <v>393</v>
      </c>
      <c r="K3549" s="17">
        <v>45627</v>
      </c>
    </row>
    <row r="3550" spans="1:11" x14ac:dyDescent="0.25">
      <c r="A3550" s="17">
        <v>45646</v>
      </c>
      <c r="B3550" t="s">
        <v>248</v>
      </c>
      <c r="C3550" t="str">
        <f t="shared" si="55"/>
        <v>Others</v>
      </c>
      <c r="D3550" s="3">
        <v>-3.5</v>
      </c>
      <c r="E3550" t="s">
        <v>254</v>
      </c>
      <c r="F3550" t="s">
        <v>255</v>
      </c>
      <c r="G3550" s="5">
        <f>IF(Table1[[#This Row],[Amount]]&lt;0,-Table1[[#This Row],[Amount]],"")</f>
        <v>3.5</v>
      </c>
      <c r="H3550">
        <f>IF(Table1[[#This Row],[Account Type]]="Credit Card",Table1[[#This Row],[Amount]],"")</f>
        <v>-3.5</v>
      </c>
      <c r="I3550" s="2" t="str">
        <f>IF(Table1[[#This Row],[Category]]="Loan Repayment",Table1[[#This Row],[Amount]]*-1,"")</f>
        <v/>
      </c>
      <c r="J3550" s="20" t="s">
        <v>393</v>
      </c>
      <c r="K3550" s="17">
        <v>45627</v>
      </c>
    </row>
    <row r="3551" spans="1:11" x14ac:dyDescent="0.25">
      <c r="A3551" s="17">
        <v>45646</v>
      </c>
      <c r="B3551" t="s">
        <v>247</v>
      </c>
      <c r="C3551" t="str">
        <f t="shared" si="55"/>
        <v>Others</v>
      </c>
      <c r="D3551" s="3">
        <v>-1.65</v>
      </c>
      <c r="E3551" t="s">
        <v>254</v>
      </c>
      <c r="F3551" t="s">
        <v>255</v>
      </c>
      <c r="G3551" s="5">
        <f>IF(Table1[[#This Row],[Amount]]&lt;0,-Table1[[#This Row],[Amount]],"")</f>
        <v>1.65</v>
      </c>
      <c r="H3551">
        <f>IF(Table1[[#This Row],[Account Type]]="Credit Card",Table1[[#This Row],[Amount]],"")</f>
        <v>-1.65</v>
      </c>
      <c r="I3551" s="2" t="str">
        <f>IF(Table1[[#This Row],[Category]]="Loan Repayment",Table1[[#This Row],[Amount]]*-1,"")</f>
        <v/>
      </c>
      <c r="J3551" s="20" t="s">
        <v>393</v>
      </c>
      <c r="K3551" s="17">
        <v>45627</v>
      </c>
    </row>
    <row r="3552" spans="1:11" x14ac:dyDescent="0.25">
      <c r="A3552" s="16">
        <v>45646.123391203706</v>
      </c>
      <c r="B3552" t="s">
        <v>46</v>
      </c>
      <c r="C3552" t="str">
        <f t="shared" si="55"/>
        <v>Others</v>
      </c>
      <c r="D3552" s="3">
        <v>100</v>
      </c>
      <c r="E3552" t="s">
        <v>244</v>
      </c>
      <c r="F3552" t="s">
        <v>241</v>
      </c>
      <c r="G3552" s="5" t="str">
        <f>IF(Table1[[#This Row],[Amount]]&lt;0,-Table1[[#This Row],[Amount]],"")</f>
        <v/>
      </c>
      <c r="H3552" t="str">
        <f>IF(Table1[[#This Row],[Account Type]]="Credit Card",Table1[[#This Row],[Amount]],"")</f>
        <v/>
      </c>
      <c r="I3552" s="2" t="str">
        <f>IF(Table1[[#This Row],[Category]]="Loan Repayment",Table1[[#This Row],[Amount]]*-1,"")</f>
        <v/>
      </c>
      <c r="J3552" s="20" t="s">
        <v>393</v>
      </c>
      <c r="K3552" s="17">
        <v>45627</v>
      </c>
    </row>
    <row r="3553" spans="1:11" x14ac:dyDescent="0.25">
      <c r="A3553" s="16">
        <v>45646.123738425929</v>
      </c>
      <c r="B3553" t="s">
        <v>223</v>
      </c>
      <c r="C3553" t="str">
        <f t="shared" si="55"/>
        <v>Others</v>
      </c>
      <c r="D3553" s="3">
        <v>-50</v>
      </c>
      <c r="E3553" t="s">
        <v>244</v>
      </c>
      <c r="F3553" t="s">
        <v>241</v>
      </c>
      <c r="G3553" s="5">
        <f>IF(Table1[[#This Row],[Amount]]&lt;0,-Table1[[#This Row],[Amount]],"")</f>
        <v>50</v>
      </c>
      <c r="H3553" t="str">
        <f>IF(Table1[[#This Row],[Account Type]]="Credit Card",Table1[[#This Row],[Amount]],"")</f>
        <v/>
      </c>
      <c r="I3553" s="2" t="str">
        <f>IF(Table1[[#This Row],[Category]]="Loan Repayment",Table1[[#This Row],[Amount]]*-1,"")</f>
        <v/>
      </c>
      <c r="J3553" s="20" t="s">
        <v>393</v>
      </c>
      <c r="K3553" s="17">
        <v>45627</v>
      </c>
    </row>
    <row r="3554" spans="1:11" x14ac:dyDescent="0.25">
      <c r="A3554" s="16">
        <v>45646.124814814815</v>
      </c>
      <c r="B3554" t="s">
        <v>214</v>
      </c>
      <c r="C3554" t="str">
        <f t="shared" si="55"/>
        <v>Loan Repayment</v>
      </c>
      <c r="D3554" s="3">
        <v>-40</v>
      </c>
      <c r="E3554" t="s">
        <v>244</v>
      </c>
      <c r="F3554" t="s">
        <v>241</v>
      </c>
      <c r="G3554" s="5">
        <f>IF(Table1[[#This Row],[Amount]]&lt;0,-Table1[[#This Row],[Amount]],"")</f>
        <v>40</v>
      </c>
      <c r="H3554" t="str">
        <f>IF(Table1[[#This Row],[Account Type]]="Credit Card",Table1[[#This Row],[Amount]],"")</f>
        <v/>
      </c>
      <c r="I3554" s="2">
        <f>IF(Table1[[#This Row],[Category]]="Loan Repayment",Table1[[#This Row],[Amount]]*-1,"")</f>
        <v>40</v>
      </c>
      <c r="J3554" s="20" t="s">
        <v>393</v>
      </c>
      <c r="K3554" s="17">
        <v>45627</v>
      </c>
    </row>
    <row r="3555" spans="1:11" x14ac:dyDescent="0.25">
      <c r="A3555" s="16">
        <v>45646.903865740744</v>
      </c>
      <c r="B3555" t="s">
        <v>139</v>
      </c>
      <c r="C3555" t="str">
        <f t="shared" si="55"/>
        <v>Cab</v>
      </c>
      <c r="D3555" s="3">
        <v>-6.8</v>
      </c>
      <c r="E3555" t="s">
        <v>244</v>
      </c>
      <c r="F3555" t="s">
        <v>241</v>
      </c>
      <c r="G3555" s="5">
        <f>IF(Table1[[#This Row],[Amount]]&lt;0,-Table1[[#This Row],[Amount]],"")</f>
        <v>6.8</v>
      </c>
      <c r="H3555" t="str">
        <f>IF(Table1[[#This Row],[Account Type]]="Credit Card",Table1[[#This Row],[Amount]],"")</f>
        <v/>
      </c>
      <c r="I3555" s="2" t="str">
        <f>IF(Table1[[#This Row],[Category]]="Loan Repayment",Table1[[#This Row],[Amount]]*-1,"")</f>
        <v/>
      </c>
      <c r="J3555" s="20" t="s">
        <v>393</v>
      </c>
      <c r="K3555" s="17">
        <v>45627</v>
      </c>
    </row>
    <row r="3556" spans="1:11" x14ac:dyDescent="0.25">
      <c r="A3556" s="17">
        <v>45647</v>
      </c>
      <c r="B3556" t="s">
        <v>248</v>
      </c>
      <c r="C3556" t="str">
        <f t="shared" si="55"/>
        <v>Others</v>
      </c>
      <c r="D3556" s="3">
        <v>-3.5</v>
      </c>
      <c r="E3556" t="s">
        <v>254</v>
      </c>
      <c r="F3556" t="s">
        <v>255</v>
      </c>
      <c r="G3556" s="5">
        <f>IF(Table1[[#This Row],[Amount]]&lt;0,-Table1[[#This Row],[Amount]],"")</f>
        <v>3.5</v>
      </c>
      <c r="H3556">
        <f>IF(Table1[[#This Row],[Account Type]]="Credit Card",Table1[[#This Row],[Amount]],"")</f>
        <v>-3.5</v>
      </c>
      <c r="I3556" s="2" t="str">
        <f>IF(Table1[[#This Row],[Category]]="Loan Repayment",Table1[[#This Row],[Amount]]*-1,"")</f>
        <v/>
      </c>
      <c r="J3556" s="20" t="s">
        <v>393</v>
      </c>
      <c r="K3556" s="17">
        <v>45627</v>
      </c>
    </row>
    <row r="3557" spans="1:11" x14ac:dyDescent="0.25">
      <c r="A3557" s="16">
        <v>45647.492430555554</v>
      </c>
      <c r="B3557" t="s">
        <v>81</v>
      </c>
      <c r="C3557" t="str">
        <f t="shared" si="55"/>
        <v>Others</v>
      </c>
      <c r="D3557" s="3">
        <v>100</v>
      </c>
      <c r="E3557" t="s">
        <v>244</v>
      </c>
      <c r="F3557" t="s">
        <v>241</v>
      </c>
      <c r="G3557" s="5" t="str">
        <f>IF(Table1[[#This Row],[Amount]]&lt;0,-Table1[[#This Row],[Amount]],"")</f>
        <v/>
      </c>
      <c r="H3557" t="str">
        <f>IF(Table1[[#This Row],[Account Type]]="Credit Card",Table1[[#This Row],[Amount]],"")</f>
        <v/>
      </c>
      <c r="I3557" s="2" t="str">
        <f>IF(Table1[[#This Row],[Category]]="Loan Repayment",Table1[[#This Row],[Amount]]*-1,"")</f>
        <v/>
      </c>
      <c r="J3557" s="20" t="s">
        <v>393</v>
      </c>
      <c r="K3557" s="17">
        <v>45627</v>
      </c>
    </row>
    <row r="3558" spans="1:11" x14ac:dyDescent="0.25">
      <c r="A3558" s="16">
        <v>45648.624548611115</v>
      </c>
      <c r="B3558" t="s">
        <v>14</v>
      </c>
      <c r="C3558" t="str">
        <f t="shared" si="55"/>
        <v>Public Transport</v>
      </c>
      <c r="D3558" s="3">
        <v>-1.75</v>
      </c>
      <c r="E3558" t="s">
        <v>244</v>
      </c>
      <c r="F3558" t="s">
        <v>241</v>
      </c>
      <c r="G3558" s="5">
        <f>IF(Table1[[#This Row],[Amount]]&lt;0,-Table1[[#This Row],[Amount]],"")</f>
        <v>1.75</v>
      </c>
      <c r="H3558" t="str">
        <f>IF(Table1[[#This Row],[Account Type]]="Credit Card",Table1[[#This Row],[Amount]],"")</f>
        <v/>
      </c>
      <c r="I3558" s="2" t="str">
        <f>IF(Table1[[#This Row],[Category]]="Loan Repayment",Table1[[#This Row],[Amount]]*-1,"")</f>
        <v/>
      </c>
      <c r="J3558" s="20" t="s">
        <v>393</v>
      </c>
      <c r="K3558" s="17">
        <v>45627</v>
      </c>
    </row>
    <row r="3559" spans="1:11" x14ac:dyDescent="0.25">
      <c r="A3559" s="16">
        <v>45648.814305555556</v>
      </c>
      <c r="B3559" t="s">
        <v>226</v>
      </c>
      <c r="C3559" t="str">
        <f t="shared" si="55"/>
        <v>Others</v>
      </c>
      <c r="D3559" s="3">
        <v>100</v>
      </c>
      <c r="E3559" t="s">
        <v>244</v>
      </c>
      <c r="F3559" t="s">
        <v>241</v>
      </c>
      <c r="G3559" s="5" t="str">
        <f>IF(Table1[[#This Row],[Amount]]&lt;0,-Table1[[#This Row],[Amount]],"")</f>
        <v/>
      </c>
      <c r="H3559" t="str">
        <f>IF(Table1[[#This Row],[Account Type]]="Credit Card",Table1[[#This Row],[Amount]],"")</f>
        <v/>
      </c>
      <c r="I3559" s="2" t="str">
        <f>IF(Table1[[#This Row],[Category]]="Loan Repayment",Table1[[#This Row],[Amount]]*-1,"")</f>
        <v/>
      </c>
      <c r="J3559" s="20" t="s">
        <v>393</v>
      </c>
      <c r="K3559" s="17">
        <v>45627</v>
      </c>
    </row>
    <row r="3560" spans="1:11" x14ac:dyDescent="0.25">
      <c r="A3560" s="16">
        <v>45648.815347222226</v>
      </c>
      <c r="B3560" t="s">
        <v>226</v>
      </c>
      <c r="C3560" t="str">
        <f t="shared" si="55"/>
        <v>Others</v>
      </c>
      <c r="D3560" s="3">
        <v>8</v>
      </c>
      <c r="E3560" t="s">
        <v>244</v>
      </c>
      <c r="F3560" t="s">
        <v>241</v>
      </c>
      <c r="G3560" s="5" t="str">
        <f>IF(Table1[[#This Row],[Amount]]&lt;0,-Table1[[#This Row],[Amount]],"")</f>
        <v/>
      </c>
      <c r="H3560" t="str">
        <f>IF(Table1[[#This Row],[Account Type]]="Credit Card",Table1[[#This Row],[Amount]],"")</f>
        <v/>
      </c>
      <c r="I3560" s="2" t="str">
        <f>IF(Table1[[#This Row],[Category]]="Loan Repayment",Table1[[#This Row],[Amount]]*-1,"")</f>
        <v/>
      </c>
      <c r="J3560" s="20" t="s">
        <v>393</v>
      </c>
      <c r="K3560" s="17">
        <v>45627</v>
      </c>
    </row>
    <row r="3561" spans="1:11" x14ac:dyDescent="0.25">
      <c r="A3561" s="16">
        <v>45648.823078703703</v>
      </c>
      <c r="B3561" t="s">
        <v>226</v>
      </c>
      <c r="C3561" t="str">
        <f t="shared" si="55"/>
        <v>Others</v>
      </c>
      <c r="D3561" s="3">
        <v>190</v>
      </c>
      <c r="E3561" t="s">
        <v>244</v>
      </c>
      <c r="F3561" t="s">
        <v>241</v>
      </c>
      <c r="G3561" s="5" t="str">
        <f>IF(Table1[[#This Row],[Amount]]&lt;0,-Table1[[#This Row],[Amount]],"")</f>
        <v/>
      </c>
      <c r="H3561" t="str">
        <f>IF(Table1[[#This Row],[Account Type]]="Credit Card",Table1[[#This Row],[Amount]],"")</f>
        <v/>
      </c>
      <c r="I3561" s="2" t="str">
        <f>IF(Table1[[#This Row],[Category]]="Loan Repayment",Table1[[#This Row],[Amount]]*-1,"")</f>
        <v/>
      </c>
      <c r="J3561" s="20" t="s">
        <v>393</v>
      </c>
      <c r="K3561" s="17">
        <v>45627</v>
      </c>
    </row>
    <row r="3562" spans="1:11" x14ac:dyDescent="0.25">
      <c r="A3562" s="16">
        <v>45648.82571759259</v>
      </c>
      <c r="B3562" t="s">
        <v>233</v>
      </c>
      <c r="C3562" t="str">
        <f t="shared" si="55"/>
        <v>Others</v>
      </c>
      <c r="D3562" s="3">
        <v>-255</v>
      </c>
      <c r="E3562" t="s">
        <v>244</v>
      </c>
      <c r="F3562" t="s">
        <v>241</v>
      </c>
      <c r="G3562" s="5">
        <f>IF(Table1[[#This Row],[Amount]]&lt;0,-Table1[[#This Row],[Amount]],"")</f>
        <v>255</v>
      </c>
      <c r="H3562" t="str">
        <f>IF(Table1[[#This Row],[Account Type]]="Credit Card",Table1[[#This Row],[Amount]],"")</f>
        <v/>
      </c>
      <c r="I3562" s="2" t="str">
        <f>IF(Table1[[#This Row],[Category]]="Loan Repayment",Table1[[#This Row],[Amount]]*-1,"")</f>
        <v/>
      </c>
      <c r="J3562" s="20" t="s">
        <v>393</v>
      </c>
      <c r="K3562" s="17">
        <v>45627</v>
      </c>
    </row>
    <row r="3563" spans="1:11" x14ac:dyDescent="0.25">
      <c r="A3563" s="16">
        <v>45648.826238425929</v>
      </c>
      <c r="B3563" t="s">
        <v>46</v>
      </c>
      <c r="C3563" t="str">
        <f t="shared" si="55"/>
        <v>Others</v>
      </c>
      <c r="D3563" s="3">
        <v>150</v>
      </c>
      <c r="E3563" t="s">
        <v>244</v>
      </c>
      <c r="F3563" t="s">
        <v>241</v>
      </c>
      <c r="G3563" s="5" t="str">
        <f>IF(Table1[[#This Row],[Amount]]&lt;0,-Table1[[#This Row],[Amount]],"")</f>
        <v/>
      </c>
      <c r="H3563" t="str">
        <f>IF(Table1[[#This Row],[Account Type]]="Credit Card",Table1[[#This Row],[Amount]],"")</f>
        <v/>
      </c>
      <c r="I3563" s="2" t="str">
        <f>IF(Table1[[#This Row],[Category]]="Loan Repayment",Table1[[#This Row],[Amount]]*-1,"")</f>
        <v/>
      </c>
      <c r="J3563" s="20" t="s">
        <v>393</v>
      </c>
      <c r="K3563" s="17">
        <v>45627</v>
      </c>
    </row>
    <row r="3564" spans="1:11" x14ac:dyDescent="0.25">
      <c r="A3564" s="16">
        <v>45648.885787037034</v>
      </c>
      <c r="B3564" t="s">
        <v>52</v>
      </c>
      <c r="C3564" t="str">
        <f t="shared" si="55"/>
        <v>Online Shopping</v>
      </c>
      <c r="D3564" s="3">
        <v>-203.99</v>
      </c>
      <c r="E3564" t="s">
        <v>244</v>
      </c>
      <c r="F3564" t="s">
        <v>241</v>
      </c>
      <c r="G3564" s="5">
        <f>IF(Table1[[#This Row],[Amount]]&lt;0,-Table1[[#This Row],[Amount]],"")</f>
        <v>203.99</v>
      </c>
      <c r="H3564" t="str">
        <f>IF(Table1[[#This Row],[Account Type]]="Credit Card",Table1[[#This Row],[Amount]],"")</f>
        <v/>
      </c>
      <c r="I3564" s="2" t="str">
        <f>IF(Table1[[#This Row],[Category]]="Loan Repayment",Table1[[#This Row],[Amount]]*-1,"")</f>
        <v/>
      </c>
      <c r="J3564" s="20" t="s">
        <v>393</v>
      </c>
      <c r="K3564" s="17">
        <v>45627</v>
      </c>
    </row>
    <row r="3565" spans="1:11" x14ac:dyDescent="0.25">
      <c r="A3565" s="16">
        <v>45649.351215277777</v>
      </c>
      <c r="B3565" t="s">
        <v>223</v>
      </c>
      <c r="C3565" t="str">
        <f t="shared" si="55"/>
        <v>Others</v>
      </c>
      <c r="D3565" s="3">
        <v>-5</v>
      </c>
      <c r="E3565" t="s">
        <v>244</v>
      </c>
      <c r="F3565" t="s">
        <v>241</v>
      </c>
      <c r="G3565" s="5">
        <f>IF(Table1[[#This Row],[Amount]]&lt;0,-Table1[[#This Row],[Amount]],"")</f>
        <v>5</v>
      </c>
      <c r="H3565" t="str">
        <f>IF(Table1[[#This Row],[Account Type]]="Credit Card",Table1[[#This Row],[Amount]],"")</f>
        <v/>
      </c>
      <c r="I3565" s="2" t="str">
        <f>IF(Table1[[#This Row],[Category]]="Loan Repayment",Table1[[#This Row],[Amount]]*-1,"")</f>
        <v/>
      </c>
      <c r="J3565" s="20" t="s">
        <v>393</v>
      </c>
      <c r="K3565" s="17">
        <v>45627</v>
      </c>
    </row>
    <row r="3566" spans="1:11" x14ac:dyDescent="0.25">
      <c r="A3566" s="16">
        <v>45649.601342592592</v>
      </c>
      <c r="B3566" t="s">
        <v>8</v>
      </c>
      <c r="C3566" t="str">
        <f t="shared" si="55"/>
        <v>Others</v>
      </c>
      <c r="D3566" s="3">
        <v>650</v>
      </c>
      <c r="E3566" t="s">
        <v>244</v>
      </c>
      <c r="F3566" t="s">
        <v>241</v>
      </c>
      <c r="G3566" s="5" t="str">
        <f>IF(Table1[[#This Row],[Amount]]&lt;0,-Table1[[#This Row],[Amount]],"")</f>
        <v/>
      </c>
      <c r="H3566" t="str">
        <f>IF(Table1[[#This Row],[Account Type]]="Credit Card",Table1[[#This Row],[Amount]],"")</f>
        <v/>
      </c>
      <c r="I3566" s="2" t="str">
        <f>IF(Table1[[#This Row],[Category]]="Loan Repayment",Table1[[#This Row],[Amount]]*-1,"")</f>
        <v/>
      </c>
      <c r="J3566" s="20" t="s">
        <v>393</v>
      </c>
      <c r="K3566" s="17">
        <v>45627</v>
      </c>
    </row>
    <row r="3567" spans="1:11" x14ac:dyDescent="0.25">
      <c r="A3567" s="16">
        <v>45649.645949074074</v>
      </c>
      <c r="B3567" t="s">
        <v>123</v>
      </c>
      <c r="C3567" t="str">
        <f t="shared" si="55"/>
        <v>Others</v>
      </c>
      <c r="D3567" s="3">
        <v>-245</v>
      </c>
      <c r="E3567" t="s">
        <v>244</v>
      </c>
      <c r="F3567" t="s">
        <v>241</v>
      </c>
      <c r="G3567" s="5">
        <f>IF(Table1[[#This Row],[Amount]]&lt;0,-Table1[[#This Row],[Amount]],"")</f>
        <v>245</v>
      </c>
      <c r="H3567" t="str">
        <f>IF(Table1[[#This Row],[Account Type]]="Credit Card",Table1[[#This Row],[Amount]],"")</f>
        <v/>
      </c>
      <c r="I3567" s="2" t="str">
        <f>IF(Table1[[#This Row],[Category]]="Loan Repayment",Table1[[#This Row],[Amount]]*-1,"")</f>
        <v/>
      </c>
      <c r="J3567" s="20" t="s">
        <v>393</v>
      </c>
      <c r="K3567" s="17">
        <v>45627</v>
      </c>
    </row>
    <row r="3568" spans="1:11" x14ac:dyDescent="0.25">
      <c r="A3568" s="16">
        <v>45649.651435185187</v>
      </c>
      <c r="B3568" t="s">
        <v>232</v>
      </c>
      <c r="C3568" t="str">
        <f t="shared" si="55"/>
        <v>Others</v>
      </c>
      <c r="D3568" s="3">
        <v>245</v>
      </c>
      <c r="E3568" t="s">
        <v>244</v>
      </c>
      <c r="F3568" t="s">
        <v>241</v>
      </c>
      <c r="G3568" s="5" t="str">
        <f>IF(Table1[[#This Row],[Amount]]&lt;0,-Table1[[#This Row],[Amount]],"")</f>
        <v/>
      </c>
      <c r="H3568" t="str">
        <f>IF(Table1[[#This Row],[Account Type]]="Credit Card",Table1[[#This Row],[Amount]],"")</f>
        <v/>
      </c>
      <c r="I3568" s="2" t="str">
        <f>IF(Table1[[#This Row],[Category]]="Loan Repayment",Table1[[#This Row],[Amount]]*-1,"")</f>
        <v/>
      </c>
      <c r="J3568" s="20" t="s">
        <v>393</v>
      </c>
      <c r="K3568" s="17">
        <v>45627</v>
      </c>
    </row>
    <row r="3569" spans="1:11" x14ac:dyDescent="0.25">
      <c r="A3569" s="16">
        <v>45649.652037037034</v>
      </c>
      <c r="B3569" t="s">
        <v>124</v>
      </c>
      <c r="C3569" t="str">
        <f t="shared" si="55"/>
        <v>Others</v>
      </c>
      <c r="D3569" s="3">
        <v>-245</v>
      </c>
      <c r="E3569" t="s">
        <v>244</v>
      </c>
      <c r="F3569" t="s">
        <v>241</v>
      </c>
      <c r="G3569" s="5">
        <f>IF(Table1[[#This Row],[Amount]]&lt;0,-Table1[[#This Row],[Amount]],"")</f>
        <v>245</v>
      </c>
      <c r="H3569" t="str">
        <f>IF(Table1[[#This Row],[Account Type]]="Credit Card",Table1[[#This Row],[Amount]],"")</f>
        <v/>
      </c>
      <c r="I3569" s="2" t="str">
        <f>IF(Table1[[#This Row],[Category]]="Loan Repayment",Table1[[#This Row],[Amount]]*-1,"")</f>
        <v/>
      </c>
      <c r="J3569" s="20" t="s">
        <v>393</v>
      </c>
      <c r="K3569" s="17">
        <v>45627</v>
      </c>
    </row>
    <row r="3570" spans="1:11" x14ac:dyDescent="0.25">
      <c r="A3570" s="17">
        <v>45650</v>
      </c>
      <c r="B3570" t="s">
        <v>251</v>
      </c>
      <c r="C3570" t="str">
        <f t="shared" si="55"/>
        <v>Others</v>
      </c>
      <c r="D3570" s="3">
        <v>-7.62</v>
      </c>
      <c r="E3570" t="s">
        <v>254</v>
      </c>
      <c r="F3570" t="s">
        <v>255</v>
      </c>
      <c r="G3570" s="5">
        <f>IF(Table1[[#This Row],[Amount]]&lt;0,-Table1[[#This Row],[Amount]],"")</f>
        <v>7.62</v>
      </c>
      <c r="H3570">
        <f>IF(Table1[[#This Row],[Account Type]]="Credit Card",Table1[[#This Row],[Amount]],"")</f>
        <v>-7.62</v>
      </c>
      <c r="I3570" s="2" t="str">
        <f>IF(Table1[[#This Row],[Category]]="Loan Repayment",Table1[[#This Row],[Amount]]*-1,"")</f>
        <v/>
      </c>
      <c r="J3570" s="20" t="s">
        <v>393</v>
      </c>
      <c r="K3570" s="17">
        <v>45627</v>
      </c>
    </row>
    <row r="3571" spans="1:11" x14ac:dyDescent="0.25">
      <c r="A3571" s="16">
        <v>45650.362337962964</v>
      </c>
      <c r="B3571" t="s">
        <v>166</v>
      </c>
      <c r="C3571" t="str">
        <f t="shared" si="55"/>
        <v>Others</v>
      </c>
      <c r="D3571" s="3">
        <v>156.91999999999999</v>
      </c>
      <c r="E3571" t="s">
        <v>244</v>
      </c>
      <c r="F3571" t="s">
        <v>241</v>
      </c>
      <c r="G3571" s="5" t="str">
        <f>IF(Table1[[#This Row],[Amount]]&lt;0,-Table1[[#This Row],[Amount]],"")</f>
        <v/>
      </c>
      <c r="H3571" t="str">
        <f>IF(Table1[[#This Row],[Account Type]]="Credit Card",Table1[[#This Row],[Amount]],"")</f>
        <v/>
      </c>
      <c r="I3571" s="2" t="str">
        <f>IF(Table1[[#This Row],[Category]]="Loan Repayment",Table1[[#This Row],[Amount]]*-1,"")</f>
        <v/>
      </c>
      <c r="J3571" s="20" t="s">
        <v>393</v>
      </c>
      <c r="K3571" s="17">
        <v>45627</v>
      </c>
    </row>
    <row r="3572" spans="1:11" x14ac:dyDescent="0.25">
      <c r="A3572" s="16">
        <v>45650.400613425925</v>
      </c>
      <c r="B3572" t="s">
        <v>124</v>
      </c>
      <c r="C3572" t="str">
        <f t="shared" si="55"/>
        <v>Others</v>
      </c>
      <c r="D3572" s="3">
        <v>-206</v>
      </c>
      <c r="E3572" t="s">
        <v>244</v>
      </c>
      <c r="F3572" t="s">
        <v>241</v>
      </c>
      <c r="G3572" s="5">
        <f>IF(Table1[[#This Row],[Amount]]&lt;0,-Table1[[#This Row],[Amount]],"")</f>
        <v>206</v>
      </c>
      <c r="H3572" t="str">
        <f>IF(Table1[[#This Row],[Account Type]]="Credit Card",Table1[[#This Row],[Amount]],"")</f>
        <v/>
      </c>
      <c r="I3572" s="2" t="str">
        <f>IF(Table1[[#This Row],[Category]]="Loan Repayment",Table1[[#This Row],[Amount]]*-1,"")</f>
        <v/>
      </c>
      <c r="J3572" s="20" t="s">
        <v>393</v>
      </c>
      <c r="K3572" s="17">
        <v>45627</v>
      </c>
    </row>
    <row r="3573" spans="1:11" x14ac:dyDescent="0.25">
      <c r="A3573" s="16">
        <v>45651.521655092591</v>
      </c>
      <c r="B3573" t="s">
        <v>166</v>
      </c>
      <c r="C3573" t="str">
        <f t="shared" si="55"/>
        <v>Others</v>
      </c>
      <c r="D3573" s="3">
        <v>82.54</v>
      </c>
      <c r="E3573" t="s">
        <v>244</v>
      </c>
      <c r="F3573" t="s">
        <v>241</v>
      </c>
      <c r="G3573" s="5" t="str">
        <f>IF(Table1[[#This Row],[Amount]]&lt;0,-Table1[[#This Row],[Amount]],"")</f>
        <v/>
      </c>
      <c r="H3573" t="str">
        <f>IF(Table1[[#This Row],[Account Type]]="Credit Card",Table1[[#This Row],[Amount]],"")</f>
        <v/>
      </c>
      <c r="I3573" s="2" t="str">
        <f>IF(Table1[[#This Row],[Category]]="Loan Repayment",Table1[[#This Row],[Amount]]*-1,"")</f>
        <v/>
      </c>
      <c r="J3573" s="20" t="s">
        <v>393</v>
      </c>
      <c r="K3573" s="17">
        <v>45627</v>
      </c>
    </row>
    <row r="3574" spans="1:11" x14ac:dyDescent="0.25">
      <c r="A3574" s="16">
        <v>45651.525787037041</v>
      </c>
      <c r="B3574" t="s">
        <v>124</v>
      </c>
      <c r="C3574" t="str">
        <f t="shared" si="55"/>
        <v>Others</v>
      </c>
      <c r="D3574" s="3">
        <v>-82</v>
      </c>
      <c r="E3574" t="s">
        <v>244</v>
      </c>
      <c r="F3574" t="s">
        <v>241</v>
      </c>
      <c r="G3574" s="5">
        <f>IF(Table1[[#This Row],[Amount]]&lt;0,-Table1[[#This Row],[Amount]],"")</f>
        <v>82</v>
      </c>
      <c r="H3574" t="str">
        <f>IF(Table1[[#This Row],[Account Type]]="Credit Card",Table1[[#This Row],[Amount]],"")</f>
        <v/>
      </c>
      <c r="I3574" s="2" t="str">
        <f>IF(Table1[[#This Row],[Category]]="Loan Repayment",Table1[[#This Row],[Amount]]*-1,"")</f>
        <v/>
      </c>
      <c r="J3574" s="20" t="s">
        <v>393</v>
      </c>
      <c r="K3574" s="17">
        <v>45627</v>
      </c>
    </row>
    <row r="3575" spans="1:11" x14ac:dyDescent="0.25">
      <c r="A3575" s="17">
        <v>45652</v>
      </c>
      <c r="B3575" t="s">
        <v>248</v>
      </c>
      <c r="C3575" t="str">
        <f t="shared" si="55"/>
        <v>Others</v>
      </c>
      <c r="D3575" s="3">
        <v>-3.5</v>
      </c>
      <c r="E3575" t="s">
        <v>254</v>
      </c>
      <c r="F3575" t="s">
        <v>255</v>
      </c>
      <c r="G3575" s="5">
        <f>IF(Table1[[#This Row],[Amount]]&lt;0,-Table1[[#This Row],[Amount]],"")</f>
        <v>3.5</v>
      </c>
      <c r="H3575">
        <f>IF(Table1[[#This Row],[Account Type]]="Credit Card",Table1[[#This Row],[Amount]],"")</f>
        <v>-3.5</v>
      </c>
      <c r="I3575" s="2" t="str">
        <f>IF(Table1[[#This Row],[Category]]="Loan Repayment",Table1[[#This Row],[Amount]]*-1,"")</f>
        <v/>
      </c>
      <c r="J3575" s="20" t="s">
        <v>393</v>
      </c>
      <c r="K3575" s="17">
        <v>45627</v>
      </c>
    </row>
    <row r="3576" spans="1:11" x14ac:dyDescent="0.25">
      <c r="A3576" s="17">
        <v>45654</v>
      </c>
      <c r="B3576" t="s">
        <v>205</v>
      </c>
      <c r="C3576" t="str">
        <f t="shared" si="55"/>
        <v>Groceries</v>
      </c>
      <c r="D3576" s="3">
        <v>1.29</v>
      </c>
      <c r="E3576" t="s">
        <v>254</v>
      </c>
      <c r="F3576" t="s">
        <v>255</v>
      </c>
      <c r="G3576" s="5" t="str">
        <f>IF(Table1[[#This Row],[Amount]]&lt;0,-Table1[[#This Row],[Amount]],"")</f>
        <v/>
      </c>
      <c r="H3576">
        <f>IF(Table1[[#This Row],[Account Type]]="Credit Card",Table1[[#This Row],[Amount]],"")</f>
        <v>1.29</v>
      </c>
      <c r="I3576" s="2" t="str">
        <f>IF(Table1[[#This Row],[Category]]="Loan Repayment",Table1[[#This Row],[Amount]]*-1,"")</f>
        <v/>
      </c>
      <c r="J3576" s="20" t="s">
        <v>393</v>
      </c>
      <c r="K3576" s="17">
        <v>45627</v>
      </c>
    </row>
    <row r="3577" spans="1:11" x14ac:dyDescent="0.25">
      <c r="A3577" s="16">
        <v>45654.401122685187</v>
      </c>
      <c r="B3577" t="s">
        <v>170</v>
      </c>
      <c r="C3577" t="str">
        <f t="shared" si="55"/>
        <v>Online Shopping</v>
      </c>
      <c r="D3577" s="3">
        <v>-6.8</v>
      </c>
      <c r="E3577" t="s">
        <v>244</v>
      </c>
      <c r="F3577" t="s">
        <v>241</v>
      </c>
      <c r="G3577" s="5">
        <f>IF(Table1[[#This Row],[Amount]]&lt;0,-Table1[[#This Row],[Amount]],"")</f>
        <v>6.8</v>
      </c>
      <c r="H3577" t="str">
        <f>IF(Table1[[#This Row],[Account Type]]="Credit Card",Table1[[#This Row],[Amount]],"")</f>
        <v/>
      </c>
      <c r="I3577" s="2" t="str">
        <f>IF(Table1[[#This Row],[Category]]="Loan Repayment",Table1[[#This Row],[Amount]]*-1,"")</f>
        <v/>
      </c>
      <c r="J3577" s="20" t="s">
        <v>393</v>
      </c>
      <c r="K3577" s="17">
        <v>45627</v>
      </c>
    </row>
    <row r="3578" spans="1:11" x14ac:dyDescent="0.25">
      <c r="A3578" s="16">
        <v>45654.549189814818</v>
      </c>
      <c r="B3578" t="s">
        <v>198</v>
      </c>
      <c r="C3578" t="str">
        <f t="shared" si="55"/>
        <v>Haircut</v>
      </c>
      <c r="D3578" s="3">
        <v>-16</v>
      </c>
      <c r="E3578" t="s">
        <v>244</v>
      </c>
      <c r="F3578" t="s">
        <v>241</v>
      </c>
      <c r="G3578" s="5">
        <f>IF(Table1[[#This Row],[Amount]]&lt;0,-Table1[[#This Row],[Amount]],"")</f>
        <v>16</v>
      </c>
      <c r="H3578" t="str">
        <f>IF(Table1[[#This Row],[Account Type]]="Credit Card",Table1[[#This Row],[Amount]],"")</f>
        <v/>
      </c>
      <c r="I3578" s="2" t="str">
        <f>IF(Table1[[#This Row],[Category]]="Loan Repayment",Table1[[#This Row],[Amount]]*-1,"")</f>
        <v/>
      </c>
      <c r="J3578" s="20" t="s">
        <v>393</v>
      </c>
      <c r="K3578" s="17">
        <v>45627</v>
      </c>
    </row>
    <row r="3579" spans="1:11" x14ac:dyDescent="0.25">
      <c r="A3579" s="16">
        <v>45654.70045138889</v>
      </c>
      <c r="B3579" t="s">
        <v>170</v>
      </c>
      <c r="C3579" t="str">
        <f t="shared" si="55"/>
        <v>Online Shopping</v>
      </c>
      <c r="D3579" s="3">
        <v>-3.66</v>
      </c>
      <c r="E3579" t="s">
        <v>244</v>
      </c>
      <c r="F3579" t="s">
        <v>241</v>
      </c>
      <c r="G3579" s="5">
        <f>IF(Table1[[#This Row],[Amount]]&lt;0,-Table1[[#This Row],[Amount]],"")</f>
        <v>3.66</v>
      </c>
      <c r="H3579" t="str">
        <f>IF(Table1[[#This Row],[Account Type]]="Credit Card",Table1[[#This Row],[Amount]],"")</f>
        <v/>
      </c>
      <c r="I3579" s="2" t="str">
        <f>IF(Table1[[#This Row],[Category]]="Loan Repayment",Table1[[#This Row],[Amount]]*-1,"")</f>
        <v/>
      </c>
      <c r="J3579" s="20" t="s">
        <v>393</v>
      </c>
      <c r="K3579" s="17">
        <v>45627</v>
      </c>
    </row>
    <row r="3580" spans="1:11" x14ac:dyDescent="0.25">
      <c r="A3580" s="16">
        <v>45655.390601851854</v>
      </c>
      <c r="B3580" t="s">
        <v>124</v>
      </c>
      <c r="C3580" t="str">
        <f t="shared" si="55"/>
        <v>Others</v>
      </c>
      <c r="D3580" s="3">
        <v>-10</v>
      </c>
      <c r="E3580" t="s">
        <v>244</v>
      </c>
      <c r="F3580" t="s">
        <v>241</v>
      </c>
      <c r="G3580" s="5">
        <f>IF(Table1[[#This Row],[Amount]]&lt;0,-Table1[[#This Row],[Amount]],"")</f>
        <v>10</v>
      </c>
      <c r="H3580" t="str">
        <f>IF(Table1[[#This Row],[Account Type]]="Credit Card",Table1[[#This Row],[Amount]],"")</f>
        <v/>
      </c>
      <c r="I3580" s="2" t="str">
        <f>IF(Table1[[#This Row],[Category]]="Loan Repayment",Table1[[#This Row],[Amount]]*-1,"")</f>
        <v/>
      </c>
      <c r="J3580" s="20" t="s">
        <v>393</v>
      </c>
      <c r="K3580" s="17">
        <v>45627</v>
      </c>
    </row>
    <row r="3581" spans="1:11" x14ac:dyDescent="0.25">
      <c r="A3581" s="16">
        <v>45655.508449074077</v>
      </c>
      <c r="B3581" t="s">
        <v>46</v>
      </c>
      <c r="C3581" t="str">
        <f t="shared" si="55"/>
        <v>Others</v>
      </c>
      <c r="D3581" s="3">
        <v>228</v>
      </c>
      <c r="E3581" t="s">
        <v>244</v>
      </c>
      <c r="F3581" t="s">
        <v>241</v>
      </c>
      <c r="G3581" s="5" t="str">
        <f>IF(Table1[[#This Row],[Amount]]&lt;0,-Table1[[#This Row],[Amount]],"")</f>
        <v/>
      </c>
      <c r="H3581" t="str">
        <f>IF(Table1[[#This Row],[Account Type]]="Credit Card",Table1[[#This Row],[Amount]],"")</f>
        <v/>
      </c>
      <c r="I3581" s="2" t="str">
        <f>IF(Table1[[#This Row],[Category]]="Loan Repayment",Table1[[#This Row],[Amount]]*-1,"")</f>
        <v/>
      </c>
      <c r="J3581" s="20" t="s">
        <v>393</v>
      </c>
      <c r="K3581" s="17">
        <v>45627</v>
      </c>
    </row>
    <row r="3582" spans="1:11" x14ac:dyDescent="0.25">
      <c r="A3582" s="16">
        <v>45655.50917824074</v>
      </c>
      <c r="B3582" t="s">
        <v>39</v>
      </c>
      <c r="C3582" t="str">
        <f t="shared" si="55"/>
        <v>Church</v>
      </c>
      <c r="D3582" s="3">
        <v>-228</v>
      </c>
      <c r="E3582" t="s">
        <v>244</v>
      </c>
      <c r="F3582" t="s">
        <v>241</v>
      </c>
      <c r="G3582" s="5">
        <f>IF(Table1[[#This Row],[Amount]]&lt;0,-Table1[[#This Row],[Amount]],"")</f>
        <v>228</v>
      </c>
      <c r="H3582" t="str">
        <f>IF(Table1[[#This Row],[Account Type]]="Credit Card",Table1[[#This Row],[Amount]],"")</f>
        <v/>
      </c>
      <c r="I3582" s="2" t="str">
        <f>IF(Table1[[#This Row],[Category]]="Loan Repayment",Table1[[#This Row],[Amount]]*-1,"")</f>
        <v/>
      </c>
      <c r="J3582" s="20" t="s">
        <v>393</v>
      </c>
      <c r="K3582" s="17">
        <v>45627</v>
      </c>
    </row>
    <row r="3583" spans="1:11" x14ac:dyDescent="0.25">
      <c r="A3583" s="16">
        <v>45656.351701388892</v>
      </c>
      <c r="B3583" t="s">
        <v>223</v>
      </c>
      <c r="C3583" t="str">
        <f t="shared" si="55"/>
        <v>Others</v>
      </c>
      <c r="D3583" s="3">
        <v>-5</v>
      </c>
      <c r="E3583" t="s">
        <v>244</v>
      </c>
      <c r="F3583" t="s">
        <v>241</v>
      </c>
      <c r="G3583" s="5">
        <f>IF(Table1[[#This Row],[Amount]]&lt;0,-Table1[[#This Row],[Amount]],"")</f>
        <v>5</v>
      </c>
      <c r="H3583" t="str">
        <f>IF(Table1[[#This Row],[Account Type]]="Credit Card",Table1[[#This Row],[Amount]],"")</f>
        <v/>
      </c>
      <c r="I3583" s="2" t="str">
        <f>IF(Table1[[#This Row],[Category]]="Loan Repayment",Table1[[#This Row],[Amount]]*-1,"")</f>
        <v/>
      </c>
      <c r="J3583" s="20" t="s">
        <v>393</v>
      </c>
      <c r="K3583" s="17">
        <v>45627</v>
      </c>
    </row>
    <row r="3584" spans="1:11" x14ac:dyDescent="0.25">
      <c r="A3584" s="17">
        <v>45657</v>
      </c>
      <c r="B3584" t="s">
        <v>252</v>
      </c>
      <c r="C3584" t="str">
        <f t="shared" si="55"/>
        <v>Others</v>
      </c>
      <c r="D3584" s="3">
        <v>-4.29</v>
      </c>
      <c r="E3584" t="s">
        <v>254</v>
      </c>
      <c r="F3584" t="s">
        <v>255</v>
      </c>
      <c r="G3584" s="5">
        <f>IF(Table1[[#This Row],[Amount]]&lt;0,-Table1[[#This Row],[Amount]],"")</f>
        <v>4.29</v>
      </c>
      <c r="H3584">
        <f>IF(Table1[[#This Row],[Account Type]]="Credit Card",Table1[[#This Row],[Amount]],"")</f>
        <v>-4.29</v>
      </c>
      <c r="I3584" s="2" t="str">
        <f>IF(Table1[[#This Row],[Category]]="Loan Repayment",Table1[[#This Row],[Amount]]*-1,"")</f>
        <v/>
      </c>
      <c r="J3584" s="20" t="s">
        <v>393</v>
      </c>
      <c r="K3584" s="17">
        <v>45627</v>
      </c>
    </row>
    <row r="3585" spans="1:11" x14ac:dyDescent="0.25">
      <c r="A3585" s="17">
        <v>45657</v>
      </c>
      <c r="B3585" t="s">
        <v>248</v>
      </c>
      <c r="C3585" t="str">
        <f t="shared" si="55"/>
        <v>Others</v>
      </c>
      <c r="D3585" s="3">
        <v>-5.25</v>
      </c>
      <c r="E3585" t="s">
        <v>254</v>
      </c>
      <c r="F3585" t="s">
        <v>255</v>
      </c>
      <c r="G3585" s="5">
        <f>IF(Table1[[#This Row],[Amount]]&lt;0,-Table1[[#This Row],[Amount]],"")</f>
        <v>5.25</v>
      </c>
      <c r="H3585">
        <f>IF(Table1[[#This Row],[Account Type]]="Credit Card",Table1[[#This Row],[Amount]],"")</f>
        <v>-5.25</v>
      </c>
      <c r="I3585" s="2" t="str">
        <f>IF(Table1[[#This Row],[Category]]="Loan Repayment",Table1[[#This Row],[Amount]]*-1,"")</f>
        <v/>
      </c>
      <c r="J3585" s="20" t="s">
        <v>393</v>
      </c>
      <c r="K3585" s="17">
        <v>45627</v>
      </c>
    </row>
    <row r="3586" spans="1:11" x14ac:dyDescent="0.25">
      <c r="A3586" s="16">
        <v>45657.942187499997</v>
      </c>
      <c r="B3586" t="s">
        <v>39</v>
      </c>
      <c r="C3586" t="str">
        <f t="shared" ref="C3586:C3649" si="56">IF(OR(B3586="Lidl",B3586="Asda",B3586="Best Asia Supermarket",B3586="Wallington Food Centre",B3586="Sainsbury's",B3586="Tesco"),"Groceries",IF(OR(B3586="Boots",B3586="Manor Pharmacy",B3586="Specsavers",B3586="Noahs Health Food Stor"),"Health",IF(OR(B3586="Amazon",B3586="Ebay"),"Online Shopping",IF(OR(B3586="Transport For London",B3586="South Western Railway"),"Public Transport",IF(OR(B3586="Primark",B3586="TK Maxx",B3586="Marks &amp; Spencer"),"Clothing",IF(OR(B3586="Udemy",B3586="Wise",B3586="Telusko",B3586="Oasis Christian Centre"),"Self Development",IF(OR(B3586="Price Busters",B3586="Argos",B3586="Poundland",B3586="Kings Corner"),"Household Items",IF(OR(B3586="To RCCG GLORIOUS HIGH THRONE",B3586="To Eagle City Church"),"Church",IF(OR(B3586="Skillz UK",B3586="Tynker",B3586="To Gocardless",B3586="We Make Footballers Cc",B3586="GLL BETTER",B3586="VIS WWW.BETTER.ORG.UK/",B3586="IXL Learning"),"Kids Extracurricular",IF(OR(B3586="To GBP Savings",B3586="Trading 212"),"Savings",IF(B3586="To Aqua","Loan Repayment",IF(B3586="To Kaneh Amin","Haircut",IF(B3586="Wall/Rent/63canon","Rent",IF(OR(B3586="Bolt","Uber"),"Cab",IF(B3586="Dulwich College","Salary","Others")))))))))))))))</f>
        <v>Church</v>
      </c>
      <c r="D3586" s="3">
        <v>-3</v>
      </c>
      <c r="E3586" t="s">
        <v>244</v>
      </c>
      <c r="F3586" t="s">
        <v>241</v>
      </c>
      <c r="G3586" s="5">
        <f>IF(Table1[[#This Row],[Amount]]&lt;0,-Table1[[#This Row],[Amount]],"")</f>
        <v>3</v>
      </c>
      <c r="H3586" t="str">
        <f>IF(Table1[[#This Row],[Account Type]]="Credit Card",Table1[[#This Row],[Amount]],"")</f>
        <v/>
      </c>
      <c r="I3586" s="2" t="str">
        <f>IF(Table1[[#This Row],[Category]]="Loan Repayment",Table1[[#This Row],[Amount]]*-1,"")</f>
        <v/>
      </c>
      <c r="J3586" s="20" t="s">
        <v>393</v>
      </c>
      <c r="K3586" s="17">
        <v>45627</v>
      </c>
    </row>
    <row r="3587" spans="1:11" x14ac:dyDescent="0.25">
      <c r="A3587" s="17">
        <v>45658</v>
      </c>
      <c r="B3587" t="s">
        <v>249</v>
      </c>
      <c r="C3587" t="str">
        <f t="shared" si="56"/>
        <v>Others</v>
      </c>
      <c r="D3587" s="3">
        <v>0</v>
      </c>
      <c r="E3587" t="s">
        <v>254</v>
      </c>
      <c r="F3587" t="s">
        <v>255</v>
      </c>
      <c r="G3587" s="5" t="str">
        <f>IF(Table1[[#This Row],[Amount]]&lt;0,-Table1[[#This Row],[Amount]],"")</f>
        <v/>
      </c>
      <c r="H3587">
        <f>IF(Table1[[#This Row],[Account Type]]="Credit Card",Table1[[#This Row],[Amount]],"")</f>
        <v>0</v>
      </c>
      <c r="I3587" s="2" t="str">
        <f>IF(Table1[[#This Row],[Category]]="Loan Repayment",Table1[[#This Row],[Amount]]*-1,"")</f>
        <v/>
      </c>
      <c r="J3587" s="20" t="s">
        <v>394</v>
      </c>
      <c r="K3587" s="17">
        <v>45658</v>
      </c>
    </row>
    <row r="3588" spans="1:11" x14ac:dyDescent="0.25">
      <c r="A3588" s="16">
        <v>45658.232812499999</v>
      </c>
      <c r="B3588" t="s">
        <v>197</v>
      </c>
      <c r="C3588" t="str">
        <f t="shared" si="56"/>
        <v>Others</v>
      </c>
      <c r="D3588" s="3">
        <v>-10</v>
      </c>
      <c r="E3588" t="s">
        <v>244</v>
      </c>
      <c r="F3588" t="s">
        <v>241</v>
      </c>
      <c r="G3588" s="5">
        <f>IF(Table1[[#This Row],[Amount]]&lt;0,-Table1[[#This Row],[Amount]],"")</f>
        <v>10</v>
      </c>
      <c r="H3588" t="str">
        <f>IF(Table1[[#This Row],[Account Type]]="Credit Card",Table1[[#This Row],[Amount]],"")</f>
        <v/>
      </c>
      <c r="I3588" s="2" t="str">
        <f>IF(Table1[[#This Row],[Category]]="Loan Repayment",Table1[[#This Row],[Amount]]*-1,"")</f>
        <v/>
      </c>
      <c r="J3588" s="20" t="s">
        <v>394</v>
      </c>
      <c r="K3588" s="17">
        <v>45658</v>
      </c>
    </row>
    <row r="3589" spans="1:11" x14ac:dyDescent="0.25">
      <c r="A3589" s="16">
        <v>45658.480370370373</v>
      </c>
      <c r="B3589" t="s">
        <v>214</v>
      </c>
      <c r="C3589" t="str">
        <f t="shared" si="56"/>
        <v>Loan Repayment</v>
      </c>
      <c r="D3589" s="3">
        <v>-35.04</v>
      </c>
      <c r="E3589" t="s">
        <v>244</v>
      </c>
      <c r="F3589" t="s">
        <v>241</v>
      </c>
      <c r="G3589" s="5">
        <f>IF(Table1[[#This Row],[Amount]]&lt;0,-Table1[[#This Row],[Amount]],"")</f>
        <v>35.04</v>
      </c>
      <c r="H3589" t="str">
        <f>IF(Table1[[#This Row],[Account Type]]="Credit Card",Table1[[#This Row],[Amount]],"")</f>
        <v/>
      </c>
      <c r="I3589" s="2">
        <f>IF(Table1[[#This Row],[Category]]="Loan Repayment",Table1[[#This Row],[Amount]]*-1,"")</f>
        <v>35.04</v>
      </c>
      <c r="J3589" s="20" t="s">
        <v>394</v>
      </c>
      <c r="K3589" s="17">
        <v>45658</v>
      </c>
    </row>
    <row r="3590" spans="1:11" x14ac:dyDescent="0.25">
      <c r="A3590" s="17">
        <v>45659</v>
      </c>
      <c r="B3590" t="s">
        <v>253</v>
      </c>
      <c r="C3590" t="str">
        <f t="shared" si="56"/>
        <v>Others</v>
      </c>
      <c r="D3590" s="3">
        <v>-2.9</v>
      </c>
      <c r="E3590" t="s">
        <v>254</v>
      </c>
      <c r="F3590" t="s">
        <v>255</v>
      </c>
      <c r="G3590" s="5">
        <f>IF(Table1[[#This Row],[Amount]]&lt;0,-Table1[[#This Row],[Amount]],"")</f>
        <v>2.9</v>
      </c>
      <c r="H3590">
        <f>IF(Table1[[#This Row],[Account Type]]="Credit Card",Table1[[#This Row],[Amount]],"")</f>
        <v>-2.9</v>
      </c>
      <c r="I3590" s="2" t="str">
        <f>IF(Table1[[#This Row],[Category]]="Loan Repayment",Table1[[#This Row],[Amount]]*-1,"")</f>
        <v/>
      </c>
      <c r="J3590" s="20" t="s">
        <v>394</v>
      </c>
      <c r="K3590" s="17">
        <v>45658</v>
      </c>
    </row>
    <row r="3591" spans="1:11" x14ac:dyDescent="0.25">
      <c r="A3591" s="17">
        <v>45659</v>
      </c>
      <c r="B3591" t="s">
        <v>248</v>
      </c>
      <c r="C3591" t="str">
        <f t="shared" si="56"/>
        <v>Others</v>
      </c>
      <c r="D3591" s="3">
        <v>-1.75</v>
      </c>
      <c r="E3591" t="s">
        <v>254</v>
      </c>
      <c r="F3591" t="s">
        <v>255</v>
      </c>
      <c r="G3591" s="5">
        <f>IF(Table1[[#This Row],[Amount]]&lt;0,-Table1[[#This Row],[Amount]],"")</f>
        <v>1.75</v>
      </c>
      <c r="H3591">
        <f>IF(Table1[[#This Row],[Account Type]]="Credit Card",Table1[[#This Row],[Amount]],"")</f>
        <v>-1.75</v>
      </c>
      <c r="I3591" s="2" t="str">
        <f>IF(Table1[[#This Row],[Category]]="Loan Repayment",Table1[[#This Row],[Amount]]*-1,"")</f>
        <v/>
      </c>
      <c r="J3591" s="20" t="s">
        <v>394</v>
      </c>
      <c r="K3591" s="17">
        <v>45658</v>
      </c>
    </row>
    <row r="3592" spans="1:11" x14ac:dyDescent="0.25">
      <c r="A3592" s="16">
        <v>45659.442118055558</v>
      </c>
      <c r="B3592" t="s">
        <v>166</v>
      </c>
      <c r="C3592" t="str">
        <f t="shared" si="56"/>
        <v>Others</v>
      </c>
      <c r="D3592" s="3">
        <v>82.57</v>
      </c>
      <c r="E3592" t="s">
        <v>244</v>
      </c>
      <c r="F3592" t="s">
        <v>241</v>
      </c>
      <c r="G3592" s="5" t="str">
        <f>IF(Table1[[#This Row],[Amount]]&lt;0,-Table1[[#This Row],[Amount]],"")</f>
        <v/>
      </c>
      <c r="H3592" t="str">
        <f>IF(Table1[[#This Row],[Account Type]]="Credit Card",Table1[[#This Row],[Amount]],"")</f>
        <v/>
      </c>
      <c r="I3592" s="2" t="str">
        <f>IF(Table1[[#This Row],[Category]]="Loan Repayment",Table1[[#This Row],[Amount]]*-1,"")</f>
        <v/>
      </c>
      <c r="J3592" s="20" t="s">
        <v>394</v>
      </c>
      <c r="K3592" s="17">
        <v>45658</v>
      </c>
    </row>
    <row r="3593" spans="1:11" x14ac:dyDescent="0.25">
      <c r="A3593" s="16">
        <v>45659.562847222223</v>
      </c>
      <c r="B3593" t="s">
        <v>124</v>
      </c>
      <c r="C3593" t="str">
        <f t="shared" si="56"/>
        <v>Others</v>
      </c>
      <c r="D3593" s="3">
        <v>-82.04</v>
      </c>
      <c r="E3593" t="s">
        <v>244</v>
      </c>
      <c r="F3593" t="s">
        <v>241</v>
      </c>
      <c r="G3593" s="5">
        <f>IF(Table1[[#This Row],[Amount]]&lt;0,-Table1[[#This Row],[Amount]],"")</f>
        <v>82.04</v>
      </c>
      <c r="H3593" t="str">
        <f>IF(Table1[[#This Row],[Account Type]]="Credit Card",Table1[[#This Row],[Amount]],"")</f>
        <v/>
      </c>
      <c r="I3593" s="2" t="str">
        <f>IF(Table1[[#This Row],[Category]]="Loan Repayment",Table1[[#This Row],[Amount]]*-1,"")</f>
        <v/>
      </c>
      <c r="J3593" s="20" t="s">
        <v>394</v>
      </c>
      <c r="K3593" s="17">
        <v>45658</v>
      </c>
    </row>
    <row r="3594" spans="1:11" x14ac:dyDescent="0.25">
      <c r="A3594" s="17">
        <v>45660</v>
      </c>
      <c r="B3594" t="s">
        <v>253</v>
      </c>
      <c r="C3594" t="str">
        <f t="shared" si="56"/>
        <v>Others</v>
      </c>
      <c r="D3594" s="3">
        <v>-5.34</v>
      </c>
      <c r="E3594" t="s">
        <v>254</v>
      </c>
      <c r="F3594" t="s">
        <v>255</v>
      </c>
      <c r="G3594" s="5">
        <f>IF(Table1[[#This Row],[Amount]]&lt;0,-Table1[[#This Row],[Amount]],"")</f>
        <v>5.34</v>
      </c>
      <c r="H3594">
        <f>IF(Table1[[#This Row],[Account Type]]="Credit Card",Table1[[#This Row],[Amount]],"")</f>
        <v>-5.34</v>
      </c>
      <c r="I3594" s="2" t="str">
        <f>IF(Table1[[#This Row],[Category]]="Loan Repayment",Table1[[#This Row],[Amount]]*-1,"")</f>
        <v/>
      </c>
      <c r="J3594" s="20" t="s">
        <v>394</v>
      </c>
      <c r="K3594" s="17">
        <v>45658</v>
      </c>
    </row>
    <row r="3595" spans="1:11" x14ac:dyDescent="0.25">
      <c r="A3595" s="17">
        <v>45660</v>
      </c>
      <c r="B3595" t="s">
        <v>248</v>
      </c>
      <c r="C3595" t="str">
        <f t="shared" si="56"/>
        <v>Others</v>
      </c>
      <c r="D3595" s="3">
        <v>-3.5</v>
      </c>
      <c r="E3595" t="s">
        <v>254</v>
      </c>
      <c r="F3595" t="s">
        <v>255</v>
      </c>
      <c r="G3595" s="5">
        <f>IF(Table1[[#This Row],[Amount]]&lt;0,-Table1[[#This Row],[Amount]],"")</f>
        <v>3.5</v>
      </c>
      <c r="H3595">
        <f>IF(Table1[[#This Row],[Account Type]]="Credit Card",Table1[[#This Row],[Amount]],"")</f>
        <v>-3.5</v>
      </c>
      <c r="I3595" s="2" t="str">
        <f>IF(Table1[[#This Row],[Category]]="Loan Repayment",Table1[[#This Row],[Amount]]*-1,"")</f>
        <v/>
      </c>
      <c r="J3595" s="20" t="s">
        <v>394</v>
      </c>
      <c r="K3595" s="17">
        <v>45658</v>
      </c>
    </row>
    <row r="3596" spans="1:11" x14ac:dyDescent="0.25">
      <c r="A3596" s="17">
        <v>45661</v>
      </c>
      <c r="B3596" t="s">
        <v>253</v>
      </c>
      <c r="C3596" t="str">
        <f t="shared" si="56"/>
        <v>Others</v>
      </c>
      <c r="D3596" s="3">
        <v>-2.84</v>
      </c>
      <c r="E3596" t="s">
        <v>254</v>
      </c>
      <c r="F3596" t="s">
        <v>255</v>
      </c>
      <c r="G3596" s="5">
        <f>IF(Table1[[#This Row],[Amount]]&lt;0,-Table1[[#This Row],[Amount]],"")</f>
        <v>2.84</v>
      </c>
      <c r="H3596">
        <f>IF(Table1[[#This Row],[Account Type]]="Credit Card",Table1[[#This Row],[Amount]],"")</f>
        <v>-2.84</v>
      </c>
      <c r="I3596" s="2" t="str">
        <f>IF(Table1[[#This Row],[Category]]="Loan Repayment",Table1[[#This Row],[Amount]]*-1,"")</f>
        <v/>
      </c>
      <c r="J3596" s="20" t="s">
        <v>394</v>
      </c>
      <c r="K3596" s="17">
        <v>45658</v>
      </c>
    </row>
    <row r="3597" spans="1:11" x14ac:dyDescent="0.25">
      <c r="A3597" s="17">
        <v>45661</v>
      </c>
      <c r="B3597" t="s">
        <v>248</v>
      </c>
      <c r="C3597" t="str">
        <f t="shared" si="56"/>
        <v>Others</v>
      </c>
      <c r="D3597" s="3">
        <v>-5.25</v>
      </c>
      <c r="E3597" t="s">
        <v>254</v>
      </c>
      <c r="F3597" t="s">
        <v>255</v>
      </c>
      <c r="G3597" s="5">
        <f>IF(Table1[[#This Row],[Amount]]&lt;0,-Table1[[#This Row],[Amount]],"")</f>
        <v>5.25</v>
      </c>
      <c r="H3597">
        <f>IF(Table1[[#This Row],[Account Type]]="Credit Card",Table1[[#This Row],[Amount]],"")</f>
        <v>-5.25</v>
      </c>
      <c r="I3597" s="2" t="str">
        <f>IF(Table1[[#This Row],[Category]]="Loan Repayment",Table1[[#This Row],[Amount]]*-1,"")</f>
        <v/>
      </c>
      <c r="J3597" s="20" t="s">
        <v>394</v>
      </c>
      <c r="K3597" s="17">
        <v>45658</v>
      </c>
    </row>
    <row r="3598" spans="1:11" x14ac:dyDescent="0.25">
      <c r="A3598" s="17">
        <v>45661</v>
      </c>
      <c r="B3598" t="s">
        <v>251</v>
      </c>
      <c r="C3598" t="str">
        <f t="shared" si="56"/>
        <v>Others</v>
      </c>
      <c r="D3598" s="3">
        <v>-6.69</v>
      </c>
      <c r="E3598" t="s">
        <v>254</v>
      </c>
      <c r="F3598" t="s">
        <v>255</v>
      </c>
      <c r="G3598" s="5">
        <f>IF(Table1[[#This Row],[Amount]]&lt;0,-Table1[[#This Row],[Amount]],"")</f>
        <v>6.69</v>
      </c>
      <c r="H3598">
        <f>IF(Table1[[#This Row],[Account Type]]="Credit Card",Table1[[#This Row],[Amount]],"")</f>
        <v>-6.69</v>
      </c>
      <c r="I3598" s="2" t="str">
        <f>IF(Table1[[#This Row],[Category]]="Loan Repayment",Table1[[#This Row],[Amount]]*-1,"")</f>
        <v/>
      </c>
      <c r="J3598" s="20" t="s">
        <v>394</v>
      </c>
      <c r="K3598" s="17">
        <v>45658</v>
      </c>
    </row>
    <row r="3599" spans="1:11" x14ac:dyDescent="0.25">
      <c r="A3599" s="17">
        <v>45661</v>
      </c>
      <c r="B3599" t="s">
        <v>270</v>
      </c>
      <c r="C3599" t="str">
        <f t="shared" si="56"/>
        <v>Others</v>
      </c>
      <c r="D3599" s="3">
        <v>-24</v>
      </c>
      <c r="E3599" t="s">
        <v>254</v>
      </c>
      <c r="F3599" t="s">
        <v>255</v>
      </c>
      <c r="G3599" s="5">
        <f>IF(Table1[[#This Row],[Amount]]&lt;0,-Table1[[#This Row],[Amount]],"")</f>
        <v>24</v>
      </c>
      <c r="H3599">
        <f>IF(Table1[[#This Row],[Account Type]]="Credit Card",Table1[[#This Row],[Amount]],"")</f>
        <v>-24</v>
      </c>
      <c r="I3599" s="2" t="str">
        <f>IF(Table1[[#This Row],[Category]]="Loan Repayment",Table1[[#This Row],[Amount]]*-1,"")</f>
        <v/>
      </c>
      <c r="J3599" s="20" t="s">
        <v>394</v>
      </c>
      <c r="K3599" s="17">
        <v>45658</v>
      </c>
    </row>
    <row r="3600" spans="1:11" x14ac:dyDescent="0.25">
      <c r="A3600" s="16">
        <v>45661.782696759263</v>
      </c>
      <c r="B3600" t="s">
        <v>216</v>
      </c>
      <c r="C3600" t="str">
        <f t="shared" si="56"/>
        <v>Others</v>
      </c>
      <c r="D3600" s="3">
        <v>100</v>
      </c>
      <c r="E3600" t="s">
        <v>244</v>
      </c>
      <c r="F3600" t="s">
        <v>241</v>
      </c>
      <c r="G3600" s="5" t="str">
        <f>IF(Table1[[#This Row],[Amount]]&lt;0,-Table1[[#This Row],[Amount]],"")</f>
        <v/>
      </c>
      <c r="H3600" t="str">
        <f>IF(Table1[[#This Row],[Account Type]]="Credit Card",Table1[[#This Row],[Amount]],"")</f>
        <v/>
      </c>
      <c r="I3600" s="2" t="str">
        <f>IF(Table1[[#This Row],[Category]]="Loan Repayment",Table1[[#This Row],[Amount]]*-1,"")</f>
        <v/>
      </c>
      <c r="J3600" s="20" t="s">
        <v>394</v>
      </c>
      <c r="K3600" s="17">
        <v>45658</v>
      </c>
    </row>
    <row r="3601" spans="1:11" x14ac:dyDescent="0.25">
      <c r="A3601" s="16">
        <v>45661.922939814816</v>
      </c>
      <c r="B3601" t="s">
        <v>292</v>
      </c>
      <c r="C3601" t="str">
        <f t="shared" si="56"/>
        <v>Others</v>
      </c>
      <c r="D3601" s="3">
        <v>-100</v>
      </c>
      <c r="E3601" t="s">
        <v>244</v>
      </c>
      <c r="F3601" t="s">
        <v>241</v>
      </c>
      <c r="G3601" s="5">
        <f>IF(Table1[[#This Row],[Amount]]&lt;0,-Table1[[#This Row],[Amount]],"")</f>
        <v>100</v>
      </c>
      <c r="H3601" t="str">
        <f>IF(Table1[[#This Row],[Account Type]]="Credit Card",Table1[[#This Row],[Amount]],"")</f>
        <v/>
      </c>
      <c r="I3601" s="2" t="str">
        <f>IF(Table1[[#This Row],[Category]]="Loan Repayment",Table1[[#This Row],[Amount]]*-1,"")</f>
        <v/>
      </c>
      <c r="J3601" s="20" t="s">
        <v>394</v>
      </c>
      <c r="K3601" s="17">
        <v>45658</v>
      </c>
    </row>
    <row r="3602" spans="1:11" x14ac:dyDescent="0.25">
      <c r="A3602" s="17">
        <v>45662</v>
      </c>
      <c r="B3602" t="s">
        <v>248</v>
      </c>
      <c r="C3602" t="str">
        <f t="shared" si="56"/>
        <v>Others</v>
      </c>
      <c r="D3602" s="3">
        <v>-1.75</v>
      </c>
      <c r="E3602" t="s">
        <v>254</v>
      </c>
      <c r="F3602" t="s">
        <v>255</v>
      </c>
      <c r="G3602" s="5">
        <f>IF(Table1[[#This Row],[Amount]]&lt;0,-Table1[[#This Row],[Amount]],"")</f>
        <v>1.75</v>
      </c>
      <c r="H3602">
        <f>IF(Table1[[#This Row],[Account Type]]="Credit Card",Table1[[#This Row],[Amount]],"")</f>
        <v>-1.75</v>
      </c>
      <c r="I3602" s="2" t="str">
        <f>IF(Table1[[#This Row],[Category]]="Loan Repayment",Table1[[#This Row],[Amount]]*-1,"")</f>
        <v/>
      </c>
      <c r="J3602" s="20" t="s">
        <v>394</v>
      </c>
      <c r="K3602" s="17">
        <v>45658</v>
      </c>
    </row>
    <row r="3603" spans="1:11" x14ac:dyDescent="0.25">
      <c r="A3603" s="16">
        <v>45662.473437499997</v>
      </c>
      <c r="B3603" t="s">
        <v>39</v>
      </c>
      <c r="C3603" t="str">
        <f t="shared" si="56"/>
        <v>Church</v>
      </c>
      <c r="D3603" s="3">
        <v>-3</v>
      </c>
      <c r="E3603" t="s">
        <v>244</v>
      </c>
      <c r="F3603" t="s">
        <v>241</v>
      </c>
      <c r="G3603" s="5">
        <f>IF(Table1[[#This Row],[Amount]]&lt;0,-Table1[[#This Row],[Amount]],"")</f>
        <v>3</v>
      </c>
      <c r="H3603" t="str">
        <f>IF(Table1[[#This Row],[Account Type]]="Credit Card",Table1[[#This Row],[Amount]],"")</f>
        <v/>
      </c>
      <c r="I3603" s="2" t="str">
        <f>IF(Table1[[#This Row],[Category]]="Loan Repayment",Table1[[#This Row],[Amount]]*-1,"")</f>
        <v/>
      </c>
      <c r="J3603" s="20" t="s">
        <v>394</v>
      </c>
      <c r="K3603" s="17">
        <v>45658</v>
      </c>
    </row>
    <row r="3604" spans="1:11" x14ac:dyDescent="0.25">
      <c r="A3604" s="16">
        <v>45662.532673611109</v>
      </c>
      <c r="B3604" t="s">
        <v>39</v>
      </c>
      <c r="C3604" t="str">
        <f t="shared" si="56"/>
        <v>Church</v>
      </c>
      <c r="D3604" s="3">
        <v>-3</v>
      </c>
      <c r="E3604" t="s">
        <v>244</v>
      </c>
      <c r="F3604" t="s">
        <v>241</v>
      </c>
      <c r="G3604" s="5">
        <f>IF(Table1[[#This Row],[Amount]]&lt;0,-Table1[[#This Row],[Amount]],"")</f>
        <v>3</v>
      </c>
      <c r="H3604" t="str">
        <f>IF(Table1[[#This Row],[Account Type]]="Credit Card",Table1[[#This Row],[Amount]],"")</f>
        <v/>
      </c>
      <c r="I3604" s="2" t="str">
        <f>IF(Table1[[#This Row],[Category]]="Loan Repayment",Table1[[#This Row],[Amount]]*-1,"")</f>
        <v/>
      </c>
      <c r="J3604" s="20" t="s">
        <v>394</v>
      </c>
      <c r="K3604" s="17">
        <v>45658</v>
      </c>
    </row>
    <row r="3605" spans="1:11" x14ac:dyDescent="0.25">
      <c r="A3605" s="17">
        <v>45663</v>
      </c>
      <c r="B3605" t="s">
        <v>248</v>
      </c>
      <c r="C3605" t="str">
        <f t="shared" si="56"/>
        <v>Others</v>
      </c>
      <c r="D3605" s="3">
        <v>-5.25</v>
      </c>
      <c r="E3605" t="s">
        <v>254</v>
      </c>
      <c r="F3605" t="s">
        <v>255</v>
      </c>
      <c r="G3605" s="5">
        <f>IF(Table1[[#This Row],[Amount]]&lt;0,-Table1[[#This Row],[Amount]],"")</f>
        <v>5.25</v>
      </c>
      <c r="H3605">
        <f>IF(Table1[[#This Row],[Account Type]]="Credit Card",Table1[[#This Row],[Amount]],"")</f>
        <v>-5.25</v>
      </c>
      <c r="I3605" s="2" t="str">
        <f>IF(Table1[[#This Row],[Category]]="Loan Repayment",Table1[[#This Row],[Amount]]*-1,"")</f>
        <v/>
      </c>
      <c r="J3605" s="20" t="s">
        <v>394</v>
      </c>
      <c r="K3605" s="17">
        <v>45658</v>
      </c>
    </row>
    <row r="3606" spans="1:11" x14ac:dyDescent="0.25">
      <c r="A3606" s="16">
        <v>45663.352395833332</v>
      </c>
      <c r="B3606" t="s">
        <v>223</v>
      </c>
      <c r="C3606" t="str">
        <f t="shared" si="56"/>
        <v>Others</v>
      </c>
      <c r="D3606" s="3">
        <v>-5</v>
      </c>
      <c r="E3606" t="s">
        <v>244</v>
      </c>
      <c r="F3606" t="s">
        <v>241</v>
      </c>
      <c r="G3606" s="5">
        <f>IF(Table1[[#This Row],[Amount]]&lt;0,-Table1[[#This Row],[Amount]],"")</f>
        <v>5</v>
      </c>
      <c r="H3606" t="str">
        <f>IF(Table1[[#This Row],[Account Type]]="Credit Card",Table1[[#This Row],[Amount]],"")</f>
        <v/>
      </c>
      <c r="I3606" s="2" t="str">
        <f>IF(Table1[[#This Row],[Category]]="Loan Repayment",Table1[[#This Row],[Amount]]*-1,"")</f>
        <v/>
      </c>
      <c r="J3606" s="20" t="s">
        <v>394</v>
      </c>
      <c r="K3606" s="17">
        <v>45658</v>
      </c>
    </row>
    <row r="3607" spans="1:11" x14ac:dyDescent="0.25">
      <c r="A3607" s="17">
        <v>45664</v>
      </c>
      <c r="B3607" t="s">
        <v>248</v>
      </c>
      <c r="C3607" t="str">
        <f t="shared" si="56"/>
        <v>Others</v>
      </c>
      <c r="D3607" s="3">
        <v>-5.25</v>
      </c>
      <c r="E3607" t="s">
        <v>254</v>
      </c>
      <c r="F3607" t="s">
        <v>255</v>
      </c>
      <c r="G3607" s="5">
        <f>IF(Table1[[#This Row],[Amount]]&lt;0,-Table1[[#This Row],[Amount]],"")</f>
        <v>5.25</v>
      </c>
      <c r="H3607">
        <f>IF(Table1[[#This Row],[Account Type]]="Credit Card",Table1[[#This Row],[Amount]],"")</f>
        <v>-5.25</v>
      </c>
      <c r="I3607" s="2" t="str">
        <f>IF(Table1[[#This Row],[Category]]="Loan Repayment",Table1[[#This Row],[Amount]]*-1,"")</f>
        <v/>
      </c>
      <c r="J3607" s="20" t="s">
        <v>394</v>
      </c>
      <c r="K3607" s="17">
        <v>45658</v>
      </c>
    </row>
    <row r="3608" spans="1:11" x14ac:dyDescent="0.25">
      <c r="A3608" s="17">
        <v>45664</v>
      </c>
      <c r="B3608" t="s">
        <v>253</v>
      </c>
      <c r="C3608" t="str">
        <f t="shared" si="56"/>
        <v>Others</v>
      </c>
      <c r="D3608" s="3">
        <v>-1.65</v>
      </c>
      <c r="E3608" t="s">
        <v>254</v>
      </c>
      <c r="F3608" t="s">
        <v>255</v>
      </c>
      <c r="G3608" s="5">
        <f>IF(Table1[[#This Row],[Amount]]&lt;0,-Table1[[#This Row],[Amount]],"")</f>
        <v>1.65</v>
      </c>
      <c r="H3608">
        <f>IF(Table1[[#This Row],[Account Type]]="Credit Card",Table1[[#This Row],[Amount]],"")</f>
        <v>-1.65</v>
      </c>
      <c r="I3608" s="2" t="str">
        <f>IF(Table1[[#This Row],[Category]]="Loan Repayment",Table1[[#This Row],[Amount]]*-1,"")</f>
        <v/>
      </c>
      <c r="J3608" s="20" t="s">
        <v>394</v>
      </c>
      <c r="K3608" s="17">
        <v>45658</v>
      </c>
    </row>
    <row r="3609" spans="1:11" x14ac:dyDescent="0.25">
      <c r="A3609" s="17">
        <v>45664</v>
      </c>
      <c r="B3609" t="s">
        <v>253</v>
      </c>
      <c r="C3609" t="str">
        <f t="shared" si="56"/>
        <v>Others</v>
      </c>
      <c r="D3609" s="3">
        <v>-1.65</v>
      </c>
      <c r="E3609" t="s">
        <v>254</v>
      </c>
      <c r="F3609" t="s">
        <v>255</v>
      </c>
      <c r="G3609" s="5">
        <f>IF(Table1[[#This Row],[Amount]]&lt;0,-Table1[[#This Row],[Amount]],"")</f>
        <v>1.65</v>
      </c>
      <c r="H3609">
        <f>IF(Table1[[#This Row],[Account Type]]="Credit Card",Table1[[#This Row],[Amount]],"")</f>
        <v>-1.65</v>
      </c>
      <c r="I3609" s="2" t="str">
        <f>IF(Table1[[#This Row],[Category]]="Loan Repayment",Table1[[#This Row],[Amount]]*-1,"")</f>
        <v/>
      </c>
      <c r="J3609" s="20" t="s">
        <v>394</v>
      </c>
      <c r="K3609" s="17">
        <v>45658</v>
      </c>
    </row>
    <row r="3610" spans="1:11" x14ac:dyDescent="0.25">
      <c r="A3610" s="17">
        <v>45665</v>
      </c>
      <c r="B3610" t="s">
        <v>248</v>
      </c>
      <c r="C3610" t="str">
        <f t="shared" si="56"/>
        <v>Others</v>
      </c>
      <c r="D3610" s="3">
        <v>-5.25</v>
      </c>
      <c r="E3610" t="s">
        <v>254</v>
      </c>
      <c r="F3610" t="s">
        <v>255</v>
      </c>
      <c r="G3610" s="5">
        <f>IF(Table1[[#This Row],[Amount]]&lt;0,-Table1[[#This Row],[Amount]],"")</f>
        <v>5.25</v>
      </c>
      <c r="H3610">
        <f>IF(Table1[[#This Row],[Account Type]]="Credit Card",Table1[[#This Row],[Amount]],"")</f>
        <v>-5.25</v>
      </c>
      <c r="I3610" s="2" t="str">
        <f>IF(Table1[[#This Row],[Category]]="Loan Repayment",Table1[[#This Row],[Amount]]*-1,"")</f>
        <v/>
      </c>
      <c r="J3610" s="20" t="s">
        <v>394</v>
      </c>
      <c r="K3610" s="17">
        <v>45658</v>
      </c>
    </row>
    <row r="3611" spans="1:11" x14ac:dyDescent="0.25">
      <c r="A3611" s="17">
        <v>45666</v>
      </c>
      <c r="B3611" t="s">
        <v>248</v>
      </c>
      <c r="C3611" t="str">
        <f t="shared" si="56"/>
        <v>Others</v>
      </c>
      <c r="D3611" s="3">
        <v>-5.25</v>
      </c>
      <c r="E3611" t="s">
        <v>254</v>
      </c>
      <c r="F3611" t="s">
        <v>255</v>
      </c>
      <c r="G3611" s="5">
        <f>IF(Table1[[#This Row],[Amount]]&lt;0,-Table1[[#This Row],[Amount]],"")</f>
        <v>5.25</v>
      </c>
      <c r="H3611">
        <f>IF(Table1[[#This Row],[Account Type]]="Credit Card",Table1[[#This Row],[Amount]],"")</f>
        <v>-5.25</v>
      </c>
      <c r="I3611" s="2" t="str">
        <f>IF(Table1[[#This Row],[Category]]="Loan Repayment",Table1[[#This Row],[Amount]]*-1,"")</f>
        <v/>
      </c>
      <c r="J3611" s="20" t="s">
        <v>394</v>
      </c>
      <c r="K3611" s="17">
        <v>45658</v>
      </c>
    </row>
    <row r="3612" spans="1:11" x14ac:dyDescent="0.25">
      <c r="A3612" s="17">
        <v>45666</v>
      </c>
      <c r="B3612" t="s">
        <v>253</v>
      </c>
      <c r="C3612" t="str">
        <f t="shared" si="56"/>
        <v>Others</v>
      </c>
      <c r="D3612" s="3">
        <v>-2.6</v>
      </c>
      <c r="E3612" t="s">
        <v>254</v>
      </c>
      <c r="F3612" t="s">
        <v>255</v>
      </c>
      <c r="G3612" s="5">
        <f>IF(Table1[[#This Row],[Amount]]&lt;0,-Table1[[#This Row],[Amount]],"")</f>
        <v>2.6</v>
      </c>
      <c r="H3612">
        <f>IF(Table1[[#This Row],[Account Type]]="Credit Card",Table1[[#This Row],[Amount]],"")</f>
        <v>-2.6</v>
      </c>
      <c r="I3612" s="2" t="str">
        <f>IF(Table1[[#This Row],[Category]]="Loan Repayment",Table1[[#This Row],[Amount]]*-1,"")</f>
        <v/>
      </c>
      <c r="J3612" s="20" t="s">
        <v>394</v>
      </c>
      <c r="K3612" s="17">
        <v>45658</v>
      </c>
    </row>
    <row r="3613" spans="1:11" x14ac:dyDescent="0.25">
      <c r="A3613" s="16">
        <v>45666.628125000003</v>
      </c>
      <c r="B3613" t="s">
        <v>139</v>
      </c>
      <c r="C3613" t="str">
        <f t="shared" si="56"/>
        <v>Cab</v>
      </c>
      <c r="D3613" s="3">
        <v>-6.5</v>
      </c>
      <c r="E3613" t="s">
        <v>244</v>
      </c>
      <c r="F3613" t="s">
        <v>241</v>
      </c>
      <c r="G3613" s="5">
        <f>IF(Table1[[#This Row],[Amount]]&lt;0,-Table1[[#This Row],[Amount]],"")</f>
        <v>6.5</v>
      </c>
      <c r="H3613" t="str">
        <f>IF(Table1[[#This Row],[Account Type]]="Credit Card",Table1[[#This Row],[Amount]],"")</f>
        <v/>
      </c>
      <c r="I3613" s="2" t="str">
        <f>IF(Table1[[#This Row],[Category]]="Loan Repayment",Table1[[#This Row],[Amount]]*-1,"")</f>
        <v/>
      </c>
      <c r="J3613" s="20" t="s">
        <v>394</v>
      </c>
      <c r="K3613" s="17">
        <v>45658</v>
      </c>
    </row>
    <row r="3614" spans="1:11" x14ac:dyDescent="0.25">
      <c r="A3614" s="16">
        <v>45666.685381944444</v>
      </c>
      <c r="B3614" t="s">
        <v>10</v>
      </c>
      <c r="C3614" t="str">
        <f t="shared" si="56"/>
        <v>Groceries</v>
      </c>
      <c r="D3614" s="3">
        <v>-4.84</v>
      </c>
      <c r="E3614" t="s">
        <v>244</v>
      </c>
      <c r="F3614" t="s">
        <v>241</v>
      </c>
      <c r="G3614" s="5">
        <f>IF(Table1[[#This Row],[Amount]]&lt;0,-Table1[[#This Row],[Amount]],"")</f>
        <v>4.84</v>
      </c>
      <c r="H3614" t="str">
        <f>IF(Table1[[#This Row],[Account Type]]="Credit Card",Table1[[#This Row],[Amount]],"")</f>
        <v/>
      </c>
      <c r="I3614" s="2" t="str">
        <f>IF(Table1[[#This Row],[Category]]="Loan Repayment",Table1[[#This Row],[Amount]]*-1,"")</f>
        <v/>
      </c>
      <c r="J3614" s="20" t="s">
        <v>394</v>
      </c>
      <c r="K3614" s="17">
        <v>45658</v>
      </c>
    </row>
    <row r="3615" spans="1:11" x14ac:dyDescent="0.25">
      <c r="A3615" s="17">
        <v>45667</v>
      </c>
      <c r="B3615" t="s">
        <v>248</v>
      </c>
      <c r="C3615" t="str">
        <f t="shared" si="56"/>
        <v>Others</v>
      </c>
      <c r="D3615" s="3">
        <v>-3.7</v>
      </c>
      <c r="E3615" t="s">
        <v>254</v>
      </c>
      <c r="F3615" t="s">
        <v>255</v>
      </c>
      <c r="G3615" s="5">
        <f>IF(Table1[[#This Row],[Amount]]&lt;0,-Table1[[#This Row],[Amount]],"")</f>
        <v>3.7</v>
      </c>
      <c r="H3615">
        <f>IF(Table1[[#This Row],[Account Type]]="Credit Card",Table1[[#This Row],[Amount]],"")</f>
        <v>-3.7</v>
      </c>
      <c r="I3615" s="2" t="str">
        <f>IF(Table1[[#This Row],[Category]]="Loan Repayment",Table1[[#This Row],[Amount]]*-1,"")</f>
        <v/>
      </c>
      <c r="J3615" s="20" t="s">
        <v>394</v>
      </c>
      <c r="K3615" s="17">
        <v>45658</v>
      </c>
    </row>
    <row r="3616" spans="1:11" x14ac:dyDescent="0.25">
      <c r="A3616" s="16">
        <v>45669.507615740738</v>
      </c>
      <c r="B3616" t="s">
        <v>39</v>
      </c>
      <c r="C3616" t="str">
        <f t="shared" si="56"/>
        <v>Church</v>
      </c>
      <c r="D3616" s="3">
        <v>-3</v>
      </c>
      <c r="E3616" t="s">
        <v>244</v>
      </c>
      <c r="F3616" t="s">
        <v>241</v>
      </c>
      <c r="G3616" s="5">
        <f>IF(Table1[[#This Row],[Amount]]&lt;0,-Table1[[#This Row],[Amount]],"")</f>
        <v>3</v>
      </c>
      <c r="H3616" t="str">
        <f>IF(Table1[[#This Row],[Account Type]]="Credit Card",Table1[[#This Row],[Amount]],"")</f>
        <v/>
      </c>
      <c r="I3616" s="2" t="str">
        <f>IF(Table1[[#This Row],[Category]]="Loan Repayment",Table1[[#This Row],[Amount]]*-1,"")</f>
        <v/>
      </c>
      <c r="J3616" s="20" t="s">
        <v>394</v>
      </c>
      <c r="K3616" s="17">
        <v>45658</v>
      </c>
    </row>
    <row r="3617" spans="1:11" x14ac:dyDescent="0.25">
      <c r="A3617" s="16">
        <v>45669.578148148146</v>
      </c>
      <c r="B3617" t="s">
        <v>14</v>
      </c>
      <c r="C3617" t="str">
        <f t="shared" si="56"/>
        <v>Public Transport</v>
      </c>
      <c r="D3617" s="3">
        <v>-1.75</v>
      </c>
      <c r="E3617" t="s">
        <v>244</v>
      </c>
      <c r="F3617" t="s">
        <v>241</v>
      </c>
      <c r="G3617" s="5">
        <f>IF(Table1[[#This Row],[Amount]]&lt;0,-Table1[[#This Row],[Amount]],"")</f>
        <v>1.75</v>
      </c>
      <c r="H3617" t="str">
        <f>IF(Table1[[#This Row],[Account Type]]="Credit Card",Table1[[#This Row],[Amount]],"")</f>
        <v/>
      </c>
      <c r="I3617" s="2" t="str">
        <f>IF(Table1[[#This Row],[Category]]="Loan Repayment",Table1[[#This Row],[Amount]]*-1,"")</f>
        <v/>
      </c>
      <c r="J3617" s="20" t="s">
        <v>394</v>
      </c>
      <c r="K3617" s="17">
        <v>45658</v>
      </c>
    </row>
    <row r="3618" spans="1:11" x14ac:dyDescent="0.25">
      <c r="A3618" s="16">
        <v>45669.634513888886</v>
      </c>
      <c r="B3618" t="s">
        <v>99</v>
      </c>
      <c r="C3618" t="str">
        <f t="shared" si="56"/>
        <v>Others</v>
      </c>
      <c r="D3618" s="3">
        <v>-30</v>
      </c>
      <c r="E3618" t="s">
        <v>244</v>
      </c>
      <c r="F3618" t="s">
        <v>241</v>
      </c>
      <c r="G3618" s="5">
        <f>IF(Table1[[#This Row],[Amount]]&lt;0,-Table1[[#This Row],[Amount]],"")</f>
        <v>30</v>
      </c>
      <c r="H3618" t="str">
        <f>IF(Table1[[#This Row],[Account Type]]="Credit Card",Table1[[#This Row],[Amount]],"")</f>
        <v/>
      </c>
      <c r="I3618" s="2" t="str">
        <f>IF(Table1[[#This Row],[Category]]="Loan Repayment",Table1[[#This Row],[Amount]]*-1,"")</f>
        <v/>
      </c>
      <c r="J3618" s="20" t="s">
        <v>394</v>
      </c>
      <c r="K3618" s="17">
        <v>45658</v>
      </c>
    </row>
    <row r="3619" spans="1:11" x14ac:dyDescent="0.25">
      <c r="A3619" s="16">
        <v>45669.722337962965</v>
      </c>
      <c r="B3619" t="s">
        <v>209</v>
      </c>
      <c r="C3619" t="str">
        <f t="shared" si="56"/>
        <v>Others</v>
      </c>
      <c r="D3619" s="3">
        <v>108.37</v>
      </c>
      <c r="E3619" t="s">
        <v>244</v>
      </c>
      <c r="F3619" t="s">
        <v>241</v>
      </c>
      <c r="G3619" s="5" t="str">
        <f>IF(Table1[[#This Row],[Amount]]&lt;0,-Table1[[#This Row],[Amount]],"")</f>
        <v/>
      </c>
      <c r="H3619" t="str">
        <f>IF(Table1[[#This Row],[Account Type]]="Credit Card",Table1[[#This Row],[Amount]],"")</f>
        <v/>
      </c>
      <c r="I3619" s="2" t="str">
        <f>IF(Table1[[#This Row],[Category]]="Loan Repayment",Table1[[#This Row],[Amount]]*-1,"")</f>
        <v/>
      </c>
      <c r="J3619" s="20" t="s">
        <v>394</v>
      </c>
      <c r="K3619" s="17">
        <v>45658</v>
      </c>
    </row>
    <row r="3620" spans="1:11" x14ac:dyDescent="0.25">
      <c r="A3620" s="16">
        <v>45669.749548611115</v>
      </c>
      <c r="B3620" t="s">
        <v>208</v>
      </c>
      <c r="C3620" t="str">
        <f t="shared" si="56"/>
        <v>Others</v>
      </c>
      <c r="D3620" s="3">
        <v>-108</v>
      </c>
      <c r="E3620" t="s">
        <v>244</v>
      </c>
      <c r="F3620" t="s">
        <v>241</v>
      </c>
      <c r="G3620" s="5">
        <f>IF(Table1[[#This Row],[Amount]]&lt;0,-Table1[[#This Row],[Amount]],"")</f>
        <v>108</v>
      </c>
      <c r="H3620" t="str">
        <f>IF(Table1[[#This Row],[Account Type]]="Credit Card",Table1[[#This Row],[Amount]],"")</f>
        <v/>
      </c>
      <c r="I3620" s="2" t="str">
        <f>IF(Table1[[#This Row],[Category]]="Loan Repayment",Table1[[#This Row],[Amount]]*-1,"")</f>
        <v/>
      </c>
      <c r="J3620" s="20" t="s">
        <v>394</v>
      </c>
      <c r="K3620" s="17">
        <v>45658</v>
      </c>
    </row>
    <row r="3621" spans="1:11" x14ac:dyDescent="0.25">
      <c r="A3621" s="17">
        <v>45670</v>
      </c>
      <c r="B3621" t="s">
        <v>271</v>
      </c>
      <c r="C3621" t="str">
        <f t="shared" si="56"/>
        <v>Others</v>
      </c>
      <c r="D3621" s="3">
        <v>-1.99</v>
      </c>
      <c r="E3621" t="s">
        <v>254</v>
      </c>
      <c r="F3621" t="s">
        <v>255</v>
      </c>
      <c r="G3621" s="5">
        <f>IF(Table1[[#This Row],[Amount]]&lt;0,-Table1[[#This Row],[Amount]],"")</f>
        <v>1.99</v>
      </c>
      <c r="H3621">
        <f>IF(Table1[[#This Row],[Account Type]]="Credit Card",Table1[[#This Row],[Amount]],"")</f>
        <v>-1.99</v>
      </c>
      <c r="I3621" s="2" t="str">
        <f>IF(Table1[[#This Row],[Category]]="Loan Repayment",Table1[[#This Row],[Amount]]*-1,"")</f>
        <v/>
      </c>
      <c r="J3621" s="20" t="s">
        <v>394</v>
      </c>
      <c r="K3621" s="17">
        <v>45658</v>
      </c>
    </row>
    <row r="3622" spans="1:11" x14ac:dyDescent="0.25">
      <c r="A3622" s="17">
        <v>45670</v>
      </c>
      <c r="B3622" t="s">
        <v>248</v>
      </c>
      <c r="C3622" t="str">
        <f t="shared" si="56"/>
        <v>Others</v>
      </c>
      <c r="D3622" s="3">
        <v>-5.25</v>
      </c>
      <c r="E3622" t="s">
        <v>254</v>
      </c>
      <c r="F3622" t="s">
        <v>255</v>
      </c>
      <c r="G3622" s="5">
        <f>IF(Table1[[#This Row],[Amount]]&lt;0,-Table1[[#This Row],[Amount]],"")</f>
        <v>5.25</v>
      </c>
      <c r="H3622">
        <f>IF(Table1[[#This Row],[Account Type]]="Credit Card",Table1[[#This Row],[Amount]],"")</f>
        <v>-5.25</v>
      </c>
      <c r="I3622" s="2" t="str">
        <f>IF(Table1[[#This Row],[Category]]="Loan Repayment",Table1[[#This Row],[Amount]]*-1,"")</f>
        <v/>
      </c>
      <c r="J3622" s="20" t="s">
        <v>394</v>
      </c>
      <c r="K3622" s="17">
        <v>45658</v>
      </c>
    </row>
    <row r="3623" spans="1:11" x14ac:dyDescent="0.25">
      <c r="A3623" s="16">
        <v>45670.352766203701</v>
      </c>
      <c r="B3623" t="s">
        <v>223</v>
      </c>
      <c r="C3623" t="str">
        <f t="shared" si="56"/>
        <v>Others</v>
      </c>
      <c r="D3623" s="3">
        <v>-5</v>
      </c>
      <c r="E3623" t="s">
        <v>244</v>
      </c>
      <c r="F3623" t="s">
        <v>241</v>
      </c>
      <c r="G3623" s="5">
        <f>IF(Table1[[#This Row],[Amount]]&lt;0,-Table1[[#This Row],[Amount]],"")</f>
        <v>5</v>
      </c>
      <c r="H3623" t="str">
        <f>IF(Table1[[#This Row],[Account Type]]="Credit Card",Table1[[#This Row],[Amount]],"")</f>
        <v/>
      </c>
      <c r="I3623" s="2" t="str">
        <f>IF(Table1[[#This Row],[Category]]="Loan Repayment",Table1[[#This Row],[Amount]]*-1,"")</f>
        <v/>
      </c>
      <c r="J3623" s="20" t="s">
        <v>394</v>
      </c>
      <c r="K3623" s="17">
        <v>45658</v>
      </c>
    </row>
    <row r="3624" spans="1:11" x14ac:dyDescent="0.25">
      <c r="A3624" s="17">
        <v>45671</v>
      </c>
      <c r="B3624" t="s">
        <v>248</v>
      </c>
      <c r="C3624" t="str">
        <f t="shared" si="56"/>
        <v>Others</v>
      </c>
      <c r="D3624" s="3">
        <v>-5.25</v>
      </c>
      <c r="E3624" t="s">
        <v>254</v>
      </c>
      <c r="F3624" t="s">
        <v>255</v>
      </c>
      <c r="G3624" s="5">
        <f>IF(Table1[[#This Row],[Amount]]&lt;0,-Table1[[#This Row],[Amount]],"")</f>
        <v>5.25</v>
      </c>
      <c r="H3624">
        <f>IF(Table1[[#This Row],[Account Type]]="Credit Card",Table1[[#This Row],[Amount]],"")</f>
        <v>-5.25</v>
      </c>
      <c r="I3624" s="2" t="str">
        <f>IF(Table1[[#This Row],[Category]]="Loan Repayment",Table1[[#This Row],[Amount]]*-1,"")</f>
        <v/>
      </c>
      <c r="J3624" s="20" t="s">
        <v>394</v>
      </c>
      <c r="K3624" s="17">
        <v>45658</v>
      </c>
    </row>
    <row r="3625" spans="1:11" x14ac:dyDescent="0.25">
      <c r="A3625" s="16">
        <v>45671.723796296297</v>
      </c>
      <c r="B3625" t="s">
        <v>10</v>
      </c>
      <c r="C3625" t="str">
        <f t="shared" si="56"/>
        <v>Groceries</v>
      </c>
      <c r="D3625" s="3">
        <v>-2.74</v>
      </c>
      <c r="E3625" t="s">
        <v>244</v>
      </c>
      <c r="F3625" t="s">
        <v>241</v>
      </c>
      <c r="G3625" s="5">
        <f>IF(Table1[[#This Row],[Amount]]&lt;0,-Table1[[#This Row],[Amount]],"")</f>
        <v>2.74</v>
      </c>
      <c r="H3625" t="str">
        <f>IF(Table1[[#This Row],[Account Type]]="Credit Card",Table1[[#This Row],[Amount]],"")</f>
        <v/>
      </c>
      <c r="I3625" s="2" t="str">
        <f>IF(Table1[[#This Row],[Category]]="Loan Repayment",Table1[[#This Row],[Amount]]*-1,"")</f>
        <v/>
      </c>
      <c r="J3625" s="20" t="s">
        <v>394</v>
      </c>
      <c r="K3625" s="17">
        <v>45658</v>
      </c>
    </row>
    <row r="3626" spans="1:11" x14ac:dyDescent="0.25">
      <c r="A3626" s="16">
        <v>45671.749895833331</v>
      </c>
      <c r="B3626" t="s">
        <v>224</v>
      </c>
      <c r="C3626" t="str">
        <f t="shared" si="56"/>
        <v>Others</v>
      </c>
      <c r="D3626" s="3">
        <v>-4.1900000000000004</v>
      </c>
      <c r="E3626" t="s">
        <v>244</v>
      </c>
      <c r="F3626" t="s">
        <v>241</v>
      </c>
      <c r="G3626" s="5">
        <f>IF(Table1[[#This Row],[Amount]]&lt;0,-Table1[[#This Row],[Amount]],"")</f>
        <v>4.1900000000000004</v>
      </c>
      <c r="H3626" t="str">
        <f>IF(Table1[[#This Row],[Account Type]]="Credit Card",Table1[[#This Row],[Amount]],"")</f>
        <v/>
      </c>
      <c r="I3626" s="2" t="str">
        <f>IF(Table1[[#This Row],[Category]]="Loan Repayment",Table1[[#This Row],[Amount]]*-1,"")</f>
        <v/>
      </c>
      <c r="J3626" s="20" t="s">
        <v>394</v>
      </c>
      <c r="K3626" s="17">
        <v>45658</v>
      </c>
    </row>
    <row r="3627" spans="1:11" x14ac:dyDescent="0.25">
      <c r="A3627" s="17">
        <v>45672</v>
      </c>
      <c r="B3627" t="s">
        <v>251</v>
      </c>
      <c r="C3627" t="str">
        <f t="shared" si="56"/>
        <v>Others</v>
      </c>
      <c r="D3627" s="3">
        <v>-1.89</v>
      </c>
      <c r="E3627" t="s">
        <v>254</v>
      </c>
      <c r="F3627" t="s">
        <v>255</v>
      </c>
      <c r="G3627" s="5">
        <f>IF(Table1[[#This Row],[Amount]]&lt;0,-Table1[[#This Row],[Amount]],"")</f>
        <v>1.89</v>
      </c>
      <c r="H3627">
        <f>IF(Table1[[#This Row],[Account Type]]="Credit Card",Table1[[#This Row],[Amount]],"")</f>
        <v>-1.89</v>
      </c>
      <c r="I3627" s="2" t="str">
        <f>IF(Table1[[#This Row],[Category]]="Loan Repayment",Table1[[#This Row],[Amount]]*-1,"")</f>
        <v/>
      </c>
      <c r="J3627" s="20" t="s">
        <v>394</v>
      </c>
      <c r="K3627" s="17">
        <v>45658</v>
      </c>
    </row>
    <row r="3628" spans="1:11" x14ac:dyDescent="0.25">
      <c r="A3628" s="17">
        <v>45672</v>
      </c>
      <c r="B3628" t="s">
        <v>248</v>
      </c>
      <c r="C3628" t="str">
        <f t="shared" si="56"/>
        <v>Others</v>
      </c>
      <c r="D3628" s="3">
        <v>-5.25</v>
      </c>
      <c r="E3628" t="s">
        <v>254</v>
      </c>
      <c r="F3628" t="s">
        <v>255</v>
      </c>
      <c r="G3628" s="5">
        <f>IF(Table1[[#This Row],[Amount]]&lt;0,-Table1[[#This Row],[Amount]],"")</f>
        <v>5.25</v>
      </c>
      <c r="H3628">
        <f>IF(Table1[[#This Row],[Account Type]]="Credit Card",Table1[[#This Row],[Amount]],"")</f>
        <v>-5.25</v>
      </c>
      <c r="I3628" s="2" t="str">
        <f>IF(Table1[[#This Row],[Category]]="Loan Repayment",Table1[[#This Row],[Amount]]*-1,"")</f>
        <v/>
      </c>
      <c r="J3628" s="20" t="s">
        <v>394</v>
      </c>
      <c r="K3628" s="17">
        <v>45658</v>
      </c>
    </row>
    <row r="3629" spans="1:11" x14ac:dyDescent="0.25">
      <c r="A3629" s="16">
        <v>45672.645844907405</v>
      </c>
      <c r="B3629" t="s">
        <v>139</v>
      </c>
      <c r="C3629" t="str">
        <f t="shared" si="56"/>
        <v>Cab</v>
      </c>
      <c r="D3629" s="3">
        <v>-7.6</v>
      </c>
      <c r="E3629" t="s">
        <v>244</v>
      </c>
      <c r="F3629" t="s">
        <v>241</v>
      </c>
      <c r="G3629" s="5">
        <f>IF(Table1[[#This Row],[Amount]]&lt;0,-Table1[[#This Row],[Amount]],"")</f>
        <v>7.6</v>
      </c>
      <c r="H3629" t="str">
        <f>IF(Table1[[#This Row],[Account Type]]="Credit Card",Table1[[#This Row],[Amount]],"")</f>
        <v/>
      </c>
      <c r="I3629" s="2" t="str">
        <f>IF(Table1[[#This Row],[Category]]="Loan Repayment",Table1[[#This Row],[Amount]]*-1,"")</f>
        <v/>
      </c>
      <c r="J3629" s="20" t="s">
        <v>394</v>
      </c>
      <c r="K3629" s="17">
        <v>45658</v>
      </c>
    </row>
    <row r="3630" spans="1:11" x14ac:dyDescent="0.25">
      <c r="A3630" s="17">
        <v>45673</v>
      </c>
      <c r="B3630" t="s">
        <v>248</v>
      </c>
      <c r="C3630" t="str">
        <f t="shared" si="56"/>
        <v>Others</v>
      </c>
      <c r="D3630" s="3">
        <v>-5.25</v>
      </c>
      <c r="E3630" t="s">
        <v>254</v>
      </c>
      <c r="F3630" t="s">
        <v>255</v>
      </c>
      <c r="G3630" s="5">
        <f>IF(Table1[[#This Row],[Amount]]&lt;0,-Table1[[#This Row],[Amount]],"")</f>
        <v>5.25</v>
      </c>
      <c r="H3630">
        <f>IF(Table1[[#This Row],[Account Type]]="Credit Card",Table1[[#This Row],[Amount]],"")</f>
        <v>-5.25</v>
      </c>
      <c r="I3630" s="2" t="str">
        <f>IF(Table1[[#This Row],[Category]]="Loan Repayment",Table1[[#This Row],[Amount]]*-1,"")</f>
        <v/>
      </c>
      <c r="J3630" s="20" t="s">
        <v>394</v>
      </c>
      <c r="K3630" s="17">
        <v>45658</v>
      </c>
    </row>
    <row r="3631" spans="1:11" x14ac:dyDescent="0.25">
      <c r="A3631" s="17">
        <v>45673</v>
      </c>
      <c r="B3631" t="s">
        <v>253</v>
      </c>
      <c r="C3631" t="str">
        <f t="shared" si="56"/>
        <v>Others</v>
      </c>
      <c r="D3631" s="3">
        <v>-1.65</v>
      </c>
      <c r="E3631" t="s">
        <v>254</v>
      </c>
      <c r="F3631" t="s">
        <v>255</v>
      </c>
      <c r="G3631" s="5">
        <f>IF(Table1[[#This Row],[Amount]]&lt;0,-Table1[[#This Row],[Amount]],"")</f>
        <v>1.65</v>
      </c>
      <c r="H3631">
        <f>IF(Table1[[#This Row],[Account Type]]="Credit Card",Table1[[#This Row],[Amount]],"")</f>
        <v>-1.65</v>
      </c>
      <c r="I3631" s="2" t="str">
        <f>IF(Table1[[#This Row],[Category]]="Loan Repayment",Table1[[#This Row],[Amount]]*-1,"")</f>
        <v/>
      </c>
      <c r="J3631" s="20" t="s">
        <v>394</v>
      </c>
      <c r="K3631" s="17">
        <v>45658</v>
      </c>
    </row>
    <row r="3632" spans="1:11" x14ac:dyDescent="0.25">
      <c r="A3632" s="17">
        <v>45674</v>
      </c>
      <c r="B3632" t="s">
        <v>248</v>
      </c>
      <c r="C3632" t="str">
        <f t="shared" si="56"/>
        <v>Others</v>
      </c>
      <c r="D3632" s="3">
        <v>-3.7</v>
      </c>
      <c r="E3632" t="s">
        <v>254</v>
      </c>
      <c r="F3632" t="s">
        <v>255</v>
      </c>
      <c r="G3632" s="5">
        <f>IF(Table1[[#This Row],[Amount]]&lt;0,-Table1[[#This Row],[Amount]],"")</f>
        <v>3.7</v>
      </c>
      <c r="H3632">
        <f>IF(Table1[[#This Row],[Account Type]]="Credit Card",Table1[[#This Row],[Amount]],"")</f>
        <v>-3.7</v>
      </c>
      <c r="I3632" s="2" t="str">
        <f>IF(Table1[[#This Row],[Category]]="Loan Repayment",Table1[[#This Row],[Amount]]*-1,"")</f>
        <v/>
      </c>
      <c r="J3632" s="20" t="s">
        <v>394</v>
      </c>
      <c r="K3632" s="17">
        <v>45658</v>
      </c>
    </row>
    <row r="3633" spans="1:11" x14ac:dyDescent="0.25">
      <c r="A3633" s="16">
        <v>45674.273298611108</v>
      </c>
      <c r="B3633" t="s">
        <v>139</v>
      </c>
      <c r="C3633" t="str">
        <f t="shared" si="56"/>
        <v>Cab</v>
      </c>
      <c r="D3633" s="3">
        <v>-9.5</v>
      </c>
      <c r="E3633" t="s">
        <v>244</v>
      </c>
      <c r="F3633" t="s">
        <v>241</v>
      </c>
      <c r="G3633" s="5">
        <f>IF(Table1[[#This Row],[Amount]]&lt;0,-Table1[[#This Row],[Amount]],"")</f>
        <v>9.5</v>
      </c>
      <c r="H3633" t="str">
        <f>IF(Table1[[#This Row],[Account Type]]="Credit Card",Table1[[#This Row],[Amount]],"")</f>
        <v/>
      </c>
      <c r="I3633" s="2" t="str">
        <f>IF(Table1[[#This Row],[Category]]="Loan Repayment",Table1[[#This Row],[Amount]]*-1,"")</f>
        <v/>
      </c>
      <c r="J3633" s="20" t="s">
        <v>394</v>
      </c>
      <c r="K3633" s="17">
        <v>45658</v>
      </c>
    </row>
    <row r="3634" spans="1:11" x14ac:dyDescent="0.25">
      <c r="A3634" s="16">
        <v>45674.276747685188</v>
      </c>
      <c r="B3634" t="s">
        <v>139</v>
      </c>
      <c r="C3634" t="str">
        <f t="shared" si="56"/>
        <v>Cab</v>
      </c>
      <c r="D3634" s="3">
        <v>-6.8</v>
      </c>
      <c r="E3634" t="s">
        <v>244</v>
      </c>
      <c r="F3634" t="s">
        <v>241</v>
      </c>
      <c r="G3634" s="5">
        <f>IF(Table1[[#This Row],[Amount]]&lt;0,-Table1[[#This Row],[Amount]],"")</f>
        <v>6.8</v>
      </c>
      <c r="H3634" t="str">
        <f>IF(Table1[[#This Row],[Account Type]]="Credit Card",Table1[[#This Row],[Amount]],"")</f>
        <v/>
      </c>
      <c r="I3634" s="2" t="str">
        <f>IF(Table1[[#This Row],[Category]]="Loan Repayment",Table1[[#This Row],[Amount]]*-1,"")</f>
        <v/>
      </c>
      <c r="J3634" s="20" t="s">
        <v>394</v>
      </c>
      <c r="K3634" s="17">
        <v>45658</v>
      </c>
    </row>
    <row r="3635" spans="1:11" x14ac:dyDescent="0.25">
      <c r="A3635" s="16">
        <v>45674.280844907407</v>
      </c>
      <c r="B3635" t="s">
        <v>139</v>
      </c>
      <c r="C3635" t="str">
        <f t="shared" si="56"/>
        <v>Cab</v>
      </c>
      <c r="D3635" s="3">
        <v>-6.8</v>
      </c>
      <c r="E3635" t="s">
        <v>244</v>
      </c>
      <c r="F3635" t="s">
        <v>241</v>
      </c>
      <c r="G3635" s="5">
        <f>IF(Table1[[#This Row],[Amount]]&lt;0,-Table1[[#This Row],[Amount]],"")</f>
        <v>6.8</v>
      </c>
      <c r="H3635" t="str">
        <f>IF(Table1[[#This Row],[Account Type]]="Credit Card",Table1[[#This Row],[Amount]],"")</f>
        <v/>
      </c>
      <c r="I3635" s="2" t="str">
        <f>IF(Table1[[#This Row],[Category]]="Loan Repayment",Table1[[#This Row],[Amount]]*-1,"")</f>
        <v/>
      </c>
      <c r="J3635" s="20" t="s">
        <v>394</v>
      </c>
      <c r="K3635" s="17">
        <v>45658</v>
      </c>
    </row>
    <row r="3636" spans="1:11" x14ac:dyDescent="0.25">
      <c r="A3636" s="16">
        <v>45674.282604166663</v>
      </c>
      <c r="B3636" t="s">
        <v>139</v>
      </c>
      <c r="C3636" t="str">
        <f t="shared" si="56"/>
        <v>Cab</v>
      </c>
      <c r="D3636" s="3">
        <v>-6.8</v>
      </c>
      <c r="E3636" t="s">
        <v>244</v>
      </c>
      <c r="F3636" t="s">
        <v>241</v>
      </c>
      <c r="G3636" s="5">
        <f>IF(Table1[[#This Row],[Amount]]&lt;0,-Table1[[#This Row],[Amount]],"")</f>
        <v>6.8</v>
      </c>
      <c r="H3636" t="str">
        <f>IF(Table1[[#This Row],[Account Type]]="Credit Card",Table1[[#This Row],[Amount]],"")</f>
        <v/>
      </c>
      <c r="I3636" s="2" t="str">
        <f>IF(Table1[[#This Row],[Category]]="Loan Repayment",Table1[[#This Row],[Amount]]*-1,"")</f>
        <v/>
      </c>
      <c r="J3636" s="20" t="s">
        <v>394</v>
      </c>
      <c r="K3636" s="17">
        <v>45658</v>
      </c>
    </row>
    <row r="3637" spans="1:11" x14ac:dyDescent="0.25">
      <c r="A3637" s="16">
        <v>45674.286759259259</v>
      </c>
      <c r="B3637" t="s">
        <v>139</v>
      </c>
      <c r="C3637" t="str">
        <f t="shared" si="56"/>
        <v>Cab</v>
      </c>
      <c r="D3637" s="3">
        <v>-15.9</v>
      </c>
      <c r="E3637" t="s">
        <v>244</v>
      </c>
      <c r="F3637" t="s">
        <v>241</v>
      </c>
      <c r="G3637" s="5">
        <f>IF(Table1[[#This Row],[Amount]]&lt;0,-Table1[[#This Row],[Amount]],"")</f>
        <v>15.9</v>
      </c>
      <c r="H3637" t="str">
        <f>IF(Table1[[#This Row],[Account Type]]="Credit Card",Table1[[#This Row],[Amount]],"")</f>
        <v/>
      </c>
      <c r="I3637" s="2" t="str">
        <f>IF(Table1[[#This Row],[Category]]="Loan Repayment",Table1[[#This Row],[Amount]]*-1,"")</f>
        <v/>
      </c>
      <c r="J3637" s="20" t="s">
        <v>394</v>
      </c>
      <c r="K3637" s="17">
        <v>45658</v>
      </c>
    </row>
    <row r="3638" spans="1:11" x14ac:dyDescent="0.25">
      <c r="A3638" s="16">
        <v>45674.287835648145</v>
      </c>
      <c r="B3638" t="s">
        <v>139</v>
      </c>
      <c r="C3638" t="str">
        <f t="shared" si="56"/>
        <v>Cab</v>
      </c>
      <c r="D3638" s="3">
        <v>-15.9</v>
      </c>
      <c r="E3638" t="s">
        <v>244</v>
      </c>
      <c r="F3638" t="s">
        <v>241</v>
      </c>
      <c r="G3638" s="5">
        <f>IF(Table1[[#This Row],[Amount]]&lt;0,-Table1[[#This Row],[Amount]],"")</f>
        <v>15.9</v>
      </c>
      <c r="H3638" t="str">
        <f>IF(Table1[[#This Row],[Account Type]]="Credit Card",Table1[[#This Row],[Amount]],"")</f>
        <v/>
      </c>
      <c r="I3638" s="2" t="str">
        <f>IF(Table1[[#This Row],[Category]]="Loan Repayment",Table1[[#This Row],[Amount]]*-1,"")</f>
        <v/>
      </c>
      <c r="J3638" s="20" t="s">
        <v>394</v>
      </c>
      <c r="K3638" s="17">
        <v>45658</v>
      </c>
    </row>
    <row r="3639" spans="1:11" x14ac:dyDescent="0.25">
      <c r="A3639" s="16">
        <v>45674.654814814814</v>
      </c>
      <c r="B3639" t="s">
        <v>10</v>
      </c>
      <c r="C3639" t="str">
        <f t="shared" si="56"/>
        <v>Groceries</v>
      </c>
      <c r="D3639" s="3">
        <v>-4.9000000000000004</v>
      </c>
      <c r="E3639" t="s">
        <v>244</v>
      </c>
      <c r="F3639" t="s">
        <v>241</v>
      </c>
      <c r="G3639" s="5">
        <f>IF(Table1[[#This Row],[Amount]]&lt;0,-Table1[[#This Row],[Amount]],"")</f>
        <v>4.9000000000000004</v>
      </c>
      <c r="H3639" t="str">
        <f>IF(Table1[[#This Row],[Account Type]]="Credit Card",Table1[[#This Row],[Amount]],"")</f>
        <v/>
      </c>
      <c r="I3639" s="2" t="str">
        <f>IF(Table1[[#This Row],[Category]]="Loan Repayment",Table1[[#This Row],[Amount]]*-1,"")</f>
        <v/>
      </c>
      <c r="J3639" s="20" t="s">
        <v>394</v>
      </c>
      <c r="K3639" s="17">
        <v>45658</v>
      </c>
    </row>
    <row r="3640" spans="1:11" x14ac:dyDescent="0.25">
      <c r="A3640" s="16">
        <v>45674.730115740742</v>
      </c>
      <c r="B3640" t="s">
        <v>10</v>
      </c>
      <c r="C3640" t="str">
        <f t="shared" si="56"/>
        <v>Groceries</v>
      </c>
      <c r="D3640" s="3">
        <v>-1.3</v>
      </c>
      <c r="E3640" t="s">
        <v>244</v>
      </c>
      <c r="F3640" t="s">
        <v>241</v>
      </c>
      <c r="G3640" s="5">
        <f>IF(Table1[[#This Row],[Amount]]&lt;0,-Table1[[#This Row],[Amount]],"")</f>
        <v>1.3</v>
      </c>
      <c r="H3640" t="str">
        <f>IF(Table1[[#This Row],[Account Type]]="Credit Card",Table1[[#This Row],[Amount]],"")</f>
        <v/>
      </c>
      <c r="I3640" s="2" t="str">
        <f>IF(Table1[[#This Row],[Category]]="Loan Repayment",Table1[[#This Row],[Amount]]*-1,"")</f>
        <v/>
      </c>
      <c r="J3640" s="20" t="s">
        <v>394</v>
      </c>
      <c r="K3640" s="17">
        <v>45658</v>
      </c>
    </row>
    <row r="3641" spans="1:11" x14ac:dyDescent="0.25">
      <c r="A3641" s="17">
        <v>45675</v>
      </c>
      <c r="B3641" t="s">
        <v>249</v>
      </c>
      <c r="C3641" t="str">
        <f t="shared" si="56"/>
        <v>Others</v>
      </c>
      <c r="D3641" s="3">
        <v>0</v>
      </c>
      <c r="E3641" t="s">
        <v>254</v>
      </c>
      <c r="F3641" t="s">
        <v>255</v>
      </c>
      <c r="G3641" s="5" t="str">
        <f>IF(Table1[[#This Row],[Amount]]&lt;0,-Table1[[#This Row],[Amount]],"")</f>
        <v/>
      </c>
      <c r="H3641">
        <f>IF(Table1[[#This Row],[Account Type]]="Credit Card",Table1[[#This Row],[Amount]],"")</f>
        <v>0</v>
      </c>
      <c r="I3641" s="2" t="str">
        <f>IF(Table1[[#This Row],[Category]]="Loan Repayment",Table1[[#This Row],[Amount]]*-1,"")</f>
        <v/>
      </c>
      <c r="J3641" s="20" t="s">
        <v>394</v>
      </c>
      <c r="K3641" s="17">
        <v>45658</v>
      </c>
    </row>
    <row r="3642" spans="1:11" x14ac:dyDescent="0.25">
      <c r="A3642" s="16">
        <v>45675.513148148151</v>
      </c>
      <c r="B3642" t="s">
        <v>214</v>
      </c>
      <c r="C3642" t="str">
        <f t="shared" si="56"/>
        <v>Loan Repayment</v>
      </c>
      <c r="D3642" s="3">
        <v>-120.69</v>
      </c>
      <c r="E3642" t="s">
        <v>244</v>
      </c>
      <c r="F3642" t="s">
        <v>241</v>
      </c>
      <c r="G3642" s="5">
        <f>IF(Table1[[#This Row],[Amount]]&lt;0,-Table1[[#This Row],[Amount]],"")</f>
        <v>120.69</v>
      </c>
      <c r="H3642" t="str">
        <f>IF(Table1[[#This Row],[Account Type]]="Credit Card",Table1[[#This Row],[Amount]],"")</f>
        <v/>
      </c>
      <c r="I3642" s="2">
        <f>IF(Table1[[#This Row],[Category]]="Loan Repayment",Table1[[#This Row],[Amount]]*-1,"")</f>
        <v>120.69</v>
      </c>
      <c r="J3642" s="20" t="s">
        <v>394</v>
      </c>
      <c r="K3642" s="17">
        <v>45658</v>
      </c>
    </row>
    <row r="3643" spans="1:11" x14ac:dyDescent="0.25">
      <c r="A3643" s="16">
        <v>45675.629178240742</v>
      </c>
      <c r="B3643" t="s">
        <v>211</v>
      </c>
      <c r="C3643" t="str">
        <f t="shared" si="56"/>
        <v>Others</v>
      </c>
      <c r="D3643" s="3">
        <v>-50</v>
      </c>
      <c r="E3643" t="s">
        <v>244</v>
      </c>
      <c r="F3643" t="s">
        <v>241</v>
      </c>
      <c r="G3643" s="5">
        <f>IF(Table1[[#This Row],[Amount]]&lt;0,-Table1[[#This Row],[Amount]],"")</f>
        <v>50</v>
      </c>
      <c r="H3643" t="str">
        <f>IF(Table1[[#This Row],[Account Type]]="Credit Card",Table1[[#This Row],[Amount]],"")</f>
        <v/>
      </c>
      <c r="I3643" s="2" t="str">
        <f>IF(Table1[[#This Row],[Category]]="Loan Repayment",Table1[[#This Row],[Amount]]*-1,"")</f>
        <v/>
      </c>
      <c r="J3643" s="20" t="s">
        <v>394</v>
      </c>
      <c r="K3643" s="17">
        <v>45658</v>
      </c>
    </row>
    <row r="3644" spans="1:11" x14ac:dyDescent="0.25">
      <c r="A3644" s="16">
        <v>45676.519386574073</v>
      </c>
      <c r="B3644" t="s">
        <v>39</v>
      </c>
      <c r="C3644" t="str">
        <f t="shared" si="56"/>
        <v>Church</v>
      </c>
      <c r="D3644" s="3">
        <v>-3</v>
      </c>
      <c r="E3644" t="s">
        <v>244</v>
      </c>
      <c r="F3644" t="s">
        <v>241</v>
      </c>
      <c r="G3644" s="5">
        <f>IF(Table1[[#This Row],[Amount]]&lt;0,-Table1[[#This Row],[Amount]],"")</f>
        <v>3</v>
      </c>
      <c r="H3644" t="str">
        <f>IF(Table1[[#This Row],[Account Type]]="Credit Card",Table1[[#This Row],[Amount]],"")</f>
        <v/>
      </c>
      <c r="I3644" s="2" t="str">
        <f>IF(Table1[[#This Row],[Category]]="Loan Repayment",Table1[[#This Row],[Amount]]*-1,"")</f>
        <v/>
      </c>
      <c r="J3644" s="20" t="s">
        <v>394</v>
      </c>
      <c r="K3644" s="17">
        <v>45658</v>
      </c>
    </row>
    <row r="3645" spans="1:11" x14ac:dyDescent="0.25">
      <c r="A3645" s="17">
        <v>45677</v>
      </c>
      <c r="B3645" t="s">
        <v>248</v>
      </c>
      <c r="C3645" t="str">
        <f t="shared" si="56"/>
        <v>Others</v>
      </c>
      <c r="D3645" s="3">
        <v>-3.5</v>
      </c>
      <c r="E3645" t="s">
        <v>254</v>
      </c>
      <c r="F3645" t="s">
        <v>255</v>
      </c>
      <c r="G3645" s="5">
        <f>IF(Table1[[#This Row],[Amount]]&lt;0,-Table1[[#This Row],[Amount]],"")</f>
        <v>3.5</v>
      </c>
      <c r="H3645">
        <f>IF(Table1[[#This Row],[Account Type]]="Credit Card",Table1[[#This Row],[Amount]],"")</f>
        <v>-3.5</v>
      </c>
      <c r="I3645" s="2" t="str">
        <f>IF(Table1[[#This Row],[Category]]="Loan Repayment",Table1[[#This Row],[Amount]]*-1,"")</f>
        <v/>
      </c>
      <c r="J3645" s="20" t="s">
        <v>394</v>
      </c>
      <c r="K3645" s="17">
        <v>45658</v>
      </c>
    </row>
    <row r="3646" spans="1:11" x14ac:dyDescent="0.25">
      <c r="A3646" s="16">
        <v>45677.353761574072</v>
      </c>
      <c r="B3646" t="s">
        <v>223</v>
      </c>
      <c r="C3646" t="str">
        <f t="shared" si="56"/>
        <v>Others</v>
      </c>
      <c r="D3646" s="3">
        <v>-5</v>
      </c>
      <c r="E3646" t="s">
        <v>244</v>
      </c>
      <c r="F3646" t="s">
        <v>241</v>
      </c>
      <c r="G3646" s="5">
        <f>IF(Table1[[#This Row],[Amount]]&lt;0,-Table1[[#This Row],[Amount]],"")</f>
        <v>5</v>
      </c>
      <c r="H3646" t="str">
        <f>IF(Table1[[#This Row],[Account Type]]="Credit Card",Table1[[#This Row],[Amount]],"")</f>
        <v/>
      </c>
      <c r="I3646" s="2" t="str">
        <f>IF(Table1[[#This Row],[Category]]="Loan Repayment",Table1[[#This Row],[Amount]]*-1,"")</f>
        <v/>
      </c>
      <c r="J3646" s="20" t="s">
        <v>394</v>
      </c>
      <c r="K3646" s="17">
        <v>45658</v>
      </c>
    </row>
    <row r="3647" spans="1:11" x14ac:dyDescent="0.25">
      <c r="A3647" s="16">
        <v>45677.569479166668</v>
      </c>
      <c r="B3647" t="s">
        <v>234</v>
      </c>
      <c r="C3647" t="str">
        <f t="shared" si="56"/>
        <v>Others</v>
      </c>
      <c r="D3647" s="3">
        <v>-9</v>
      </c>
      <c r="E3647" t="s">
        <v>244</v>
      </c>
      <c r="F3647" t="s">
        <v>241</v>
      </c>
      <c r="G3647" s="5">
        <f>IF(Table1[[#This Row],[Amount]]&lt;0,-Table1[[#This Row],[Amount]],"")</f>
        <v>9</v>
      </c>
      <c r="H3647" t="str">
        <f>IF(Table1[[#This Row],[Account Type]]="Credit Card",Table1[[#This Row],[Amount]],"")</f>
        <v/>
      </c>
      <c r="I3647" s="2" t="str">
        <f>IF(Table1[[#This Row],[Category]]="Loan Repayment",Table1[[#This Row],[Amount]]*-1,"")</f>
        <v/>
      </c>
      <c r="J3647" s="20" t="s">
        <v>394</v>
      </c>
      <c r="K3647" s="17">
        <v>45658</v>
      </c>
    </row>
    <row r="3648" spans="1:11" x14ac:dyDescent="0.25">
      <c r="A3648" s="17">
        <v>45678</v>
      </c>
      <c r="B3648" t="s">
        <v>249</v>
      </c>
      <c r="C3648" t="str">
        <f t="shared" si="56"/>
        <v>Others</v>
      </c>
      <c r="D3648" s="3">
        <v>0</v>
      </c>
      <c r="E3648" t="s">
        <v>254</v>
      </c>
      <c r="F3648" t="s">
        <v>255</v>
      </c>
      <c r="G3648" s="5" t="str">
        <f>IF(Table1[[#This Row],[Amount]]&lt;0,-Table1[[#This Row],[Amount]],"")</f>
        <v/>
      </c>
      <c r="H3648">
        <f>IF(Table1[[#This Row],[Account Type]]="Credit Card",Table1[[#This Row],[Amount]],"")</f>
        <v>0</v>
      </c>
      <c r="I3648" s="2" t="str">
        <f>IF(Table1[[#This Row],[Category]]="Loan Repayment",Table1[[#This Row],[Amount]]*-1,"")</f>
        <v/>
      </c>
      <c r="J3648" s="20" t="s">
        <v>394</v>
      </c>
      <c r="K3648" s="17">
        <v>45658</v>
      </c>
    </row>
    <row r="3649" spans="1:11" x14ac:dyDescent="0.25">
      <c r="A3649" s="17">
        <v>45678</v>
      </c>
      <c r="B3649" t="s">
        <v>248</v>
      </c>
      <c r="C3649" t="str">
        <f t="shared" si="56"/>
        <v>Others</v>
      </c>
      <c r="D3649" s="3">
        <v>-5.25</v>
      </c>
      <c r="E3649" t="s">
        <v>254</v>
      </c>
      <c r="F3649" t="s">
        <v>255</v>
      </c>
      <c r="G3649" s="5">
        <f>IF(Table1[[#This Row],[Amount]]&lt;0,-Table1[[#This Row],[Amount]],"")</f>
        <v>5.25</v>
      </c>
      <c r="H3649">
        <f>IF(Table1[[#This Row],[Account Type]]="Credit Card",Table1[[#This Row],[Amount]],"")</f>
        <v>-5.25</v>
      </c>
      <c r="I3649" s="2" t="str">
        <f>IF(Table1[[#This Row],[Category]]="Loan Repayment",Table1[[#This Row],[Amount]]*-1,"")</f>
        <v/>
      </c>
      <c r="J3649" s="20" t="s">
        <v>394</v>
      </c>
      <c r="K3649" s="17">
        <v>45658</v>
      </c>
    </row>
    <row r="3650" spans="1:11" x14ac:dyDescent="0.25">
      <c r="A3650" s="17">
        <v>45678</v>
      </c>
      <c r="B3650" t="s">
        <v>253</v>
      </c>
      <c r="C3650" t="str">
        <f t="shared" ref="C3650:C3713" si="57">IF(OR(B3650="Lidl",B3650="Asda",B3650="Best Asia Supermarket",B3650="Wallington Food Centre",B3650="Sainsbury's",B3650="Tesco"),"Groceries",IF(OR(B3650="Boots",B3650="Manor Pharmacy",B3650="Specsavers",B3650="Noahs Health Food Stor"),"Health",IF(OR(B3650="Amazon",B3650="Ebay"),"Online Shopping",IF(OR(B3650="Transport For London",B3650="South Western Railway"),"Public Transport",IF(OR(B3650="Primark",B3650="TK Maxx",B3650="Marks &amp; Spencer"),"Clothing",IF(OR(B3650="Udemy",B3650="Wise",B3650="Telusko",B3650="Oasis Christian Centre"),"Self Development",IF(OR(B3650="Price Busters",B3650="Argos",B3650="Poundland",B3650="Kings Corner"),"Household Items",IF(OR(B3650="To RCCG GLORIOUS HIGH THRONE",B3650="To Eagle City Church"),"Church",IF(OR(B3650="Skillz UK",B3650="Tynker",B3650="To Gocardless",B3650="We Make Footballers Cc",B3650="GLL BETTER",B3650="VIS WWW.BETTER.ORG.UK/",B3650="IXL Learning"),"Kids Extracurricular",IF(OR(B3650="To GBP Savings",B3650="Trading 212"),"Savings",IF(B3650="To Aqua","Loan Repayment",IF(B3650="To Kaneh Amin","Haircut",IF(B3650="Wall/Rent/63canon","Rent",IF(OR(B3650="Bolt","Uber"),"Cab",IF(B3650="Dulwich College","Salary","Others")))))))))))))))</f>
        <v>Others</v>
      </c>
      <c r="D3650" s="3">
        <v>-1.65</v>
      </c>
      <c r="E3650" t="s">
        <v>254</v>
      </c>
      <c r="F3650" t="s">
        <v>255</v>
      </c>
      <c r="G3650" s="5">
        <f>IF(Table1[[#This Row],[Amount]]&lt;0,-Table1[[#This Row],[Amount]],"")</f>
        <v>1.65</v>
      </c>
      <c r="H3650">
        <f>IF(Table1[[#This Row],[Account Type]]="Credit Card",Table1[[#This Row],[Amount]],"")</f>
        <v>-1.65</v>
      </c>
      <c r="I3650" s="2" t="str">
        <f>IF(Table1[[#This Row],[Category]]="Loan Repayment",Table1[[#This Row],[Amount]]*-1,"")</f>
        <v/>
      </c>
      <c r="J3650" s="20" t="s">
        <v>394</v>
      </c>
      <c r="K3650" s="17">
        <v>45658</v>
      </c>
    </row>
    <row r="3651" spans="1:11" x14ac:dyDescent="0.25">
      <c r="A3651" s="16">
        <v>45678.887060185189</v>
      </c>
      <c r="B3651" t="s">
        <v>214</v>
      </c>
      <c r="C3651" t="str">
        <f t="shared" si="57"/>
        <v>Loan Repayment</v>
      </c>
      <c r="D3651" s="3">
        <v>-3.7</v>
      </c>
      <c r="E3651" t="s">
        <v>244</v>
      </c>
      <c r="F3651" t="s">
        <v>241</v>
      </c>
      <c r="G3651" s="5">
        <f>IF(Table1[[#This Row],[Amount]]&lt;0,-Table1[[#This Row],[Amount]],"")</f>
        <v>3.7</v>
      </c>
      <c r="H3651" t="str">
        <f>IF(Table1[[#This Row],[Account Type]]="Credit Card",Table1[[#This Row],[Amount]],"")</f>
        <v/>
      </c>
      <c r="I3651" s="2">
        <f>IF(Table1[[#This Row],[Category]]="Loan Repayment",Table1[[#This Row],[Amount]]*-1,"")</f>
        <v>3.7</v>
      </c>
      <c r="J3651" s="20" t="s">
        <v>394</v>
      </c>
      <c r="K3651" s="17">
        <v>45658</v>
      </c>
    </row>
    <row r="3652" spans="1:11" x14ac:dyDescent="0.25">
      <c r="A3652" s="17">
        <v>45679</v>
      </c>
      <c r="B3652" t="s">
        <v>248</v>
      </c>
      <c r="C3652" t="str">
        <f t="shared" si="57"/>
        <v>Others</v>
      </c>
      <c r="D3652" s="3">
        <v>-5.25</v>
      </c>
      <c r="E3652" t="s">
        <v>254</v>
      </c>
      <c r="F3652" t="s">
        <v>255</v>
      </c>
      <c r="G3652" s="5">
        <f>IF(Table1[[#This Row],[Amount]]&lt;0,-Table1[[#This Row],[Amount]],"")</f>
        <v>5.25</v>
      </c>
      <c r="H3652">
        <f>IF(Table1[[#This Row],[Account Type]]="Credit Card",Table1[[#This Row],[Amount]],"")</f>
        <v>-5.25</v>
      </c>
      <c r="I3652" s="2" t="str">
        <f>IF(Table1[[#This Row],[Category]]="Loan Repayment",Table1[[#This Row],[Amount]]*-1,"")</f>
        <v/>
      </c>
      <c r="J3652" s="20" t="s">
        <v>394</v>
      </c>
      <c r="K3652" s="17">
        <v>45658</v>
      </c>
    </row>
    <row r="3653" spans="1:11" x14ac:dyDescent="0.25">
      <c r="A3653" s="16">
        <v>45680</v>
      </c>
      <c r="B3653" t="s">
        <v>52</v>
      </c>
      <c r="C3653" t="str">
        <f t="shared" si="57"/>
        <v>Online Shopping</v>
      </c>
      <c r="D3653" s="3">
        <v>203.99</v>
      </c>
      <c r="E3653" t="s">
        <v>244</v>
      </c>
      <c r="F3653" t="s">
        <v>241</v>
      </c>
      <c r="G3653" s="5" t="str">
        <f>IF(Table1[[#This Row],[Amount]]&lt;0,-Table1[[#This Row],[Amount]],"")</f>
        <v/>
      </c>
      <c r="H3653" t="str">
        <f>IF(Table1[[#This Row],[Account Type]]="Credit Card",Table1[[#This Row],[Amount]],"")</f>
        <v/>
      </c>
      <c r="I3653" s="2" t="str">
        <f>IF(Table1[[#This Row],[Category]]="Loan Repayment",Table1[[#This Row],[Amount]]*-1,"")</f>
        <v/>
      </c>
      <c r="J3653" s="20" t="s">
        <v>394</v>
      </c>
      <c r="K3653" s="17">
        <v>45658</v>
      </c>
    </row>
    <row r="3654" spans="1:11" x14ac:dyDescent="0.25">
      <c r="A3654" s="17">
        <v>45680</v>
      </c>
      <c r="B3654" t="s">
        <v>253</v>
      </c>
      <c r="C3654" t="str">
        <f t="shared" si="57"/>
        <v>Others</v>
      </c>
      <c r="D3654" s="3">
        <v>-2.6</v>
      </c>
      <c r="E3654" t="s">
        <v>254</v>
      </c>
      <c r="F3654" t="s">
        <v>255</v>
      </c>
      <c r="G3654" s="5">
        <f>IF(Table1[[#This Row],[Amount]]&lt;0,-Table1[[#This Row],[Amount]],"")</f>
        <v>2.6</v>
      </c>
      <c r="H3654">
        <f>IF(Table1[[#This Row],[Account Type]]="Credit Card",Table1[[#This Row],[Amount]],"")</f>
        <v>-2.6</v>
      </c>
      <c r="I3654" s="2" t="str">
        <f>IF(Table1[[#This Row],[Category]]="Loan Repayment",Table1[[#This Row],[Amount]]*-1,"")</f>
        <v/>
      </c>
      <c r="J3654" s="20" t="s">
        <v>394</v>
      </c>
      <c r="K3654" s="17">
        <v>45658</v>
      </c>
    </row>
    <row r="3655" spans="1:11" x14ac:dyDescent="0.25">
      <c r="A3655" s="17">
        <v>45680</v>
      </c>
      <c r="B3655" t="s">
        <v>248</v>
      </c>
      <c r="C3655" t="str">
        <f t="shared" si="57"/>
        <v>Others</v>
      </c>
      <c r="D3655" s="3">
        <v>-5.25</v>
      </c>
      <c r="E3655" t="s">
        <v>254</v>
      </c>
      <c r="F3655" t="s">
        <v>255</v>
      </c>
      <c r="G3655" s="5">
        <f>IF(Table1[[#This Row],[Amount]]&lt;0,-Table1[[#This Row],[Amount]],"")</f>
        <v>5.25</v>
      </c>
      <c r="H3655">
        <f>IF(Table1[[#This Row],[Account Type]]="Credit Card",Table1[[#This Row],[Amount]],"")</f>
        <v>-5.25</v>
      </c>
      <c r="I3655" s="2" t="str">
        <f>IF(Table1[[#This Row],[Category]]="Loan Repayment",Table1[[#This Row],[Amount]]*-1,"")</f>
        <v/>
      </c>
      <c r="J3655" s="20" t="s">
        <v>394</v>
      </c>
      <c r="K3655" s="17">
        <v>45658</v>
      </c>
    </row>
    <row r="3656" spans="1:11" x14ac:dyDescent="0.25">
      <c r="A3656" s="16">
        <v>45680.715567129628</v>
      </c>
      <c r="B3656" t="s">
        <v>166</v>
      </c>
      <c r="C3656" t="str">
        <f t="shared" si="57"/>
        <v>Others</v>
      </c>
      <c r="D3656" s="3">
        <v>37.81</v>
      </c>
      <c r="E3656" t="s">
        <v>244</v>
      </c>
      <c r="F3656" t="s">
        <v>241</v>
      </c>
      <c r="G3656" s="5" t="str">
        <f>IF(Table1[[#This Row],[Amount]]&lt;0,-Table1[[#This Row],[Amount]],"")</f>
        <v/>
      </c>
      <c r="H3656" t="str">
        <f>IF(Table1[[#This Row],[Account Type]]="Credit Card",Table1[[#This Row],[Amount]],"")</f>
        <v/>
      </c>
      <c r="I3656" s="2" t="str">
        <f>IF(Table1[[#This Row],[Category]]="Loan Repayment",Table1[[#This Row],[Amount]]*-1,"")</f>
        <v/>
      </c>
      <c r="J3656" s="20" t="s">
        <v>394</v>
      </c>
      <c r="K3656" s="17">
        <v>45658</v>
      </c>
    </row>
    <row r="3657" spans="1:11" x14ac:dyDescent="0.25">
      <c r="A3657" s="16">
        <v>45680.715787037036</v>
      </c>
      <c r="B3657" t="s">
        <v>201</v>
      </c>
      <c r="C3657" t="str">
        <f t="shared" si="57"/>
        <v>Others</v>
      </c>
      <c r="D3657" s="3">
        <v>-37.81</v>
      </c>
      <c r="E3657" t="s">
        <v>244</v>
      </c>
      <c r="F3657" t="s">
        <v>241</v>
      </c>
      <c r="G3657" s="5">
        <f>IF(Table1[[#This Row],[Amount]]&lt;0,-Table1[[#This Row],[Amount]],"")</f>
        <v>37.81</v>
      </c>
      <c r="H3657" t="str">
        <f>IF(Table1[[#This Row],[Account Type]]="Credit Card",Table1[[#This Row],[Amount]],"")</f>
        <v/>
      </c>
      <c r="I3657" s="2" t="str">
        <f>IF(Table1[[#This Row],[Category]]="Loan Repayment",Table1[[#This Row],[Amount]]*-1,"")</f>
        <v/>
      </c>
      <c r="J3657" s="20" t="s">
        <v>394</v>
      </c>
      <c r="K3657" s="17">
        <v>45658</v>
      </c>
    </row>
    <row r="3658" spans="1:11" x14ac:dyDescent="0.25">
      <c r="A3658" s="17">
        <v>45681</v>
      </c>
      <c r="B3658" t="s">
        <v>248</v>
      </c>
      <c r="C3658" t="str">
        <f t="shared" si="57"/>
        <v>Others</v>
      </c>
      <c r="D3658" s="3">
        <v>-5.25</v>
      </c>
      <c r="E3658" t="s">
        <v>254</v>
      </c>
      <c r="F3658" t="s">
        <v>255</v>
      </c>
      <c r="G3658" s="5">
        <f>IF(Table1[[#This Row],[Amount]]&lt;0,-Table1[[#This Row],[Amount]],"")</f>
        <v>5.25</v>
      </c>
      <c r="H3658">
        <f>IF(Table1[[#This Row],[Account Type]]="Credit Card",Table1[[#This Row],[Amount]],"")</f>
        <v>-5.25</v>
      </c>
      <c r="I3658" s="2" t="str">
        <f>IF(Table1[[#This Row],[Category]]="Loan Repayment",Table1[[#This Row],[Amount]]*-1,"")</f>
        <v/>
      </c>
      <c r="J3658" s="20" t="s">
        <v>394</v>
      </c>
      <c r="K3658" s="17">
        <v>45658</v>
      </c>
    </row>
    <row r="3659" spans="1:11" x14ac:dyDescent="0.25">
      <c r="A3659" s="17">
        <v>45682</v>
      </c>
      <c r="B3659" t="s">
        <v>248</v>
      </c>
      <c r="C3659" t="str">
        <f t="shared" si="57"/>
        <v>Others</v>
      </c>
      <c r="D3659" s="3">
        <v>-0.2</v>
      </c>
      <c r="E3659" t="s">
        <v>254</v>
      </c>
      <c r="F3659" t="s">
        <v>255</v>
      </c>
      <c r="G3659" s="5">
        <f>IF(Table1[[#This Row],[Amount]]&lt;0,-Table1[[#This Row],[Amount]],"")</f>
        <v>0.2</v>
      </c>
      <c r="H3659">
        <f>IF(Table1[[#This Row],[Account Type]]="Credit Card",Table1[[#This Row],[Amount]],"")</f>
        <v>-0.2</v>
      </c>
      <c r="I3659" s="2" t="str">
        <f>IF(Table1[[#This Row],[Category]]="Loan Repayment",Table1[[#This Row],[Amount]]*-1,"")</f>
        <v/>
      </c>
      <c r="J3659" s="20" t="s">
        <v>394</v>
      </c>
      <c r="K3659" s="17">
        <v>45658</v>
      </c>
    </row>
    <row r="3660" spans="1:11" x14ac:dyDescent="0.25">
      <c r="A3660" s="16">
        <v>45682.087534722225</v>
      </c>
      <c r="B3660" t="s">
        <v>170</v>
      </c>
      <c r="C3660" t="str">
        <f t="shared" si="57"/>
        <v>Online Shopping</v>
      </c>
      <c r="D3660" s="3">
        <v>6.39</v>
      </c>
      <c r="E3660" t="s">
        <v>244</v>
      </c>
      <c r="F3660" t="s">
        <v>241</v>
      </c>
      <c r="G3660" s="5" t="str">
        <f>IF(Table1[[#This Row],[Amount]]&lt;0,-Table1[[#This Row],[Amount]],"")</f>
        <v/>
      </c>
      <c r="H3660" t="str">
        <f>IF(Table1[[#This Row],[Account Type]]="Credit Card",Table1[[#This Row],[Amount]],"")</f>
        <v/>
      </c>
      <c r="I3660" s="2" t="str">
        <f>IF(Table1[[#This Row],[Category]]="Loan Repayment",Table1[[#This Row],[Amount]]*-1,"")</f>
        <v/>
      </c>
      <c r="J3660" s="20" t="s">
        <v>394</v>
      </c>
      <c r="K3660" s="17">
        <v>45658</v>
      </c>
    </row>
    <row r="3661" spans="1:11" x14ac:dyDescent="0.25">
      <c r="A3661" s="17">
        <v>45683</v>
      </c>
      <c r="B3661" t="s">
        <v>253</v>
      </c>
      <c r="C3661" t="str">
        <f t="shared" si="57"/>
        <v>Others</v>
      </c>
      <c r="D3661" s="3">
        <v>-1.1499999999999999</v>
      </c>
      <c r="E3661" t="s">
        <v>254</v>
      </c>
      <c r="F3661" t="s">
        <v>255</v>
      </c>
      <c r="G3661" s="5">
        <f>IF(Table1[[#This Row],[Amount]]&lt;0,-Table1[[#This Row],[Amount]],"")</f>
        <v>1.1499999999999999</v>
      </c>
      <c r="H3661">
        <f>IF(Table1[[#This Row],[Account Type]]="Credit Card",Table1[[#This Row],[Amount]],"")</f>
        <v>-1.1499999999999999</v>
      </c>
      <c r="I3661" s="2" t="str">
        <f>IF(Table1[[#This Row],[Category]]="Loan Repayment",Table1[[#This Row],[Amount]]*-1,"")</f>
        <v/>
      </c>
      <c r="J3661" s="20" t="s">
        <v>394</v>
      </c>
      <c r="K3661" s="17">
        <v>45658</v>
      </c>
    </row>
    <row r="3662" spans="1:11" x14ac:dyDescent="0.25">
      <c r="A3662" s="16">
        <v>45683.509895833333</v>
      </c>
      <c r="B3662" t="s">
        <v>39</v>
      </c>
      <c r="C3662" t="str">
        <f t="shared" si="57"/>
        <v>Church</v>
      </c>
      <c r="D3662" s="3">
        <v>-37</v>
      </c>
      <c r="E3662" t="s">
        <v>244</v>
      </c>
      <c r="F3662" t="s">
        <v>241</v>
      </c>
      <c r="G3662" s="5">
        <f>IF(Table1[[#This Row],[Amount]]&lt;0,-Table1[[#This Row],[Amount]],"")</f>
        <v>37</v>
      </c>
      <c r="H3662" t="str">
        <f>IF(Table1[[#This Row],[Account Type]]="Credit Card",Table1[[#This Row],[Amount]],"")</f>
        <v/>
      </c>
      <c r="I3662" s="2" t="str">
        <f>IF(Table1[[#This Row],[Category]]="Loan Repayment",Table1[[#This Row],[Amount]]*-1,"")</f>
        <v/>
      </c>
      <c r="J3662" s="20" t="s">
        <v>394</v>
      </c>
      <c r="K3662" s="17">
        <v>45658</v>
      </c>
    </row>
    <row r="3663" spans="1:11" x14ac:dyDescent="0.25">
      <c r="A3663" s="17">
        <v>45684</v>
      </c>
      <c r="B3663" t="s">
        <v>248</v>
      </c>
      <c r="C3663" t="str">
        <f t="shared" si="57"/>
        <v>Others</v>
      </c>
      <c r="D3663" s="3">
        <v>-5.25</v>
      </c>
      <c r="E3663" t="s">
        <v>254</v>
      </c>
      <c r="F3663" t="s">
        <v>255</v>
      </c>
      <c r="G3663" s="5">
        <f>IF(Table1[[#This Row],[Amount]]&lt;0,-Table1[[#This Row],[Amount]],"")</f>
        <v>5.25</v>
      </c>
      <c r="H3663">
        <f>IF(Table1[[#This Row],[Account Type]]="Credit Card",Table1[[#This Row],[Amount]],"")</f>
        <v>-5.25</v>
      </c>
      <c r="I3663" s="2" t="str">
        <f>IF(Table1[[#This Row],[Category]]="Loan Repayment",Table1[[#This Row],[Amount]]*-1,"")</f>
        <v/>
      </c>
      <c r="J3663" s="20" t="s">
        <v>394</v>
      </c>
      <c r="K3663" s="17">
        <v>45658</v>
      </c>
    </row>
    <row r="3664" spans="1:11" x14ac:dyDescent="0.25">
      <c r="A3664" s="16">
        <v>45684.353900462964</v>
      </c>
      <c r="B3664" t="s">
        <v>223</v>
      </c>
      <c r="C3664" t="str">
        <f t="shared" si="57"/>
        <v>Others</v>
      </c>
      <c r="D3664" s="3">
        <v>-5</v>
      </c>
      <c r="E3664" t="s">
        <v>244</v>
      </c>
      <c r="F3664" t="s">
        <v>241</v>
      </c>
      <c r="G3664" s="5">
        <f>IF(Table1[[#This Row],[Amount]]&lt;0,-Table1[[#This Row],[Amount]],"")</f>
        <v>5</v>
      </c>
      <c r="H3664" t="str">
        <f>IF(Table1[[#This Row],[Account Type]]="Credit Card",Table1[[#This Row],[Amount]],"")</f>
        <v/>
      </c>
      <c r="I3664" s="2" t="str">
        <f>IF(Table1[[#This Row],[Category]]="Loan Repayment",Table1[[#This Row],[Amount]]*-1,"")</f>
        <v/>
      </c>
      <c r="J3664" s="20" t="s">
        <v>394</v>
      </c>
      <c r="K3664" s="17">
        <v>45658</v>
      </c>
    </row>
    <row r="3665" spans="1:11" x14ac:dyDescent="0.25">
      <c r="A3665" s="16">
        <v>45684.636770833335</v>
      </c>
      <c r="B3665" t="s">
        <v>139</v>
      </c>
      <c r="C3665" t="str">
        <f t="shared" si="57"/>
        <v>Cab</v>
      </c>
      <c r="D3665" s="3">
        <v>-7.8</v>
      </c>
      <c r="E3665" t="s">
        <v>244</v>
      </c>
      <c r="F3665" t="s">
        <v>241</v>
      </c>
      <c r="G3665" s="5">
        <f>IF(Table1[[#This Row],[Amount]]&lt;0,-Table1[[#This Row],[Amount]],"")</f>
        <v>7.8</v>
      </c>
      <c r="H3665" t="str">
        <f>IF(Table1[[#This Row],[Account Type]]="Credit Card",Table1[[#This Row],[Amount]],"")</f>
        <v/>
      </c>
      <c r="I3665" s="2" t="str">
        <f>IF(Table1[[#This Row],[Category]]="Loan Repayment",Table1[[#This Row],[Amount]]*-1,"")</f>
        <v/>
      </c>
      <c r="J3665" s="20" t="s">
        <v>394</v>
      </c>
      <c r="K3665" s="17">
        <v>45658</v>
      </c>
    </row>
    <row r="3666" spans="1:11" x14ac:dyDescent="0.25">
      <c r="A3666" s="17">
        <v>45685</v>
      </c>
      <c r="B3666" t="s">
        <v>249</v>
      </c>
      <c r="C3666" t="str">
        <f t="shared" si="57"/>
        <v>Others</v>
      </c>
      <c r="D3666" s="3">
        <v>0</v>
      </c>
      <c r="E3666" t="s">
        <v>254</v>
      </c>
      <c r="F3666" t="s">
        <v>255</v>
      </c>
      <c r="G3666" s="5" t="str">
        <f>IF(Table1[[#This Row],[Amount]]&lt;0,-Table1[[#This Row],[Amount]],"")</f>
        <v/>
      </c>
      <c r="H3666">
        <f>IF(Table1[[#This Row],[Account Type]]="Credit Card",Table1[[#This Row],[Amount]],"")</f>
        <v>0</v>
      </c>
      <c r="I3666" s="2" t="str">
        <f>IF(Table1[[#This Row],[Category]]="Loan Repayment",Table1[[#This Row],[Amount]]*-1,"")</f>
        <v/>
      </c>
      <c r="J3666" s="20" t="s">
        <v>394</v>
      </c>
      <c r="K3666" s="17">
        <v>45658</v>
      </c>
    </row>
    <row r="3667" spans="1:11" x14ac:dyDescent="0.25">
      <c r="A3667" s="17">
        <v>45685</v>
      </c>
      <c r="B3667" t="s">
        <v>253</v>
      </c>
      <c r="C3667" t="str">
        <f t="shared" si="57"/>
        <v>Others</v>
      </c>
      <c r="D3667" s="3">
        <v>-1.65</v>
      </c>
      <c r="E3667" t="s">
        <v>254</v>
      </c>
      <c r="F3667" t="s">
        <v>255</v>
      </c>
      <c r="G3667" s="5">
        <f>IF(Table1[[#This Row],[Amount]]&lt;0,-Table1[[#This Row],[Amount]],"")</f>
        <v>1.65</v>
      </c>
      <c r="H3667">
        <f>IF(Table1[[#This Row],[Account Type]]="Credit Card",Table1[[#This Row],[Amount]],"")</f>
        <v>-1.65</v>
      </c>
      <c r="I3667" s="2" t="str">
        <f>IF(Table1[[#This Row],[Category]]="Loan Repayment",Table1[[#This Row],[Amount]]*-1,"")</f>
        <v/>
      </c>
      <c r="J3667" s="20" t="s">
        <v>394</v>
      </c>
      <c r="K3667" s="17">
        <v>45658</v>
      </c>
    </row>
    <row r="3668" spans="1:11" x14ac:dyDescent="0.25">
      <c r="A3668" s="17">
        <v>45685</v>
      </c>
      <c r="B3668" t="s">
        <v>248</v>
      </c>
      <c r="C3668" t="str">
        <f t="shared" si="57"/>
        <v>Others</v>
      </c>
      <c r="D3668" s="3">
        <v>-5.25</v>
      </c>
      <c r="E3668" t="s">
        <v>254</v>
      </c>
      <c r="F3668" t="s">
        <v>255</v>
      </c>
      <c r="G3668" s="5">
        <f>IF(Table1[[#This Row],[Amount]]&lt;0,-Table1[[#This Row],[Amount]],"")</f>
        <v>5.25</v>
      </c>
      <c r="H3668">
        <f>IF(Table1[[#This Row],[Account Type]]="Credit Card",Table1[[#This Row],[Amount]],"")</f>
        <v>-5.25</v>
      </c>
      <c r="I3668" s="2" t="str">
        <f>IF(Table1[[#This Row],[Category]]="Loan Repayment",Table1[[#This Row],[Amount]]*-1,"")</f>
        <v/>
      </c>
      <c r="J3668" s="20" t="s">
        <v>394</v>
      </c>
      <c r="K3668" s="17">
        <v>45658</v>
      </c>
    </row>
    <row r="3669" spans="1:11" x14ac:dyDescent="0.25">
      <c r="A3669" s="16">
        <v>45685.11614583333</v>
      </c>
      <c r="B3669" t="s">
        <v>214</v>
      </c>
      <c r="C3669" t="str">
        <f t="shared" si="57"/>
        <v>Loan Repayment</v>
      </c>
      <c r="D3669" s="3">
        <v>-30.1</v>
      </c>
      <c r="E3669" t="s">
        <v>244</v>
      </c>
      <c r="F3669" t="s">
        <v>241</v>
      </c>
      <c r="G3669" s="5">
        <f>IF(Table1[[#This Row],[Amount]]&lt;0,-Table1[[#This Row],[Amount]],"")</f>
        <v>30.1</v>
      </c>
      <c r="H3669" t="str">
        <f>IF(Table1[[#This Row],[Account Type]]="Credit Card",Table1[[#This Row],[Amount]],"")</f>
        <v/>
      </c>
      <c r="I3669" s="2">
        <f>IF(Table1[[#This Row],[Category]]="Loan Repayment",Table1[[#This Row],[Amount]]*-1,"")</f>
        <v>30.1</v>
      </c>
      <c r="J3669" s="20" t="s">
        <v>394</v>
      </c>
      <c r="K3669" s="17">
        <v>45658</v>
      </c>
    </row>
    <row r="3670" spans="1:11" x14ac:dyDescent="0.25">
      <c r="A3670" s="16">
        <v>45685.283761574072</v>
      </c>
      <c r="B3670" t="s">
        <v>211</v>
      </c>
      <c r="C3670" t="str">
        <f t="shared" si="57"/>
        <v>Others</v>
      </c>
      <c r="D3670" s="3">
        <v>-20</v>
      </c>
      <c r="E3670" t="s">
        <v>244</v>
      </c>
      <c r="F3670" t="s">
        <v>241</v>
      </c>
      <c r="G3670" s="5">
        <f>IF(Table1[[#This Row],[Amount]]&lt;0,-Table1[[#This Row],[Amount]],"")</f>
        <v>20</v>
      </c>
      <c r="H3670" t="str">
        <f>IF(Table1[[#This Row],[Account Type]]="Credit Card",Table1[[#This Row],[Amount]],"")</f>
        <v/>
      </c>
      <c r="I3670" s="2" t="str">
        <f>IF(Table1[[#This Row],[Category]]="Loan Repayment",Table1[[#This Row],[Amount]]*-1,"")</f>
        <v/>
      </c>
      <c r="J3670" s="20" t="s">
        <v>394</v>
      </c>
      <c r="K3670" s="17">
        <v>45658</v>
      </c>
    </row>
    <row r="3671" spans="1:11" x14ac:dyDescent="0.25">
      <c r="A3671" s="16">
        <v>45685.901018518518</v>
      </c>
      <c r="B3671" t="s">
        <v>52</v>
      </c>
      <c r="C3671" t="str">
        <f t="shared" si="57"/>
        <v>Online Shopping</v>
      </c>
      <c r="D3671" s="3">
        <v>-8.9499999999999993</v>
      </c>
      <c r="E3671" t="s">
        <v>244</v>
      </c>
      <c r="F3671" t="s">
        <v>241</v>
      </c>
      <c r="G3671" s="5">
        <f>IF(Table1[[#This Row],[Amount]]&lt;0,-Table1[[#This Row],[Amount]],"")</f>
        <v>8.9499999999999993</v>
      </c>
      <c r="H3671" t="str">
        <f>IF(Table1[[#This Row],[Account Type]]="Credit Card",Table1[[#This Row],[Amount]],"")</f>
        <v/>
      </c>
      <c r="I3671" s="2" t="str">
        <f>IF(Table1[[#This Row],[Category]]="Loan Repayment",Table1[[#This Row],[Amount]]*-1,"")</f>
        <v/>
      </c>
      <c r="J3671" s="20" t="s">
        <v>394</v>
      </c>
      <c r="K3671" s="17">
        <v>45658</v>
      </c>
    </row>
    <row r="3672" spans="1:11" x14ac:dyDescent="0.25">
      <c r="A3672" s="17">
        <v>45686</v>
      </c>
      <c r="B3672" t="s">
        <v>253</v>
      </c>
      <c r="C3672" t="str">
        <f t="shared" si="57"/>
        <v>Others</v>
      </c>
      <c r="D3672" s="3">
        <v>-2.9</v>
      </c>
      <c r="E3672" t="s">
        <v>254</v>
      </c>
      <c r="F3672" t="s">
        <v>255</v>
      </c>
      <c r="G3672" s="5">
        <f>IF(Table1[[#This Row],[Amount]]&lt;0,-Table1[[#This Row],[Amount]],"")</f>
        <v>2.9</v>
      </c>
      <c r="H3672">
        <f>IF(Table1[[#This Row],[Account Type]]="Credit Card",Table1[[#This Row],[Amount]],"")</f>
        <v>-2.9</v>
      </c>
      <c r="I3672" s="2" t="str">
        <f>IF(Table1[[#This Row],[Category]]="Loan Repayment",Table1[[#This Row],[Amount]]*-1,"")</f>
        <v/>
      </c>
      <c r="J3672" s="20" t="s">
        <v>394</v>
      </c>
      <c r="K3672" s="17">
        <v>45658</v>
      </c>
    </row>
    <row r="3673" spans="1:11" x14ac:dyDescent="0.25">
      <c r="A3673" s="17">
        <v>45686</v>
      </c>
      <c r="B3673" t="s">
        <v>248</v>
      </c>
      <c r="C3673" t="str">
        <f t="shared" si="57"/>
        <v>Others</v>
      </c>
      <c r="D3673" s="3">
        <v>-3.5</v>
      </c>
      <c r="E3673" t="s">
        <v>254</v>
      </c>
      <c r="F3673" t="s">
        <v>255</v>
      </c>
      <c r="G3673" s="5">
        <f>IF(Table1[[#This Row],[Amount]]&lt;0,-Table1[[#This Row],[Amount]],"")</f>
        <v>3.5</v>
      </c>
      <c r="H3673">
        <f>IF(Table1[[#This Row],[Account Type]]="Credit Card",Table1[[#This Row],[Amount]],"")</f>
        <v>-3.5</v>
      </c>
      <c r="I3673" s="2" t="str">
        <f>IF(Table1[[#This Row],[Category]]="Loan Repayment",Table1[[#This Row],[Amount]]*-1,"")</f>
        <v/>
      </c>
      <c r="J3673" s="20" t="s">
        <v>394</v>
      </c>
      <c r="K3673" s="17">
        <v>45658</v>
      </c>
    </row>
    <row r="3674" spans="1:11" x14ac:dyDescent="0.25">
      <c r="A3674" s="16">
        <v>45686.30978009259</v>
      </c>
      <c r="B3674" t="s">
        <v>170</v>
      </c>
      <c r="C3674" t="str">
        <f t="shared" si="57"/>
        <v>Online Shopping</v>
      </c>
      <c r="D3674" s="3">
        <v>-8.8000000000000007</v>
      </c>
      <c r="E3674" t="s">
        <v>244</v>
      </c>
      <c r="F3674" t="s">
        <v>241</v>
      </c>
      <c r="G3674" s="5">
        <f>IF(Table1[[#This Row],[Amount]]&lt;0,-Table1[[#This Row],[Amount]],"")</f>
        <v>8.8000000000000007</v>
      </c>
      <c r="H3674" t="str">
        <f>IF(Table1[[#This Row],[Account Type]]="Credit Card",Table1[[#This Row],[Amount]],"")</f>
        <v/>
      </c>
      <c r="I3674" s="2" t="str">
        <f>IF(Table1[[#This Row],[Category]]="Loan Repayment",Table1[[#This Row],[Amount]]*-1,"")</f>
        <v/>
      </c>
      <c r="J3674" s="20" t="s">
        <v>394</v>
      </c>
      <c r="K3674" s="17">
        <v>45658</v>
      </c>
    </row>
    <row r="3675" spans="1:11" x14ac:dyDescent="0.25">
      <c r="A3675" s="16">
        <v>45686.69803240741</v>
      </c>
      <c r="B3675" t="s">
        <v>10</v>
      </c>
      <c r="C3675" t="str">
        <f t="shared" si="57"/>
        <v>Groceries</v>
      </c>
      <c r="D3675" s="3">
        <v>-6.5</v>
      </c>
      <c r="E3675" t="s">
        <v>244</v>
      </c>
      <c r="F3675" t="s">
        <v>241</v>
      </c>
      <c r="G3675" s="5">
        <f>IF(Table1[[#This Row],[Amount]]&lt;0,-Table1[[#This Row],[Amount]],"")</f>
        <v>6.5</v>
      </c>
      <c r="H3675" t="str">
        <f>IF(Table1[[#This Row],[Account Type]]="Credit Card",Table1[[#This Row],[Amount]],"")</f>
        <v/>
      </c>
      <c r="I3675" s="2" t="str">
        <f>IF(Table1[[#This Row],[Category]]="Loan Repayment",Table1[[#This Row],[Amount]]*-1,"")</f>
        <v/>
      </c>
      <c r="J3675" s="20" t="s">
        <v>394</v>
      </c>
      <c r="K3675" s="17">
        <v>45658</v>
      </c>
    </row>
    <row r="3676" spans="1:11" x14ac:dyDescent="0.25">
      <c r="A3676" s="17">
        <v>45687</v>
      </c>
      <c r="B3676" t="s">
        <v>253</v>
      </c>
      <c r="C3676" t="str">
        <f t="shared" si="57"/>
        <v>Others</v>
      </c>
      <c r="D3676" s="3">
        <v>-1.65</v>
      </c>
      <c r="E3676" t="s">
        <v>254</v>
      </c>
      <c r="F3676" t="s">
        <v>255</v>
      </c>
      <c r="G3676" s="5">
        <f>IF(Table1[[#This Row],[Amount]]&lt;0,-Table1[[#This Row],[Amount]],"")</f>
        <v>1.65</v>
      </c>
      <c r="H3676">
        <f>IF(Table1[[#This Row],[Account Type]]="Credit Card",Table1[[#This Row],[Amount]],"")</f>
        <v>-1.65</v>
      </c>
      <c r="I3676" s="2" t="str">
        <f>IF(Table1[[#This Row],[Category]]="Loan Repayment",Table1[[#This Row],[Amount]]*-1,"")</f>
        <v/>
      </c>
      <c r="J3676" s="20" t="s">
        <v>394</v>
      </c>
      <c r="K3676" s="17">
        <v>45658</v>
      </c>
    </row>
    <row r="3677" spans="1:11" x14ac:dyDescent="0.25">
      <c r="A3677" s="17">
        <v>45687</v>
      </c>
      <c r="B3677" t="s">
        <v>248</v>
      </c>
      <c r="C3677" t="str">
        <f t="shared" si="57"/>
        <v>Others</v>
      </c>
      <c r="D3677" s="3">
        <v>-3.5</v>
      </c>
      <c r="E3677" t="s">
        <v>254</v>
      </c>
      <c r="F3677" t="s">
        <v>255</v>
      </c>
      <c r="G3677" s="5">
        <f>IF(Table1[[#This Row],[Amount]]&lt;0,-Table1[[#This Row],[Amount]],"")</f>
        <v>3.5</v>
      </c>
      <c r="H3677">
        <f>IF(Table1[[#This Row],[Account Type]]="Credit Card",Table1[[#This Row],[Amount]],"")</f>
        <v>-3.5</v>
      </c>
      <c r="I3677" s="2" t="str">
        <f>IF(Table1[[#This Row],[Category]]="Loan Repayment",Table1[[#This Row],[Amount]]*-1,"")</f>
        <v/>
      </c>
      <c r="J3677" s="20" t="s">
        <v>394</v>
      </c>
      <c r="K3677" s="17">
        <v>45658</v>
      </c>
    </row>
    <row r="3678" spans="1:11" x14ac:dyDescent="0.25">
      <c r="A3678" s="17">
        <v>45688</v>
      </c>
      <c r="B3678" t="s">
        <v>248</v>
      </c>
      <c r="C3678" t="str">
        <f t="shared" si="57"/>
        <v>Others</v>
      </c>
      <c r="D3678" s="3">
        <v>-3.5</v>
      </c>
      <c r="E3678" t="s">
        <v>254</v>
      </c>
      <c r="F3678" t="s">
        <v>255</v>
      </c>
      <c r="G3678" s="5">
        <f>IF(Table1[[#This Row],[Amount]]&lt;0,-Table1[[#This Row],[Amount]],"")</f>
        <v>3.5</v>
      </c>
      <c r="H3678">
        <f>IF(Table1[[#This Row],[Account Type]]="Credit Card",Table1[[#This Row],[Amount]],"")</f>
        <v>-3.5</v>
      </c>
      <c r="I3678" s="2" t="str">
        <f>IF(Table1[[#This Row],[Category]]="Loan Repayment",Table1[[#This Row],[Amount]]*-1,"")</f>
        <v/>
      </c>
      <c r="J3678" s="20" t="s">
        <v>394</v>
      </c>
      <c r="K3678" s="17">
        <v>45658</v>
      </c>
    </row>
    <row r="3679" spans="1:11" x14ac:dyDescent="0.25">
      <c r="A3679" s="16">
        <v>45688.774189814816</v>
      </c>
      <c r="B3679" t="s">
        <v>10</v>
      </c>
      <c r="C3679" t="str">
        <f t="shared" si="57"/>
        <v>Groceries</v>
      </c>
      <c r="D3679" s="3">
        <v>-4.4000000000000004</v>
      </c>
      <c r="E3679" t="s">
        <v>244</v>
      </c>
      <c r="F3679" t="s">
        <v>241</v>
      </c>
      <c r="G3679" s="5">
        <f>IF(Table1[[#This Row],[Amount]]&lt;0,-Table1[[#This Row],[Amount]],"")</f>
        <v>4.4000000000000004</v>
      </c>
      <c r="H3679" t="str">
        <f>IF(Table1[[#This Row],[Account Type]]="Credit Card",Table1[[#This Row],[Amount]],"")</f>
        <v/>
      </c>
      <c r="I3679" s="2" t="str">
        <f>IF(Table1[[#This Row],[Category]]="Loan Repayment",Table1[[#This Row],[Amount]]*-1,"")</f>
        <v/>
      </c>
      <c r="J3679" s="20" t="s">
        <v>394</v>
      </c>
      <c r="K3679" s="17">
        <v>45658</v>
      </c>
    </row>
    <row r="3680" spans="1:11" x14ac:dyDescent="0.25">
      <c r="A3680" s="17">
        <v>45689</v>
      </c>
      <c r="B3680" t="s">
        <v>248</v>
      </c>
      <c r="C3680" t="str">
        <f t="shared" si="57"/>
        <v>Others</v>
      </c>
      <c r="D3680" s="3">
        <v>-3.7</v>
      </c>
      <c r="E3680" t="s">
        <v>254</v>
      </c>
      <c r="F3680" t="s">
        <v>255</v>
      </c>
      <c r="G3680" s="5">
        <f>IF(Table1[[#This Row],[Amount]]&lt;0,-Table1[[#This Row],[Amount]],"")</f>
        <v>3.7</v>
      </c>
      <c r="H3680">
        <f>IF(Table1[[#This Row],[Account Type]]="Credit Card",Table1[[#This Row],[Amount]],"")</f>
        <v>-3.7</v>
      </c>
      <c r="I3680" s="2" t="str">
        <f>IF(Table1[[#This Row],[Category]]="Loan Repayment",Table1[[#This Row],[Amount]]*-1,"")</f>
        <v/>
      </c>
      <c r="J3680" s="20" t="s">
        <v>395</v>
      </c>
      <c r="K3680" s="17">
        <v>45689</v>
      </c>
    </row>
    <row r="3681" spans="1:11" x14ac:dyDescent="0.25">
      <c r="A3681" s="17">
        <v>45689</v>
      </c>
      <c r="B3681" t="s">
        <v>270</v>
      </c>
      <c r="C3681" t="str">
        <f t="shared" si="57"/>
        <v>Others</v>
      </c>
      <c r="D3681" s="3">
        <v>-40</v>
      </c>
      <c r="E3681" t="s">
        <v>254</v>
      </c>
      <c r="F3681" t="s">
        <v>255</v>
      </c>
      <c r="G3681" s="5">
        <f>IF(Table1[[#This Row],[Amount]]&lt;0,-Table1[[#This Row],[Amount]],"")</f>
        <v>40</v>
      </c>
      <c r="H3681">
        <f>IF(Table1[[#This Row],[Account Type]]="Credit Card",Table1[[#This Row],[Amount]],"")</f>
        <v>-40</v>
      </c>
      <c r="I3681" s="2" t="str">
        <f>IF(Table1[[#This Row],[Category]]="Loan Repayment",Table1[[#This Row],[Amount]]*-1,"")</f>
        <v/>
      </c>
      <c r="J3681" s="20" t="s">
        <v>395</v>
      </c>
      <c r="K3681" s="17">
        <v>45689</v>
      </c>
    </row>
    <row r="3682" spans="1:11" x14ac:dyDescent="0.25">
      <c r="A3682" s="16">
        <v>45689.274143518516</v>
      </c>
      <c r="B3682" t="s">
        <v>197</v>
      </c>
      <c r="C3682" t="str">
        <f t="shared" si="57"/>
        <v>Others</v>
      </c>
      <c r="D3682" s="3">
        <v>-12.5</v>
      </c>
      <c r="E3682" t="s">
        <v>244</v>
      </c>
      <c r="F3682" t="s">
        <v>241</v>
      </c>
      <c r="G3682" s="5">
        <f>IF(Table1[[#This Row],[Amount]]&lt;0,-Table1[[#This Row],[Amount]],"")</f>
        <v>12.5</v>
      </c>
      <c r="H3682" t="str">
        <f>IF(Table1[[#This Row],[Account Type]]="Credit Card",Table1[[#This Row],[Amount]],"")</f>
        <v/>
      </c>
      <c r="I3682" s="2" t="str">
        <f>IF(Table1[[#This Row],[Category]]="Loan Repayment",Table1[[#This Row],[Amount]]*-1,"")</f>
        <v/>
      </c>
      <c r="J3682" s="20" t="s">
        <v>395</v>
      </c>
      <c r="K3682" s="17">
        <v>45689</v>
      </c>
    </row>
    <row r="3683" spans="1:11" x14ac:dyDescent="0.25">
      <c r="A3683" s="16">
        <v>45689.5858912037</v>
      </c>
      <c r="B3683" t="s">
        <v>235</v>
      </c>
      <c r="C3683" t="str">
        <f t="shared" si="57"/>
        <v>Others</v>
      </c>
      <c r="D3683" s="3">
        <v>-20</v>
      </c>
      <c r="E3683" t="s">
        <v>244</v>
      </c>
      <c r="F3683" t="s">
        <v>241</v>
      </c>
      <c r="G3683" s="5">
        <f>IF(Table1[[#This Row],[Amount]]&lt;0,-Table1[[#This Row],[Amount]],"")</f>
        <v>20</v>
      </c>
      <c r="H3683" t="str">
        <f>IF(Table1[[#This Row],[Account Type]]="Credit Card",Table1[[#This Row],[Amount]],"")</f>
        <v/>
      </c>
      <c r="I3683" s="2" t="str">
        <f>IF(Table1[[#This Row],[Category]]="Loan Repayment",Table1[[#This Row],[Amount]]*-1,"")</f>
        <v/>
      </c>
      <c r="J3683" s="20" t="s">
        <v>395</v>
      </c>
      <c r="K3683" s="17">
        <v>45689</v>
      </c>
    </row>
    <row r="3684" spans="1:11" x14ac:dyDescent="0.25">
      <c r="A3684" s="16">
        <v>45689.685393518521</v>
      </c>
      <c r="B3684" t="s">
        <v>10</v>
      </c>
      <c r="C3684" t="str">
        <f t="shared" si="57"/>
        <v>Groceries</v>
      </c>
      <c r="D3684" s="3">
        <v>-4.8899999999999997</v>
      </c>
      <c r="E3684" t="s">
        <v>244</v>
      </c>
      <c r="F3684" t="s">
        <v>241</v>
      </c>
      <c r="G3684" s="5">
        <f>IF(Table1[[#This Row],[Amount]]&lt;0,-Table1[[#This Row],[Amount]],"")</f>
        <v>4.8899999999999997</v>
      </c>
      <c r="H3684" t="str">
        <f>IF(Table1[[#This Row],[Account Type]]="Credit Card",Table1[[#This Row],[Amount]],"")</f>
        <v/>
      </c>
      <c r="I3684" s="2" t="str">
        <f>IF(Table1[[#This Row],[Category]]="Loan Repayment",Table1[[#This Row],[Amount]]*-1,"")</f>
        <v/>
      </c>
      <c r="J3684" s="20" t="s">
        <v>395</v>
      </c>
      <c r="K3684" s="17">
        <v>45689</v>
      </c>
    </row>
    <row r="3685" spans="1:11" x14ac:dyDescent="0.25">
      <c r="A3685" s="17">
        <v>45690</v>
      </c>
      <c r="B3685" t="s">
        <v>266</v>
      </c>
      <c r="C3685" t="str">
        <f t="shared" si="57"/>
        <v>Others</v>
      </c>
      <c r="D3685" s="3">
        <v>-2.78</v>
      </c>
      <c r="E3685" t="s">
        <v>254</v>
      </c>
      <c r="F3685" t="s">
        <v>255</v>
      </c>
      <c r="G3685" s="5">
        <f>IF(Table1[[#This Row],[Amount]]&lt;0,-Table1[[#This Row],[Amount]],"")</f>
        <v>2.78</v>
      </c>
      <c r="H3685">
        <f>IF(Table1[[#This Row],[Account Type]]="Credit Card",Table1[[#This Row],[Amount]],"")</f>
        <v>-2.78</v>
      </c>
      <c r="I3685" s="2" t="str">
        <f>IF(Table1[[#This Row],[Category]]="Loan Repayment",Table1[[#This Row],[Amount]]*-1,"")</f>
        <v/>
      </c>
      <c r="J3685" s="20" t="s">
        <v>395</v>
      </c>
      <c r="K3685" s="17">
        <v>45689</v>
      </c>
    </row>
    <row r="3686" spans="1:11" x14ac:dyDescent="0.25">
      <c r="A3686" s="16">
        <v>45690.476365740738</v>
      </c>
      <c r="B3686" t="s">
        <v>39</v>
      </c>
      <c r="C3686" t="str">
        <f t="shared" si="57"/>
        <v>Church</v>
      </c>
      <c r="D3686" s="3">
        <v>-3</v>
      </c>
      <c r="E3686" t="s">
        <v>244</v>
      </c>
      <c r="F3686" t="s">
        <v>241</v>
      </c>
      <c r="G3686" s="5">
        <f>IF(Table1[[#This Row],[Amount]]&lt;0,-Table1[[#This Row],[Amount]],"")</f>
        <v>3</v>
      </c>
      <c r="H3686" t="str">
        <f>IF(Table1[[#This Row],[Account Type]]="Credit Card",Table1[[#This Row],[Amount]],"")</f>
        <v/>
      </c>
      <c r="I3686" s="2" t="str">
        <f>IF(Table1[[#This Row],[Category]]="Loan Repayment",Table1[[#This Row],[Amount]]*-1,"")</f>
        <v/>
      </c>
      <c r="J3686" s="20" t="s">
        <v>395</v>
      </c>
      <c r="K3686" s="17">
        <v>45689</v>
      </c>
    </row>
    <row r="3687" spans="1:11" x14ac:dyDescent="0.25">
      <c r="A3687" s="16">
        <v>45690.842546296299</v>
      </c>
      <c r="B3687" t="s">
        <v>216</v>
      </c>
      <c r="C3687" t="str">
        <f t="shared" si="57"/>
        <v>Others</v>
      </c>
      <c r="D3687" s="3">
        <v>100</v>
      </c>
      <c r="E3687" t="s">
        <v>244</v>
      </c>
      <c r="F3687" t="s">
        <v>241</v>
      </c>
      <c r="G3687" s="5" t="str">
        <f>IF(Table1[[#This Row],[Amount]]&lt;0,-Table1[[#This Row],[Amount]],"")</f>
        <v/>
      </c>
      <c r="H3687" t="str">
        <f>IF(Table1[[#This Row],[Account Type]]="Credit Card",Table1[[#This Row],[Amount]],"")</f>
        <v/>
      </c>
      <c r="I3687" s="2" t="str">
        <f>IF(Table1[[#This Row],[Category]]="Loan Repayment",Table1[[#This Row],[Amount]]*-1,"")</f>
        <v/>
      </c>
      <c r="J3687" s="20" t="s">
        <v>395</v>
      </c>
      <c r="K3687" s="17">
        <v>45689</v>
      </c>
    </row>
    <row r="3688" spans="1:11" x14ac:dyDescent="0.25">
      <c r="A3688" s="17">
        <v>45691</v>
      </c>
      <c r="B3688" t="s">
        <v>248</v>
      </c>
      <c r="C3688" t="str">
        <f t="shared" si="57"/>
        <v>Others</v>
      </c>
      <c r="D3688" s="3">
        <v>-5.25</v>
      </c>
      <c r="E3688" t="s">
        <v>254</v>
      </c>
      <c r="F3688" t="s">
        <v>255</v>
      </c>
      <c r="G3688" s="5">
        <f>IF(Table1[[#This Row],[Amount]]&lt;0,-Table1[[#This Row],[Amount]],"")</f>
        <v>5.25</v>
      </c>
      <c r="H3688">
        <f>IF(Table1[[#This Row],[Account Type]]="Credit Card",Table1[[#This Row],[Amount]],"")</f>
        <v>-5.25</v>
      </c>
      <c r="I3688" s="2" t="str">
        <f>IF(Table1[[#This Row],[Category]]="Loan Repayment",Table1[[#This Row],[Amount]]*-1,"")</f>
        <v/>
      </c>
      <c r="J3688" s="20" t="s">
        <v>395</v>
      </c>
      <c r="K3688" s="17">
        <v>45689</v>
      </c>
    </row>
    <row r="3689" spans="1:11" x14ac:dyDescent="0.25">
      <c r="A3689" s="16">
        <v>45691.090497685182</v>
      </c>
      <c r="B3689" t="s">
        <v>46</v>
      </c>
      <c r="C3689" t="str">
        <f t="shared" si="57"/>
        <v>Others</v>
      </c>
      <c r="D3689" s="3">
        <v>2231.9</v>
      </c>
      <c r="E3689" t="s">
        <v>244</v>
      </c>
      <c r="F3689" t="s">
        <v>241</v>
      </c>
      <c r="G3689" s="5" t="str">
        <f>IF(Table1[[#This Row],[Amount]]&lt;0,-Table1[[#This Row],[Amount]],"")</f>
        <v/>
      </c>
      <c r="H3689" t="str">
        <f>IF(Table1[[#This Row],[Account Type]]="Credit Card",Table1[[#This Row],[Amount]],"")</f>
        <v/>
      </c>
      <c r="I3689" s="2" t="str">
        <f>IF(Table1[[#This Row],[Category]]="Loan Repayment",Table1[[#This Row],[Amount]]*-1,"")</f>
        <v/>
      </c>
      <c r="J3689" s="20" t="s">
        <v>395</v>
      </c>
      <c r="K3689" s="17">
        <v>45689</v>
      </c>
    </row>
    <row r="3690" spans="1:11" x14ac:dyDescent="0.25">
      <c r="A3690" s="16">
        <v>45691.091307870367</v>
      </c>
      <c r="B3690" t="s">
        <v>39</v>
      </c>
      <c r="C3690" t="str">
        <f t="shared" si="57"/>
        <v>Church</v>
      </c>
      <c r="D3690" s="3">
        <v>-2231.9</v>
      </c>
      <c r="E3690" t="s">
        <v>244</v>
      </c>
      <c r="F3690" t="s">
        <v>241</v>
      </c>
      <c r="G3690" s="5">
        <f>IF(Table1[[#This Row],[Amount]]&lt;0,-Table1[[#This Row],[Amount]],"")</f>
        <v>2231.9</v>
      </c>
      <c r="H3690" t="str">
        <f>IF(Table1[[#This Row],[Account Type]]="Credit Card",Table1[[#This Row],[Amount]],"")</f>
        <v/>
      </c>
      <c r="I3690" s="2" t="str">
        <f>IF(Table1[[#This Row],[Category]]="Loan Repayment",Table1[[#This Row],[Amount]]*-1,"")</f>
        <v/>
      </c>
      <c r="J3690" s="20" t="s">
        <v>395</v>
      </c>
      <c r="K3690" s="17">
        <v>45689</v>
      </c>
    </row>
    <row r="3691" spans="1:11" x14ac:dyDescent="0.25">
      <c r="A3691" s="16">
        <v>45691.354363425926</v>
      </c>
      <c r="B3691" t="s">
        <v>223</v>
      </c>
      <c r="C3691" t="str">
        <f t="shared" si="57"/>
        <v>Others</v>
      </c>
      <c r="D3691" s="3">
        <v>-5</v>
      </c>
      <c r="E3691" t="s">
        <v>244</v>
      </c>
      <c r="F3691" t="s">
        <v>241</v>
      </c>
      <c r="G3691" s="5">
        <f>IF(Table1[[#This Row],[Amount]]&lt;0,-Table1[[#This Row],[Amount]],"")</f>
        <v>5</v>
      </c>
      <c r="H3691" t="str">
        <f>IF(Table1[[#This Row],[Account Type]]="Credit Card",Table1[[#This Row],[Amount]],"")</f>
        <v/>
      </c>
      <c r="I3691" s="2" t="str">
        <f>IF(Table1[[#This Row],[Category]]="Loan Repayment",Table1[[#This Row],[Amount]]*-1,"")</f>
        <v/>
      </c>
      <c r="J3691" s="20" t="s">
        <v>395</v>
      </c>
      <c r="K3691" s="17">
        <v>45689</v>
      </c>
    </row>
    <row r="3692" spans="1:11" x14ac:dyDescent="0.25">
      <c r="A3692" s="16">
        <v>45691.395937499998</v>
      </c>
      <c r="B3692" t="s">
        <v>292</v>
      </c>
      <c r="C3692" t="str">
        <f t="shared" si="57"/>
        <v>Others</v>
      </c>
      <c r="D3692" s="3">
        <v>-100</v>
      </c>
      <c r="E3692" t="s">
        <v>244</v>
      </c>
      <c r="F3692" t="s">
        <v>241</v>
      </c>
      <c r="G3692" s="5">
        <f>IF(Table1[[#This Row],[Amount]]&lt;0,-Table1[[#This Row],[Amount]],"")</f>
        <v>100</v>
      </c>
      <c r="H3692" t="str">
        <f>IF(Table1[[#This Row],[Account Type]]="Credit Card",Table1[[#This Row],[Amount]],"")</f>
        <v/>
      </c>
      <c r="I3692" s="2" t="str">
        <f>IF(Table1[[#This Row],[Category]]="Loan Repayment",Table1[[#This Row],[Amount]]*-1,"")</f>
        <v/>
      </c>
      <c r="J3692" s="20" t="s">
        <v>395</v>
      </c>
      <c r="K3692" s="17">
        <v>45689</v>
      </c>
    </row>
    <row r="3693" spans="1:11" x14ac:dyDescent="0.25">
      <c r="A3693" s="16">
        <v>45691.398599537039</v>
      </c>
      <c r="B3693" t="s">
        <v>226</v>
      </c>
      <c r="C3693" t="str">
        <f t="shared" si="57"/>
        <v>Others</v>
      </c>
      <c r="D3693" s="3">
        <v>35.799999999999997</v>
      </c>
      <c r="E3693" t="s">
        <v>244</v>
      </c>
      <c r="F3693" t="s">
        <v>241</v>
      </c>
      <c r="G3693" s="5" t="str">
        <f>IF(Table1[[#This Row],[Amount]]&lt;0,-Table1[[#This Row],[Amount]],"")</f>
        <v/>
      </c>
      <c r="H3693" t="str">
        <f>IF(Table1[[#This Row],[Account Type]]="Credit Card",Table1[[#This Row],[Amount]],"")</f>
        <v/>
      </c>
      <c r="I3693" s="2" t="str">
        <f>IF(Table1[[#This Row],[Category]]="Loan Repayment",Table1[[#This Row],[Amount]]*-1,"")</f>
        <v/>
      </c>
      <c r="J3693" s="20" t="s">
        <v>395</v>
      </c>
      <c r="K3693" s="17">
        <v>45689</v>
      </c>
    </row>
    <row r="3694" spans="1:11" x14ac:dyDescent="0.25">
      <c r="A3694" s="17">
        <v>45692</v>
      </c>
      <c r="B3694" t="s">
        <v>272</v>
      </c>
      <c r="C3694" t="str">
        <f t="shared" si="57"/>
        <v>Others</v>
      </c>
      <c r="D3694" s="3">
        <v>-8.65</v>
      </c>
      <c r="E3694" t="s">
        <v>254</v>
      </c>
      <c r="F3694" t="s">
        <v>255</v>
      </c>
      <c r="G3694" s="5">
        <f>IF(Table1[[#This Row],[Amount]]&lt;0,-Table1[[#This Row],[Amount]],"")</f>
        <v>8.65</v>
      </c>
      <c r="H3694">
        <f>IF(Table1[[#This Row],[Account Type]]="Credit Card",Table1[[#This Row],[Amount]],"")</f>
        <v>-8.65</v>
      </c>
      <c r="I3694" s="2" t="str">
        <f>IF(Table1[[#This Row],[Category]]="Loan Repayment",Table1[[#This Row],[Amount]]*-1,"")</f>
        <v/>
      </c>
      <c r="J3694" s="20" t="s">
        <v>395</v>
      </c>
      <c r="K3694" s="17">
        <v>45689</v>
      </c>
    </row>
    <row r="3695" spans="1:11" x14ac:dyDescent="0.25">
      <c r="A3695" s="17">
        <v>45692</v>
      </c>
      <c r="B3695" t="s">
        <v>248</v>
      </c>
      <c r="C3695" t="str">
        <f t="shared" si="57"/>
        <v>Others</v>
      </c>
      <c r="D3695" s="3">
        <v>-3.5</v>
      </c>
      <c r="E3695" t="s">
        <v>254</v>
      </c>
      <c r="F3695" t="s">
        <v>255</v>
      </c>
      <c r="G3695" s="5">
        <f>IF(Table1[[#This Row],[Amount]]&lt;0,-Table1[[#This Row],[Amount]],"")</f>
        <v>3.5</v>
      </c>
      <c r="H3695">
        <f>IF(Table1[[#This Row],[Account Type]]="Credit Card",Table1[[#This Row],[Amount]],"")</f>
        <v>-3.5</v>
      </c>
      <c r="I3695" s="2" t="str">
        <f>IF(Table1[[#This Row],[Category]]="Loan Repayment",Table1[[#This Row],[Amount]]*-1,"")</f>
        <v/>
      </c>
      <c r="J3695" s="20" t="s">
        <v>395</v>
      </c>
      <c r="K3695" s="17">
        <v>45689</v>
      </c>
    </row>
    <row r="3696" spans="1:11" x14ac:dyDescent="0.25">
      <c r="A3696" s="16">
        <v>45692.463564814818</v>
      </c>
      <c r="B3696" t="s">
        <v>27</v>
      </c>
      <c r="C3696" t="str">
        <f t="shared" si="57"/>
        <v>Self Development</v>
      </c>
      <c r="D3696" s="3">
        <v>-4.28</v>
      </c>
      <c r="E3696" t="s">
        <v>244</v>
      </c>
      <c r="F3696" t="s">
        <v>241</v>
      </c>
      <c r="G3696" s="5">
        <f>IF(Table1[[#This Row],[Amount]]&lt;0,-Table1[[#This Row],[Amount]],"")</f>
        <v>4.28</v>
      </c>
      <c r="H3696" t="str">
        <f>IF(Table1[[#This Row],[Account Type]]="Credit Card",Table1[[#This Row],[Amount]],"")</f>
        <v/>
      </c>
      <c r="I3696" s="2" t="str">
        <f>IF(Table1[[#This Row],[Category]]="Loan Repayment",Table1[[#This Row],[Amount]]*-1,"")</f>
        <v/>
      </c>
      <c r="J3696" s="20" t="s">
        <v>395</v>
      </c>
      <c r="K3696" s="17">
        <v>45689</v>
      </c>
    </row>
    <row r="3697" spans="1:11" x14ac:dyDescent="0.25">
      <c r="A3697" s="17">
        <v>45693</v>
      </c>
      <c r="B3697" t="s">
        <v>248</v>
      </c>
      <c r="C3697" t="str">
        <f t="shared" si="57"/>
        <v>Others</v>
      </c>
      <c r="D3697" s="3">
        <v>-5.25</v>
      </c>
      <c r="E3697" t="s">
        <v>254</v>
      </c>
      <c r="F3697" t="s">
        <v>255</v>
      </c>
      <c r="G3697" s="5">
        <f>IF(Table1[[#This Row],[Amount]]&lt;0,-Table1[[#This Row],[Amount]],"")</f>
        <v>5.25</v>
      </c>
      <c r="H3697">
        <f>IF(Table1[[#This Row],[Account Type]]="Credit Card",Table1[[#This Row],[Amount]],"")</f>
        <v>-5.25</v>
      </c>
      <c r="I3697" s="2" t="str">
        <f>IF(Table1[[#This Row],[Category]]="Loan Repayment",Table1[[#This Row],[Amount]]*-1,"")</f>
        <v/>
      </c>
      <c r="J3697" s="20" t="s">
        <v>395</v>
      </c>
      <c r="K3697" s="17">
        <v>45689</v>
      </c>
    </row>
    <row r="3698" spans="1:11" x14ac:dyDescent="0.25">
      <c r="A3698" s="17">
        <v>45694</v>
      </c>
      <c r="B3698" t="s">
        <v>248</v>
      </c>
      <c r="C3698" t="str">
        <f t="shared" si="57"/>
        <v>Others</v>
      </c>
      <c r="D3698" s="3">
        <v>-5.25</v>
      </c>
      <c r="E3698" t="s">
        <v>254</v>
      </c>
      <c r="F3698" t="s">
        <v>255</v>
      </c>
      <c r="G3698" s="5">
        <f>IF(Table1[[#This Row],[Amount]]&lt;0,-Table1[[#This Row],[Amount]],"")</f>
        <v>5.25</v>
      </c>
      <c r="H3698">
        <f>IF(Table1[[#This Row],[Account Type]]="Credit Card",Table1[[#This Row],[Amount]],"")</f>
        <v>-5.25</v>
      </c>
      <c r="I3698" s="2" t="str">
        <f>IF(Table1[[#This Row],[Category]]="Loan Repayment",Table1[[#This Row],[Amount]]*-1,"")</f>
        <v/>
      </c>
      <c r="J3698" s="20" t="s">
        <v>395</v>
      </c>
      <c r="K3698" s="17">
        <v>45689</v>
      </c>
    </row>
    <row r="3699" spans="1:11" x14ac:dyDescent="0.25">
      <c r="A3699" s="16">
        <v>45694.582453703704</v>
      </c>
      <c r="B3699" t="s">
        <v>232</v>
      </c>
      <c r="C3699" t="str">
        <f t="shared" si="57"/>
        <v>Others</v>
      </c>
      <c r="D3699" s="3">
        <v>5</v>
      </c>
      <c r="E3699" t="s">
        <v>244</v>
      </c>
      <c r="F3699" t="s">
        <v>241</v>
      </c>
      <c r="G3699" s="5" t="str">
        <f>IF(Table1[[#This Row],[Amount]]&lt;0,-Table1[[#This Row],[Amount]],"")</f>
        <v/>
      </c>
      <c r="H3699" t="str">
        <f>IF(Table1[[#This Row],[Account Type]]="Credit Card",Table1[[#This Row],[Amount]],"")</f>
        <v/>
      </c>
      <c r="I3699" s="2" t="str">
        <f>IF(Table1[[#This Row],[Category]]="Loan Repayment",Table1[[#This Row],[Amount]]*-1,"")</f>
        <v/>
      </c>
      <c r="J3699" s="20" t="s">
        <v>395</v>
      </c>
      <c r="K3699" s="17">
        <v>45689</v>
      </c>
    </row>
    <row r="3700" spans="1:11" x14ac:dyDescent="0.25">
      <c r="A3700" s="17">
        <v>45695</v>
      </c>
      <c r="B3700" t="s">
        <v>249</v>
      </c>
      <c r="C3700" t="str">
        <f t="shared" si="57"/>
        <v>Others</v>
      </c>
      <c r="D3700" s="3">
        <v>0</v>
      </c>
      <c r="E3700" t="s">
        <v>254</v>
      </c>
      <c r="F3700" t="s">
        <v>255</v>
      </c>
      <c r="G3700" s="5" t="str">
        <f>IF(Table1[[#This Row],[Amount]]&lt;0,-Table1[[#This Row],[Amount]],"")</f>
        <v/>
      </c>
      <c r="H3700">
        <f>IF(Table1[[#This Row],[Account Type]]="Credit Card",Table1[[#This Row],[Amount]],"")</f>
        <v>0</v>
      </c>
      <c r="I3700" s="2" t="str">
        <f>IF(Table1[[#This Row],[Category]]="Loan Repayment",Table1[[#This Row],[Amount]]*-1,"")</f>
        <v/>
      </c>
      <c r="J3700" s="20" t="s">
        <v>395</v>
      </c>
      <c r="K3700" s="17">
        <v>45689</v>
      </c>
    </row>
    <row r="3701" spans="1:11" x14ac:dyDescent="0.25">
      <c r="A3701" s="17">
        <v>45695</v>
      </c>
      <c r="B3701" t="s">
        <v>248</v>
      </c>
      <c r="C3701" t="str">
        <f t="shared" si="57"/>
        <v>Others</v>
      </c>
      <c r="D3701" s="3">
        <v>-7.7</v>
      </c>
      <c r="E3701" t="s">
        <v>254</v>
      </c>
      <c r="F3701" t="s">
        <v>255</v>
      </c>
      <c r="G3701" s="5">
        <f>IF(Table1[[#This Row],[Amount]]&lt;0,-Table1[[#This Row],[Amount]],"")</f>
        <v>7.7</v>
      </c>
      <c r="H3701">
        <f>IF(Table1[[#This Row],[Account Type]]="Credit Card",Table1[[#This Row],[Amount]],"")</f>
        <v>-7.7</v>
      </c>
      <c r="I3701" s="2" t="str">
        <f>IF(Table1[[#This Row],[Category]]="Loan Repayment",Table1[[#This Row],[Amount]]*-1,"")</f>
        <v/>
      </c>
      <c r="J3701" s="20" t="s">
        <v>395</v>
      </c>
      <c r="K3701" s="17">
        <v>45689</v>
      </c>
    </row>
    <row r="3702" spans="1:11" x14ac:dyDescent="0.25">
      <c r="A3702" s="16">
        <v>45695.323182870372</v>
      </c>
      <c r="B3702" t="s">
        <v>214</v>
      </c>
      <c r="C3702" t="str">
        <f t="shared" si="57"/>
        <v>Loan Repayment</v>
      </c>
      <c r="D3702" s="3">
        <v>-50</v>
      </c>
      <c r="E3702" t="s">
        <v>244</v>
      </c>
      <c r="F3702" t="s">
        <v>241</v>
      </c>
      <c r="G3702" s="5">
        <f>IF(Table1[[#This Row],[Amount]]&lt;0,-Table1[[#This Row],[Amount]],"")</f>
        <v>50</v>
      </c>
      <c r="H3702" t="str">
        <f>IF(Table1[[#This Row],[Account Type]]="Credit Card",Table1[[#This Row],[Amount]],"")</f>
        <v/>
      </c>
      <c r="I3702" s="2">
        <f>IF(Table1[[#This Row],[Category]]="Loan Repayment",Table1[[#This Row],[Amount]]*-1,"")</f>
        <v>50</v>
      </c>
      <c r="J3702" s="20" t="s">
        <v>395</v>
      </c>
      <c r="K3702" s="17">
        <v>45689</v>
      </c>
    </row>
    <row r="3703" spans="1:11" x14ac:dyDescent="0.25">
      <c r="A3703" s="17">
        <v>45696</v>
      </c>
      <c r="B3703" t="s">
        <v>280</v>
      </c>
      <c r="C3703" t="str">
        <f t="shared" si="57"/>
        <v>Others</v>
      </c>
      <c r="D3703" s="3">
        <v>-20</v>
      </c>
      <c r="E3703" t="s">
        <v>254</v>
      </c>
      <c r="F3703" t="s">
        <v>255</v>
      </c>
      <c r="G3703" s="5">
        <f>IF(Table1[[#This Row],[Amount]]&lt;0,-Table1[[#This Row],[Amount]],"")</f>
        <v>20</v>
      </c>
      <c r="H3703">
        <f>IF(Table1[[#This Row],[Account Type]]="Credit Card",Table1[[#This Row],[Amount]],"")</f>
        <v>-20</v>
      </c>
      <c r="I3703" s="2" t="str">
        <f>IF(Table1[[#This Row],[Category]]="Loan Repayment",Table1[[#This Row],[Amount]]*-1,"")</f>
        <v/>
      </c>
      <c r="J3703" s="20" t="s">
        <v>395</v>
      </c>
      <c r="K3703" s="17">
        <v>45689</v>
      </c>
    </row>
    <row r="3704" spans="1:11" x14ac:dyDescent="0.25">
      <c r="A3704" s="16">
        <v>45696.656863425924</v>
      </c>
      <c r="B3704" t="s">
        <v>208</v>
      </c>
      <c r="C3704" t="str">
        <f t="shared" si="57"/>
        <v>Others</v>
      </c>
      <c r="D3704" s="3">
        <v>-100</v>
      </c>
      <c r="E3704" t="s">
        <v>244</v>
      </c>
      <c r="F3704" t="s">
        <v>241</v>
      </c>
      <c r="G3704" s="5">
        <f>IF(Table1[[#This Row],[Amount]]&lt;0,-Table1[[#This Row],[Amount]],"")</f>
        <v>100</v>
      </c>
      <c r="H3704" t="str">
        <f>IF(Table1[[#This Row],[Account Type]]="Credit Card",Table1[[#This Row],[Amount]],"")</f>
        <v/>
      </c>
      <c r="I3704" s="2" t="str">
        <f>IF(Table1[[#This Row],[Category]]="Loan Repayment",Table1[[#This Row],[Amount]]*-1,"")</f>
        <v/>
      </c>
      <c r="J3704" s="20" t="s">
        <v>395</v>
      </c>
      <c r="K3704" s="17">
        <v>45689</v>
      </c>
    </row>
    <row r="3705" spans="1:11" x14ac:dyDescent="0.25">
      <c r="A3705" s="17">
        <v>45697</v>
      </c>
      <c r="B3705" t="s">
        <v>248</v>
      </c>
      <c r="C3705" t="str">
        <f t="shared" si="57"/>
        <v>Others</v>
      </c>
      <c r="D3705" s="3">
        <v>-1.95</v>
      </c>
      <c r="E3705" t="s">
        <v>254</v>
      </c>
      <c r="F3705" t="s">
        <v>255</v>
      </c>
      <c r="G3705" s="5">
        <f>IF(Table1[[#This Row],[Amount]]&lt;0,-Table1[[#This Row],[Amount]],"")</f>
        <v>1.95</v>
      </c>
      <c r="H3705">
        <f>IF(Table1[[#This Row],[Account Type]]="Credit Card",Table1[[#This Row],[Amount]],"")</f>
        <v>-1.95</v>
      </c>
      <c r="I3705" s="2" t="str">
        <f>IF(Table1[[#This Row],[Category]]="Loan Repayment",Table1[[#This Row],[Amount]]*-1,"")</f>
        <v/>
      </c>
      <c r="J3705" s="20" t="s">
        <v>395</v>
      </c>
      <c r="K3705" s="17">
        <v>45689</v>
      </c>
    </row>
    <row r="3706" spans="1:11" x14ac:dyDescent="0.25">
      <c r="A3706" s="16">
        <v>45697.531631944446</v>
      </c>
      <c r="B3706" t="s">
        <v>236</v>
      </c>
      <c r="C3706" t="str">
        <f t="shared" si="57"/>
        <v>Others</v>
      </c>
      <c r="D3706" s="3">
        <v>-3</v>
      </c>
      <c r="E3706" t="s">
        <v>244</v>
      </c>
      <c r="F3706" t="s">
        <v>241</v>
      </c>
      <c r="G3706" s="5">
        <f>IF(Table1[[#This Row],[Amount]]&lt;0,-Table1[[#This Row],[Amount]],"")</f>
        <v>3</v>
      </c>
      <c r="H3706" t="str">
        <f>IF(Table1[[#This Row],[Account Type]]="Credit Card",Table1[[#This Row],[Amount]],"")</f>
        <v/>
      </c>
      <c r="I3706" s="2" t="str">
        <f>IF(Table1[[#This Row],[Category]]="Loan Repayment",Table1[[#This Row],[Amount]]*-1,"")</f>
        <v/>
      </c>
      <c r="J3706" s="20" t="s">
        <v>395</v>
      </c>
      <c r="K3706" s="17">
        <v>45689</v>
      </c>
    </row>
    <row r="3707" spans="1:11" x14ac:dyDescent="0.25">
      <c r="A3707" s="17">
        <v>45698</v>
      </c>
      <c r="B3707" t="s">
        <v>248</v>
      </c>
      <c r="C3707" t="str">
        <f t="shared" si="57"/>
        <v>Others</v>
      </c>
      <c r="D3707" s="3">
        <v>-5.25</v>
      </c>
      <c r="E3707" t="s">
        <v>254</v>
      </c>
      <c r="F3707" t="s">
        <v>255</v>
      </c>
      <c r="G3707" s="5">
        <f>IF(Table1[[#This Row],[Amount]]&lt;0,-Table1[[#This Row],[Amount]],"")</f>
        <v>5.25</v>
      </c>
      <c r="H3707">
        <f>IF(Table1[[#This Row],[Account Type]]="Credit Card",Table1[[#This Row],[Amount]],"")</f>
        <v>-5.25</v>
      </c>
      <c r="I3707" s="2" t="str">
        <f>IF(Table1[[#This Row],[Category]]="Loan Repayment",Table1[[#This Row],[Amount]]*-1,"")</f>
        <v/>
      </c>
      <c r="J3707" s="20" t="s">
        <v>395</v>
      </c>
      <c r="K3707" s="17">
        <v>45689</v>
      </c>
    </row>
    <row r="3708" spans="1:11" x14ac:dyDescent="0.25">
      <c r="A3708" s="16">
        <v>45698.298935185187</v>
      </c>
      <c r="B3708" t="s">
        <v>10</v>
      </c>
      <c r="C3708" t="str">
        <f t="shared" si="57"/>
        <v>Groceries</v>
      </c>
      <c r="D3708" s="3">
        <v>-1.39</v>
      </c>
      <c r="E3708" t="s">
        <v>244</v>
      </c>
      <c r="F3708" t="s">
        <v>241</v>
      </c>
      <c r="G3708" s="5">
        <f>IF(Table1[[#This Row],[Amount]]&lt;0,-Table1[[#This Row],[Amount]],"")</f>
        <v>1.39</v>
      </c>
      <c r="H3708" t="str">
        <f>IF(Table1[[#This Row],[Account Type]]="Credit Card",Table1[[#This Row],[Amount]],"")</f>
        <v/>
      </c>
      <c r="I3708" s="2" t="str">
        <f>IF(Table1[[#This Row],[Category]]="Loan Repayment",Table1[[#This Row],[Amount]]*-1,"")</f>
        <v/>
      </c>
      <c r="J3708" s="20" t="s">
        <v>395</v>
      </c>
      <c r="K3708" s="17">
        <v>45689</v>
      </c>
    </row>
    <row r="3709" spans="1:11" x14ac:dyDescent="0.25">
      <c r="A3709" s="16">
        <v>45698.305138888885</v>
      </c>
      <c r="B3709" t="s">
        <v>10</v>
      </c>
      <c r="C3709" t="str">
        <f t="shared" si="57"/>
        <v>Groceries</v>
      </c>
      <c r="D3709" s="3">
        <v>-1.45</v>
      </c>
      <c r="E3709" t="s">
        <v>244</v>
      </c>
      <c r="F3709" t="s">
        <v>241</v>
      </c>
      <c r="G3709" s="5">
        <f>IF(Table1[[#This Row],[Amount]]&lt;0,-Table1[[#This Row],[Amount]],"")</f>
        <v>1.45</v>
      </c>
      <c r="H3709" t="str">
        <f>IF(Table1[[#This Row],[Account Type]]="Credit Card",Table1[[#This Row],[Amount]],"")</f>
        <v/>
      </c>
      <c r="I3709" s="2" t="str">
        <f>IF(Table1[[#This Row],[Category]]="Loan Repayment",Table1[[#This Row],[Amount]]*-1,"")</f>
        <v/>
      </c>
      <c r="J3709" s="20" t="s">
        <v>395</v>
      </c>
      <c r="K3709" s="17">
        <v>45689</v>
      </c>
    </row>
    <row r="3710" spans="1:11" x14ac:dyDescent="0.25">
      <c r="A3710" s="17">
        <v>45699</v>
      </c>
      <c r="B3710" t="s">
        <v>253</v>
      </c>
      <c r="C3710" t="str">
        <f t="shared" si="57"/>
        <v>Others</v>
      </c>
      <c r="D3710" s="3">
        <v>-5.2</v>
      </c>
      <c r="E3710" t="s">
        <v>254</v>
      </c>
      <c r="F3710" t="s">
        <v>255</v>
      </c>
      <c r="G3710" s="5">
        <f>IF(Table1[[#This Row],[Amount]]&lt;0,-Table1[[#This Row],[Amount]],"")</f>
        <v>5.2</v>
      </c>
      <c r="H3710">
        <f>IF(Table1[[#This Row],[Account Type]]="Credit Card",Table1[[#This Row],[Amount]],"")</f>
        <v>-5.2</v>
      </c>
      <c r="I3710" s="2" t="str">
        <f>IF(Table1[[#This Row],[Category]]="Loan Repayment",Table1[[#This Row],[Amount]]*-1,"")</f>
        <v/>
      </c>
      <c r="J3710" s="20" t="s">
        <v>395</v>
      </c>
      <c r="K3710" s="17">
        <v>45689</v>
      </c>
    </row>
    <row r="3711" spans="1:11" x14ac:dyDescent="0.25">
      <c r="A3711" s="17">
        <v>45699</v>
      </c>
      <c r="B3711" t="s">
        <v>253</v>
      </c>
      <c r="C3711" t="str">
        <f t="shared" si="57"/>
        <v>Others</v>
      </c>
      <c r="D3711" s="3">
        <v>-1.3</v>
      </c>
      <c r="E3711" t="s">
        <v>254</v>
      </c>
      <c r="F3711" t="s">
        <v>255</v>
      </c>
      <c r="G3711" s="5">
        <f>IF(Table1[[#This Row],[Amount]]&lt;0,-Table1[[#This Row],[Amount]],"")</f>
        <v>1.3</v>
      </c>
      <c r="H3711">
        <f>IF(Table1[[#This Row],[Account Type]]="Credit Card",Table1[[#This Row],[Amount]],"")</f>
        <v>-1.3</v>
      </c>
      <c r="I3711" s="2" t="str">
        <f>IF(Table1[[#This Row],[Category]]="Loan Repayment",Table1[[#This Row],[Amount]]*-1,"")</f>
        <v/>
      </c>
      <c r="J3711" s="20" t="s">
        <v>395</v>
      </c>
      <c r="K3711" s="17">
        <v>45689</v>
      </c>
    </row>
    <row r="3712" spans="1:11" x14ac:dyDescent="0.25">
      <c r="A3712" s="17">
        <v>45699</v>
      </c>
      <c r="B3712" t="s">
        <v>248</v>
      </c>
      <c r="C3712" t="str">
        <f t="shared" si="57"/>
        <v>Others</v>
      </c>
      <c r="D3712" s="3">
        <v>-5.25</v>
      </c>
      <c r="E3712" t="s">
        <v>254</v>
      </c>
      <c r="F3712" t="s">
        <v>255</v>
      </c>
      <c r="G3712" s="5">
        <f>IF(Table1[[#This Row],[Amount]]&lt;0,-Table1[[#This Row],[Amount]],"")</f>
        <v>5.25</v>
      </c>
      <c r="H3712">
        <f>IF(Table1[[#This Row],[Account Type]]="Credit Card",Table1[[#This Row],[Amount]],"")</f>
        <v>-5.25</v>
      </c>
      <c r="I3712" s="2" t="str">
        <f>IF(Table1[[#This Row],[Category]]="Loan Repayment",Table1[[#This Row],[Amount]]*-1,"")</f>
        <v/>
      </c>
      <c r="J3712" s="20" t="s">
        <v>395</v>
      </c>
      <c r="K3712" s="17">
        <v>45689</v>
      </c>
    </row>
    <row r="3713" spans="1:11" x14ac:dyDescent="0.25">
      <c r="A3713" s="17">
        <v>45700</v>
      </c>
      <c r="B3713" t="s">
        <v>248</v>
      </c>
      <c r="C3713" t="str">
        <f t="shared" si="57"/>
        <v>Others</v>
      </c>
      <c r="D3713" s="3">
        <v>-5.25</v>
      </c>
      <c r="E3713" t="s">
        <v>254</v>
      </c>
      <c r="F3713" t="s">
        <v>255</v>
      </c>
      <c r="G3713" s="5">
        <f>IF(Table1[[#This Row],[Amount]]&lt;0,-Table1[[#This Row],[Amount]],"")</f>
        <v>5.25</v>
      </c>
      <c r="H3713">
        <f>IF(Table1[[#This Row],[Account Type]]="Credit Card",Table1[[#This Row],[Amount]],"")</f>
        <v>-5.25</v>
      </c>
      <c r="I3713" s="2" t="str">
        <f>IF(Table1[[#This Row],[Category]]="Loan Repayment",Table1[[#This Row],[Amount]]*-1,"")</f>
        <v/>
      </c>
      <c r="J3713" s="20" t="s">
        <v>395</v>
      </c>
      <c r="K3713" s="17">
        <v>45689</v>
      </c>
    </row>
    <row r="3714" spans="1:11" x14ac:dyDescent="0.25">
      <c r="A3714" s="17">
        <v>45701</v>
      </c>
      <c r="B3714" t="s">
        <v>248</v>
      </c>
      <c r="C3714" t="str">
        <f t="shared" ref="C3714:C3777" si="58">IF(OR(B3714="Lidl",B3714="Asda",B3714="Best Asia Supermarket",B3714="Wallington Food Centre",B3714="Sainsbury's",B3714="Tesco"),"Groceries",IF(OR(B3714="Boots",B3714="Manor Pharmacy",B3714="Specsavers",B3714="Noahs Health Food Stor"),"Health",IF(OR(B3714="Amazon",B3714="Ebay"),"Online Shopping",IF(OR(B3714="Transport For London",B3714="South Western Railway"),"Public Transport",IF(OR(B3714="Primark",B3714="TK Maxx",B3714="Marks &amp; Spencer"),"Clothing",IF(OR(B3714="Udemy",B3714="Wise",B3714="Telusko",B3714="Oasis Christian Centre"),"Self Development",IF(OR(B3714="Price Busters",B3714="Argos",B3714="Poundland",B3714="Kings Corner"),"Household Items",IF(OR(B3714="To RCCG GLORIOUS HIGH THRONE",B3714="To Eagle City Church"),"Church",IF(OR(B3714="Skillz UK",B3714="Tynker",B3714="To Gocardless",B3714="We Make Footballers Cc",B3714="GLL BETTER",B3714="VIS WWW.BETTER.ORG.UK/",B3714="IXL Learning"),"Kids Extracurricular",IF(OR(B3714="To GBP Savings",B3714="Trading 212"),"Savings",IF(B3714="To Aqua","Loan Repayment",IF(B3714="To Kaneh Amin","Haircut",IF(B3714="Wall/Rent/63canon","Rent",IF(OR(B3714="Bolt","Uber"),"Cab",IF(B3714="Dulwich College","Salary","Others")))))))))))))))</f>
        <v>Others</v>
      </c>
      <c r="D3714" s="3">
        <v>-3.5</v>
      </c>
      <c r="E3714" t="s">
        <v>254</v>
      </c>
      <c r="F3714" t="s">
        <v>255</v>
      </c>
      <c r="G3714" s="5">
        <f>IF(Table1[[#This Row],[Amount]]&lt;0,-Table1[[#This Row],[Amount]],"")</f>
        <v>3.5</v>
      </c>
      <c r="H3714">
        <f>IF(Table1[[#This Row],[Account Type]]="Credit Card",Table1[[#This Row],[Amount]],"")</f>
        <v>-3.5</v>
      </c>
      <c r="I3714" s="2" t="str">
        <f>IF(Table1[[#This Row],[Category]]="Loan Repayment",Table1[[#This Row],[Amount]]*-1,"")</f>
        <v/>
      </c>
      <c r="J3714" s="20" t="s">
        <v>395</v>
      </c>
      <c r="K3714" s="17">
        <v>45689</v>
      </c>
    </row>
    <row r="3715" spans="1:11" x14ac:dyDescent="0.25">
      <c r="A3715" s="16">
        <v>45701.706111111111</v>
      </c>
      <c r="B3715" t="s">
        <v>46</v>
      </c>
      <c r="C3715" t="str">
        <f t="shared" si="58"/>
        <v>Others</v>
      </c>
      <c r="D3715" s="3">
        <v>10</v>
      </c>
      <c r="E3715" t="s">
        <v>244</v>
      </c>
      <c r="F3715" t="s">
        <v>241</v>
      </c>
      <c r="G3715" s="5" t="str">
        <f>IF(Table1[[#This Row],[Amount]]&lt;0,-Table1[[#This Row],[Amount]],"")</f>
        <v/>
      </c>
      <c r="H3715" t="str">
        <f>IF(Table1[[#This Row],[Account Type]]="Credit Card",Table1[[#This Row],[Amount]],"")</f>
        <v/>
      </c>
      <c r="I3715" s="2" t="str">
        <f>IF(Table1[[#This Row],[Category]]="Loan Repayment",Table1[[#This Row],[Amount]]*-1,"")</f>
        <v/>
      </c>
      <c r="J3715" s="20" t="s">
        <v>395</v>
      </c>
      <c r="K3715" s="17">
        <v>45689</v>
      </c>
    </row>
    <row r="3716" spans="1:11" x14ac:dyDescent="0.25">
      <c r="A3716" s="16">
        <v>45701.709467592591</v>
      </c>
      <c r="B3716" t="s">
        <v>10</v>
      </c>
      <c r="C3716" t="str">
        <f t="shared" si="58"/>
        <v>Groceries</v>
      </c>
      <c r="D3716" s="3">
        <v>-2.69</v>
      </c>
      <c r="E3716" t="s">
        <v>244</v>
      </c>
      <c r="F3716" t="s">
        <v>241</v>
      </c>
      <c r="G3716" s="5">
        <f>IF(Table1[[#This Row],[Amount]]&lt;0,-Table1[[#This Row],[Amount]],"")</f>
        <v>2.69</v>
      </c>
      <c r="H3716" t="str">
        <f>IF(Table1[[#This Row],[Account Type]]="Credit Card",Table1[[#This Row],[Amount]],"")</f>
        <v/>
      </c>
      <c r="I3716" s="2" t="str">
        <f>IF(Table1[[#This Row],[Category]]="Loan Repayment",Table1[[#This Row],[Amount]]*-1,"")</f>
        <v/>
      </c>
      <c r="J3716" s="20" t="s">
        <v>395</v>
      </c>
      <c r="K3716" s="17">
        <v>45689</v>
      </c>
    </row>
    <row r="3717" spans="1:11" x14ac:dyDescent="0.25">
      <c r="A3717" s="17">
        <v>45702</v>
      </c>
      <c r="B3717" t="s">
        <v>252</v>
      </c>
      <c r="C3717" t="str">
        <f t="shared" si="58"/>
        <v>Others</v>
      </c>
      <c r="D3717" s="3">
        <v>-3.16</v>
      </c>
      <c r="E3717" t="s">
        <v>254</v>
      </c>
      <c r="F3717" t="s">
        <v>255</v>
      </c>
      <c r="G3717" s="5">
        <f>IF(Table1[[#This Row],[Amount]]&lt;0,-Table1[[#This Row],[Amount]],"")</f>
        <v>3.16</v>
      </c>
      <c r="H3717">
        <f>IF(Table1[[#This Row],[Account Type]]="Credit Card",Table1[[#This Row],[Amount]],"")</f>
        <v>-3.16</v>
      </c>
      <c r="I3717" s="2" t="str">
        <f>IF(Table1[[#This Row],[Category]]="Loan Repayment",Table1[[#This Row],[Amount]]*-1,"")</f>
        <v/>
      </c>
      <c r="J3717" s="20" t="s">
        <v>395</v>
      </c>
      <c r="K3717" s="17">
        <v>45689</v>
      </c>
    </row>
    <row r="3718" spans="1:11" x14ac:dyDescent="0.25">
      <c r="A3718" s="17">
        <v>45702</v>
      </c>
      <c r="B3718" t="s">
        <v>248</v>
      </c>
      <c r="C3718" t="str">
        <f t="shared" si="58"/>
        <v>Others</v>
      </c>
      <c r="D3718" s="3">
        <v>-1.75</v>
      </c>
      <c r="E3718" t="s">
        <v>254</v>
      </c>
      <c r="F3718" t="s">
        <v>255</v>
      </c>
      <c r="G3718" s="5">
        <f>IF(Table1[[#This Row],[Amount]]&lt;0,-Table1[[#This Row],[Amount]],"")</f>
        <v>1.75</v>
      </c>
      <c r="H3718">
        <f>IF(Table1[[#This Row],[Account Type]]="Credit Card",Table1[[#This Row],[Amount]],"")</f>
        <v>-1.75</v>
      </c>
      <c r="I3718" s="2" t="str">
        <f>IF(Table1[[#This Row],[Category]]="Loan Repayment",Table1[[#This Row],[Amount]]*-1,"")</f>
        <v/>
      </c>
      <c r="J3718" s="20" t="s">
        <v>395</v>
      </c>
      <c r="K3718" s="17">
        <v>45689</v>
      </c>
    </row>
    <row r="3719" spans="1:11" x14ac:dyDescent="0.25">
      <c r="A3719" s="16">
        <v>45702.739664351851</v>
      </c>
      <c r="B3719" t="s">
        <v>224</v>
      </c>
      <c r="C3719" t="str">
        <f t="shared" si="58"/>
        <v>Others</v>
      </c>
      <c r="D3719" s="3">
        <v>-4.17</v>
      </c>
      <c r="E3719" t="s">
        <v>244</v>
      </c>
      <c r="F3719" t="s">
        <v>241</v>
      </c>
      <c r="G3719" s="5">
        <f>IF(Table1[[#This Row],[Amount]]&lt;0,-Table1[[#This Row],[Amount]],"")</f>
        <v>4.17</v>
      </c>
      <c r="H3719" t="str">
        <f>IF(Table1[[#This Row],[Account Type]]="Credit Card",Table1[[#This Row],[Amount]],"")</f>
        <v/>
      </c>
      <c r="I3719" s="2" t="str">
        <f>IF(Table1[[#This Row],[Category]]="Loan Repayment",Table1[[#This Row],[Amount]]*-1,"")</f>
        <v/>
      </c>
      <c r="J3719" s="20" t="s">
        <v>395</v>
      </c>
      <c r="K3719" s="17">
        <v>45689</v>
      </c>
    </row>
    <row r="3720" spans="1:11" x14ac:dyDescent="0.25">
      <c r="A3720" s="16">
        <v>45702.748298611114</v>
      </c>
      <c r="B3720" t="s">
        <v>46</v>
      </c>
      <c r="C3720" t="str">
        <f t="shared" si="58"/>
        <v>Others</v>
      </c>
      <c r="D3720" s="3">
        <v>150</v>
      </c>
      <c r="E3720" t="s">
        <v>244</v>
      </c>
      <c r="F3720" t="s">
        <v>241</v>
      </c>
      <c r="G3720" s="5" t="str">
        <f>IF(Table1[[#This Row],[Amount]]&lt;0,-Table1[[#This Row],[Amount]],"")</f>
        <v/>
      </c>
      <c r="H3720" t="str">
        <f>IF(Table1[[#This Row],[Account Type]]="Credit Card",Table1[[#This Row],[Amount]],"")</f>
        <v/>
      </c>
      <c r="I3720" s="2" t="str">
        <f>IF(Table1[[#This Row],[Category]]="Loan Repayment",Table1[[#This Row],[Amount]]*-1,"")</f>
        <v/>
      </c>
      <c r="J3720" s="20" t="s">
        <v>395</v>
      </c>
      <c r="K3720" s="17">
        <v>45689</v>
      </c>
    </row>
    <row r="3721" spans="1:11" x14ac:dyDescent="0.25">
      <c r="A3721" s="17">
        <v>45703</v>
      </c>
      <c r="B3721" t="s">
        <v>248</v>
      </c>
      <c r="C3721" t="str">
        <f t="shared" si="58"/>
        <v>Others</v>
      </c>
      <c r="D3721" s="3">
        <v>-3.7</v>
      </c>
      <c r="E3721" t="s">
        <v>254</v>
      </c>
      <c r="F3721" t="s">
        <v>255</v>
      </c>
      <c r="G3721" s="5">
        <f>IF(Table1[[#This Row],[Amount]]&lt;0,-Table1[[#This Row],[Amount]],"")</f>
        <v>3.7</v>
      </c>
      <c r="H3721">
        <f>IF(Table1[[#This Row],[Account Type]]="Credit Card",Table1[[#This Row],[Amount]],"")</f>
        <v>-3.7</v>
      </c>
      <c r="I3721" s="2" t="str">
        <f>IF(Table1[[#This Row],[Category]]="Loan Repayment",Table1[[#This Row],[Amount]]*-1,"")</f>
        <v/>
      </c>
      <c r="J3721" s="20" t="s">
        <v>395</v>
      </c>
      <c r="K3721" s="17">
        <v>45689</v>
      </c>
    </row>
    <row r="3722" spans="1:11" x14ac:dyDescent="0.25">
      <c r="A3722" s="17">
        <v>45703</v>
      </c>
      <c r="B3722" t="s">
        <v>253</v>
      </c>
      <c r="C3722" t="str">
        <f t="shared" si="58"/>
        <v>Others</v>
      </c>
      <c r="D3722" s="3">
        <v>-2.25</v>
      </c>
      <c r="E3722" t="s">
        <v>254</v>
      </c>
      <c r="F3722" t="s">
        <v>255</v>
      </c>
      <c r="G3722" s="5">
        <f>IF(Table1[[#This Row],[Amount]]&lt;0,-Table1[[#This Row],[Amount]],"")</f>
        <v>2.25</v>
      </c>
      <c r="H3722">
        <f>IF(Table1[[#This Row],[Account Type]]="Credit Card",Table1[[#This Row],[Amount]],"")</f>
        <v>-2.25</v>
      </c>
      <c r="I3722" s="2" t="str">
        <f>IF(Table1[[#This Row],[Category]]="Loan Repayment",Table1[[#This Row],[Amount]]*-1,"")</f>
        <v/>
      </c>
      <c r="J3722" s="20" t="s">
        <v>395</v>
      </c>
      <c r="K3722" s="17">
        <v>45689</v>
      </c>
    </row>
    <row r="3723" spans="1:11" x14ac:dyDescent="0.25">
      <c r="A3723" s="16">
        <v>45703.406944444447</v>
      </c>
      <c r="B3723" t="s">
        <v>10</v>
      </c>
      <c r="C3723" t="str">
        <f t="shared" si="58"/>
        <v>Groceries</v>
      </c>
      <c r="D3723" s="3">
        <v>-2.84</v>
      </c>
      <c r="E3723" t="s">
        <v>244</v>
      </c>
      <c r="F3723" t="s">
        <v>241</v>
      </c>
      <c r="G3723" s="5">
        <f>IF(Table1[[#This Row],[Amount]]&lt;0,-Table1[[#This Row],[Amount]],"")</f>
        <v>2.84</v>
      </c>
      <c r="H3723" t="str">
        <f>IF(Table1[[#This Row],[Account Type]]="Credit Card",Table1[[#This Row],[Amount]],"")</f>
        <v/>
      </c>
      <c r="I3723" s="2" t="str">
        <f>IF(Table1[[#This Row],[Category]]="Loan Repayment",Table1[[#This Row],[Amount]]*-1,"")</f>
        <v/>
      </c>
      <c r="J3723" s="20" t="s">
        <v>395</v>
      </c>
      <c r="K3723" s="17">
        <v>45689</v>
      </c>
    </row>
    <row r="3724" spans="1:11" x14ac:dyDescent="0.25">
      <c r="A3724" s="17">
        <v>45705</v>
      </c>
      <c r="B3724" t="s">
        <v>248</v>
      </c>
      <c r="C3724" t="str">
        <f t="shared" si="58"/>
        <v>Others</v>
      </c>
      <c r="D3724" s="3">
        <v>-5.25</v>
      </c>
      <c r="E3724" t="s">
        <v>254</v>
      </c>
      <c r="F3724" t="s">
        <v>255</v>
      </c>
      <c r="G3724" s="5">
        <f>IF(Table1[[#This Row],[Amount]]&lt;0,-Table1[[#This Row],[Amount]],"")</f>
        <v>5.25</v>
      </c>
      <c r="H3724">
        <f>IF(Table1[[#This Row],[Account Type]]="Credit Card",Table1[[#This Row],[Amount]],"")</f>
        <v>-5.25</v>
      </c>
      <c r="I3724" s="2" t="str">
        <f>IF(Table1[[#This Row],[Category]]="Loan Repayment",Table1[[#This Row],[Amount]]*-1,"")</f>
        <v/>
      </c>
      <c r="J3724" s="20" t="s">
        <v>395</v>
      </c>
      <c r="K3724" s="17">
        <v>45689</v>
      </c>
    </row>
    <row r="3725" spans="1:11" x14ac:dyDescent="0.25">
      <c r="A3725" s="16">
        <v>45705.354826388888</v>
      </c>
      <c r="B3725" t="s">
        <v>223</v>
      </c>
      <c r="C3725" t="str">
        <f t="shared" si="58"/>
        <v>Others</v>
      </c>
      <c r="D3725" s="3">
        <v>-5</v>
      </c>
      <c r="E3725" t="s">
        <v>244</v>
      </c>
      <c r="F3725" t="s">
        <v>241</v>
      </c>
      <c r="G3725" s="5">
        <f>IF(Table1[[#This Row],[Amount]]&lt;0,-Table1[[#This Row],[Amount]],"")</f>
        <v>5</v>
      </c>
      <c r="H3725" t="str">
        <f>IF(Table1[[#This Row],[Account Type]]="Credit Card",Table1[[#This Row],[Amount]],"")</f>
        <v/>
      </c>
      <c r="I3725" s="2" t="str">
        <f>IF(Table1[[#This Row],[Category]]="Loan Repayment",Table1[[#This Row],[Amount]]*-1,"")</f>
        <v/>
      </c>
      <c r="J3725" s="20" t="s">
        <v>395</v>
      </c>
      <c r="K3725" s="17">
        <v>45689</v>
      </c>
    </row>
    <row r="3726" spans="1:11" x14ac:dyDescent="0.25">
      <c r="A3726" s="16">
        <v>45705.570891203701</v>
      </c>
      <c r="B3726" t="s">
        <v>210</v>
      </c>
      <c r="C3726" t="str">
        <f t="shared" si="58"/>
        <v>Others</v>
      </c>
      <c r="D3726" s="3">
        <v>-20</v>
      </c>
      <c r="E3726" t="s">
        <v>244</v>
      </c>
      <c r="F3726" t="s">
        <v>241</v>
      </c>
      <c r="G3726" s="5">
        <f>IF(Table1[[#This Row],[Amount]]&lt;0,-Table1[[#This Row],[Amount]],"")</f>
        <v>20</v>
      </c>
      <c r="H3726" t="str">
        <f>IF(Table1[[#This Row],[Account Type]]="Credit Card",Table1[[#This Row],[Amount]],"")</f>
        <v/>
      </c>
      <c r="I3726" s="2" t="str">
        <f>IF(Table1[[#This Row],[Category]]="Loan Repayment",Table1[[#This Row],[Amount]]*-1,"")</f>
        <v/>
      </c>
      <c r="J3726" s="20" t="s">
        <v>395</v>
      </c>
      <c r="K3726" s="17">
        <v>45689</v>
      </c>
    </row>
    <row r="3727" spans="1:11" x14ac:dyDescent="0.25">
      <c r="A3727" s="17">
        <v>45706</v>
      </c>
      <c r="B3727" t="s">
        <v>248</v>
      </c>
      <c r="C3727" t="str">
        <f t="shared" si="58"/>
        <v>Others</v>
      </c>
      <c r="D3727" s="3">
        <v>-5.25</v>
      </c>
      <c r="E3727" t="s">
        <v>254</v>
      </c>
      <c r="F3727" t="s">
        <v>255</v>
      </c>
      <c r="G3727" s="5">
        <f>IF(Table1[[#This Row],[Amount]]&lt;0,-Table1[[#This Row],[Amount]],"")</f>
        <v>5.25</v>
      </c>
      <c r="H3727">
        <f>IF(Table1[[#This Row],[Account Type]]="Credit Card",Table1[[#This Row],[Amount]],"")</f>
        <v>-5.25</v>
      </c>
      <c r="I3727" s="2" t="str">
        <f>IF(Table1[[#This Row],[Category]]="Loan Repayment",Table1[[#This Row],[Amount]]*-1,"")</f>
        <v/>
      </c>
      <c r="J3727" s="20" t="s">
        <v>395</v>
      </c>
      <c r="K3727" s="17">
        <v>45689</v>
      </c>
    </row>
    <row r="3728" spans="1:11" x14ac:dyDescent="0.25">
      <c r="A3728" s="16">
        <v>45706.915590277778</v>
      </c>
      <c r="B3728" t="s">
        <v>27</v>
      </c>
      <c r="C3728" t="str">
        <f t="shared" si="58"/>
        <v>Self Development</v>
      </c>
      <c r="D3728" s="3">
        <v>-4.17</v>
      </c>
      <c r="E3728" t="s">
        <v>244</v>
      </c>
      <c r="F3728" t="s">
        <v>241</v>
      </c>
      <c r="G3728" s="5">
        <f>IF(Table1[[#This Row],[Amount]]&lt;0,-Table1[[#This Row],[Amount]],"")</f>
        <v>4.17</v>
      </c>
      <c r="H3728" t="str">
        <f>IF(Table1[[#This Row],[Account Type]]="Credit Card",Table1[[#This Row],[Amount]],"")</f>
        <v/>
      </c>
      <c r="I3728" s="2" t="str">
        <f>IF(Table1[[#This Row],[Category]]="Loan Repayment",Table1[[#This Row],[Amount]]*-1,"")</f>
        <v/>
      </c>
      <c r="J3728" s="20" t="s">
        <v>395</v>
      </c>
      <c r="K3728" s="17">
        <v>45689</v>
      </c>
    </row>
    <row r="3729" spans="1:11" x14ac:dyDescent="0.25">
      <c r="A3729" s="17">
        <v>45707</v>
      </c>
      <c r="B3729" t="s">
        <v>248</v>
      </c>
      <c r="C3729" t="str">
        <f t="shared" si="58"/>
        <v>Others</v>
      </c>
      <c r="D3729" s="3">
        <v>-3.5</v>
      </c>
      <c r="E3729" t="s">
        <v>254</v>
      </c>
      <c r="F3729" t="s">
        <v>255</v>
      </c>
      <c r="G3729" s="5">
        <f>IF(Table1[[#This Row],[Amount]]&lt;0,-Table1[[#This Row],[Amount]],"")</f>
        <v>3.5</v>
      </c>
      <c r="H3729">
        <f>IF(Table1[[#This Row],[Account Type]]="Credit Card",Table1[[#This Row],[Amount]],"")</f>
        <v>-3.5</v>
      </c>
      <c r="I3729" s="2" t="str">
        <f>IF(Table1[[#This Row],[Category]]="Loan Repayment",Table1[[#This Row],[Amount]]*-1,"")</f>
        <v/>
      </c>
      <c r="J3729" s="20" t="s">
        <v>395</v>
      </c>
      <c r="K3729" s="17">
        <v>45689</v>
      </c>
    </row>
    <row r="3730" spans="1:11" x14ac:dyDescent="0.25">
      <c r="A3730" s="17">
        <v>45708</v>
      </c>
      <c r="B3730" t="s">
        <v>272</v>
      </c>
      <c r="C3730" t="str">
        <f t="shared" si="58"/>
        <v>Others</v>
      </c>
      <c r="D3730" s="3">
        <v>-9.6300000000000008</v>
      </c>
      <c r="E3730" t="s">
        <v>254</v>
      </c>
      <c r="F3730" t="s">
        <v>255</v>
      </c>
      <c r="G3730" s="5">
        <f>IF(Table1[[#This Row],[Amount]]&lt;0,-Table1[[#This Row],[Amount]],"")</f>
        <v>9.6300000000000008</v>
      </c>
      <c r="H3730">
        <f>IF(Table1[[#This Row],[Account Type]]="Credit Card",Table1[[#This Row],[Amount]],"")</f>
        <v>-9.6300000000000008</v>
      </c>
      <c r="I3730" s="2" t="str">
        <f>IF(Table1[[#This Row],[Category]]="Loan Repayment",Table1[[#This Row],[Amount]]*-1,"")</f>
        <v/>
      </c>
      <c r="J3730" s="20" t="s">
        <v>395</v>
      </c>
      <c r="K3730" s="17">
        <v>45689</v>
      </c>
    </row>
    <row r="3731" spans="1:11" x14ac:dyDescent="0.25">
      <c r="A3731" s="17">
        <v>45708</v>
      </c>
      <c r="B3731" t="s">
        <v>281</v>
      </c>
      <c r="C3731" t="str">
        <f t="shared" si="58"/>
        <v>Others</v>
      </c>
      <c r="D3731" s="3">
        <v>-7.98</v>
      </c>
      <c r="E3731" t="s">
        <v>254</v>
      </c>
      <c r="F3731" t="s">
        <v>255</v>
      </c>
      <c r="G3731" s="5">
        <f>IF(Table1[[#This Row],[Amount]]&lt;0,-Table1[[#This Row],[Amount]],"")</f>
        <v>7.98</v>
      </c>
      <c r="H3731">
        <f>IF(Table1[[#This Row],[Account Type]]="Credit Card",Table1[[#This Row],[Amount]],"")</f>
        <v>-7.98</v>
      </c>
      <c r="I3731" s="2" t="str">
        <f>IF(Table1[[#This Row],[Category]]="Loan Repayment",Table1[[#This Row],[Amount]]*-1,"")</f>
        <v/>
      </c>
      <c r="J3731" s="20" t="s">
        <v>395</v>
      </c>
      <c r="K3731" s="17">
        <v>45689</v>
      </c>
    </row>
    <row r="3732" spans="1:11" x14ac:dyDescent="0.25">
      <c r="A3732" s="17">
        <v>45708</v>
      </c>
      <c r="B3732" t="s">
        <v>253</v>
      </c>
      <c r="C3732" t="str">
        <f t="shared" si="58"/>
        <v>Others</v>
      </c>
      <c r="D3732" s="3">
        <v>-1.45</v>
      </c>
      <c r="E3732" t="s">
        <v>254</v>
      </c>
      <c r="F3732" t="s">
        <v>255</v>
      </c>
      <c r="G3732" s="5">
        <f>IF(Table1[[#This Row],[Amount]]&lt;0,-Table1[[#This Row],[Amount]],"")</f>
        <v>1.45</v>
      </c>
      <c r="H3732">
        <f>IF(Table1[[#This Row],[Account Type]]="Credit Card",Table1[[#This Row],[Amount]],"")</f>
        <v>-1.45</v>
      </c>
      <c r="I3732" s="2" t="str">
        <f>IF(Table1[[#This Row],[Category]]="Loan Repayment",Table1[[#This Row],[Amount]]*-1,"")</f>
        <v/>
      </c>
      <c r="J3732" s="20" t="s">
        <v>395</v>
      </c>
      <c r="K3732" s="17">
        <v>45689</v>
      </c>
    </row>
    <row r="3733" spans="1:11" x14ac:dyDescent="0.25">
      <c r="A3733" s="17">
        <v>45708</v>
      </c>
      <c r="B3733" t="s">
        <v>248</v>
      </c>
      <c r="C3733" t="str">
        <f t="shared" si="58"/>
        <v>Others</v>
      </c>
      <c r="D3733" s="3">
        <v>-3.5</v>
      </c>
      <c r="E3733" t="s">
        <v>254</v>
      </c>
      <c r="F3733" t="s">
        <v>255</v>
      </c>
      <c r="G3733" s="5">
        <f>IF(Table1[[#This Row],[Amount]]&lt;0,-Table1[[#This Row],[Amount]],"")</f>
        <v>3.5</v>
      </c>
      <c r="H3733">
        <f>IF(Table1[[#This Row],[Account Type]]="Credit Card",Table1[[#This Row],[Amount]],"")</f>
        <v>-3.5</v>
      </c>
      <c r="I3733" s="2" t="str">
        <f>IF(Table1[[#This Row],[Category]]="Loan Repayment",Table1[[#This Row],[Amount]]*-1,"")</f>
        <v/>
      </c>
      <c r="J3733" s="20" t="s">
        <v>395</v>
      </c>
      <c r="K3733" s="17">
        <v>45689</v>
      </c>
    </row>
    <row r="3734" spans="1:11" x14ac:dyDescent="0.25">
      <c r="A3734" s="16">
        <v>45708.985798611109</v>
      </c>
      <c r="B3734" t="s">
        <v>41</v>
      </c>
      <c r="C3734" t="str">
        <f t="shared" si="58"/>
        <v>Others</v>
      </c>
      <c r="D3734" s="3">
        <v>1200</v>
      </c>
      <c r="E3734" t="s">
        <v>244</v>
      </c>
      <c r="F3734" t="s">
        <v>241</v>
      </c>
      <c r="G3734" s="5" t="str">
        <f>IF(Table1[[#This Row],[Amount]]&lt;0,-Table1[[#This Row],[Amount]],"")</f>
        <v/>
      </c>
      <c r="H3734" t="str">
        <f>IF(Table1[[#This Row],[Account Type]]="Credit Card",Table1[[#This Row],[Amount]],"")</f>
        <v/>
      </c>
      <c r="I3734" s="2" t="str">
        <f>IF(Table1[[#This Row],[Category]]="Loan Repayment",Table1[[#This Row],[Amount]]*-1,"")</f>
        <v/>
      </c>
      <c r="J3734" s="20" t="s">
        <v>395</v>
      </c>
      <c r="K3734" s="17">
        <v>45689</v>
      </c>
    </row>
    <row r="3735" spans="1:11" x14ac:dyDescent="0.25">
      <c r="A3735" s="17">
        <v>45709</v>
      </c>
      <c r="B3735" t="s">
        <v>253</v>
      </c>
      <c r="C3735" t="str">
        <f t="shared" si="58"/>
        <v>Others</v>
      </c>
      <c r="D3735" s="3">
        <v>-1.65</v>
      </c>
      <c r="E3735" t="s">
        <v>254</v>
      </c>
      <c r="F3735" t="s">
        <v>255</v>
      </c>
      <c r="G3735" s="5">
        <f>IF(Table1[[#This Row],[Amount]]&lt;0,-Table1[[#This Row],[Amount]],"")</f>
        <v>1.65</v>
      </c>
      <c r="H3735">
        <f>IF(Table1[[#This Row],[Account Type]]="Credit Card",Table1[[#This Row],[Amount]],"")</f>
        <v>-1.65</v>
      </c>
      <c r="I3735" s="2" t="str">
        <f>IF(Table1[[#This Row],[Category]]="Loan Repayment",Table1[[#This Row],[Amount]]*-1,"")</f>
        <v/>
      </c>
      <c r="J3735" s="20" t="s">
        <v>395</v>
      </c>
      <c r="K3735" s="17">
        <v>45689</v>
      </c>
    </row>
    <row r="3736" spans="1:11" x14ac:dyDescent="0.25">
      <c r="A3736" s="17">
        <v>45709</v>
      </c>
      <c r="B3736" t="s">
        <v>248</v>
      </c>
      <c r="C3736" t="str">
        <f t="shared" si="58"/>
        <v>Others</v>
      </c>
      <c r="D3736" s="3">
        <v>-3.5</v>
      </c>
      <c r="E3736" t="s">
        <v>254</v>
      </c>
      <c r="F3736" t="s">
        <v>255</v>
      </c>
      <c r="G3736" s="5">
        <f>IF(Table1[[#This Row],[Amount]]&lt;0,-Table1[[#This Row],[Amount]],"")</f>
        <v>3.5</v>
      </c>
      <c r="H3736">
        <f>IF(Table1[[#This Row],[Account Type]]="Credit Card",Table1[[#This Row],[Amount]],"")</f>
        <v>-3.5</v>
      </c>
      <c r="I3736" s="2" t="str">
        <f>IF(Table1[[#This Row],[Category]]="Loan Repayment",Table1[[#This Row],[Amount]]*-1,"")</f>
        <v/>
      </c>
      <c r="J3736" s="20" t="s">
        <v>395</v>
      </c>
      <c r="K3736" s="17">
        <v>45689</v>
      </c>
    </row>
    <row r="3737" spans="1:11" x14ac:dyDescent="0.25">
      <c r="A3737" s="16">
        <v>45709.253078703703</v>
      </c>
      <c r="B3737" t="s">
        <v>292</v>
      </c>
      <c r="C3737" t="str">
        <f t="shared" si="58"/>
        <v>Others</v>
      </c>
      <c r="D3737" s="3">
        <v>-1200</v>
      </c>
      <c r="E3737" t="s">
        <v>244</v>
      </c>
      <c r="F3737" t="s">
        <v>241</v>
      </c>
      <c r="G3737" s="5">
        <f>IF(Table1[[#This Row],[Amount]]&lt;0,-Table1[[#This Row],[Amount]],"")</f>
        <v>1200</v>
      </c>
      <c r="H3737" t="str">
        <f>IF(Table1[[#This Row],[Account Type]]="Credit Card",Table1[[#This Row],[Amount]],"")</f>
        <v/>
      </c>
      <c r="I3737" s="2" t="str">
        <f>IF(Table1[[#This Row],[Category]]="Loan Repayment",Table1[[#This Row],[Amount]]*-1,"")</f>
        <v/>
      </c>
      <c r="J3737" s="20" t="s">
        <v>395</v>
      </c>
      <c r="K3737" s="17">
        <v>45689</v>
      </c>
    </row>
    <row r="3738" spans="1:11" x14ac:dyDescent="0.25">
      <c r="A3738" s="16">
        <v>45709.328125</v>
      </c>
      <c r="B3738" t="s">
        <v>139</v>
      </c>
      <c r="C3738" t="str">
        <f t="shared" si="58"/>
        <v>Cab</v>
      </c>
      <c r="D3738" s="3">
        <v>-11.3</v>
      </c>
      <c r="E3738" t="s">
        <v>244</v>
      </c>
      <c r="F3738" t="s">
        <v>241</v>
      </c>
      <c r="G3738" s="5">
        <f>IF(Table1[[#This Row],[Amount]]&lt;0,-Table1[[#This Row],[Amount]],"")</f>
        <v>11.3</v>
      </c>
      <c r="H3738" t="str">
        <f>IF(Table1[[#This Row],[Account Type]]="Credit Card",Table1[[#This Row],[Amount]],"")</f>
        <v/>
      </c>
      <c r="I3738" s="2" t="str">
        <f>IF(Table1[[#This Row],[Category]]="Loan Repayment",Table1[[#This Row],[Amount]]*-1,"")</f>
        <v/>
      </c>
      <c r="J3738" s="20" t="s">
        <v>395</v>
      </c>
      <c r="K3738" s="17">
        <v>45689</v>
      </c>
    </row>
    <row r="3739" spans="1:11" x14ac:dyDescent="0.25">
      <c r="A3739" s="16">
        <v>45709.329641203702</v>
      </c>
      <c r="B3739" t="s">
        <v>139</v>
      </c>
      <c r="C3739" t="str">
        <f t="shared" si="58"/>
        <v>Cab</v>
      </c>
      <c r="D3739" s="3">
        <v>-11.3</v>
      </c>
      <c r="E3739" t="s">
        <v>244</v>
      </c>
      <c r="F3739" t="s">
        <v>241</v>
      </c>
      <c r="G3739" s="5">
        <f>IF(Table1[[#This Row],[Amount]]&lt;0,-Table1[[#This Row],[Amount]],"")</f>
        <v>11.3</v>
      </c>
      <c r="H3739" t="str">
        <f>IF(Table1[[#This Row],[Account Type]]="Credit Card",Table1[[#This Row],[Amount]],"")</f>
        <v/>
      </c>
      <c r="I3739" s="2" t="str">
        <f>IF(Table1[[#This Row],[Category]]="Loan Repayment",Table1[[#This Row],[Amount]]*-1,"")</f>
        <v/>
      </c>
      <c r="J3739" s="20" t="s">
        <v>395</v>
      </c>
      <c r="K3739" s="17">
        <v>45689</v>
      </c>
    </row>
    <row r="3740" spans="1:11" x14ac:dyDescent="0.25">
      <c r="A3740" s="16">
        <v>45709.614583333336</v>
      </c>
      <c r="B3740" t="s">
        <v>10</v>
      </c>
      <c r="C3740" t="str">
        <f t="shared" si="58"/>
        <v>Groceries</v>
      </c>
      <c r="D3740" s="3">
        <v>-2</v>
      </c>
      <c r="E3740" t="s">
        <v>244</v>
      </c>
      <c r="F3740" t="s">
        <v>241</v>
      </c>
      <c r="G3740" s="5">
        <f>IF(Table1[[#This Row],[Amount]]&lt;0,-Table1[[#This Row],[Amount]],"")</f>
        <v>2</v>
      </c>
      <c r="H3740" t="str">
        <f>IF(Table1[[#This Row],[Account Type]]="Credit Card",Table1[[#This Row],[Amount]],"")</f>
        <v/>
      </c>
      <c r="I3740" s="2" t="str">
        <f>IF(Table1[[#This Row],[Category]]="Loan Repayment",Table1[[#This Row],[Amount]]*-1,"")</f>
        <v/>
      </c>
      <c r="J3740" s="20" t="s">
        <v>395</v>
      </c>
      <c r="K3740" s="17">
        <v>45689</v>
      </c>
    </row>
    <row r="3741" spans="1:11" x14ac:dyDescent="0.25">
      <c r="A3741" s="16">
        <v>45709.630879629629</v>
      </c>
      <c r="B3741" t="s">
        <v>10</v>
      </c>
      <c r="C3741" t="str">
        <f t="shared" si="58"/>
        <v>Groceries</v>
      </c>
      <c r="D3741" s="3">
        <v>-1.75</v>
      </c>
      <c r="E3741" t="s">
        <v>244</v>
      </c>
      <c r="F3741" t="s">
        <v>241</v>
      </c>
      <c r="G3741" s="5">
        <f>IF(Table1[[#This Row],[Amount]]&lt;0,-Table1[[#This Row],[Amount]],"")</f>
        <v>1.75</v>
      </c>
      <c r="H3741" t="str">
        <f>IF(Table1[[#This Row],[Account Type]]="Credit Card",Table1[[#This Row],[Amount]],"")</f>
        <v/>
      </c>
      <c r="I3741" s="2" t="str">
        <f>IF(Table1[[#This Row],[Category]]="Loan Repayment",Table1[[#This Row],[Amount]]*-1,"")</f>
        <v/>
      </c>
      <c r="J3741" s="20" t="s">
        <v>395</v>
      </c>
      <c r="K3741" s="17">
        <v>45689</v>
      </c>
    </row>
    <row r="3742" spans="1:11" x14ac:dyDescent="0.25">
      <c r="A3742" s="17">
        <v>45710</v>
      </c>
      <c r="B3742" t="s">
        <v>248</v>
      </c>
      <c r="C3742" t="str">
        <f t="shared" si="58"/>
        <v>Others</v>
      </c>
      <c r="D3742" s="3">
        <v>-3.7</v>
      </c>
      <c r="E3742" t="s">
        <v>254</v>
      </c>
      <c r="F3742" t="s">
        <v>255</v>
      </c>
      <c r="G3742" s="5">
        <f>IF(Table1[[#This Row],[Amount]]&lt;0,-Table1[[#This Row],[Amount]],"")</f>
        <v>3.7</v>
      </c>
      <c r="H3742">
        <f>IF(Table1[[#This Row],[Account Type]]="Credit Card",Table1[[#This Row],[Amount]],"")</f>
        <v>-3.7</v>
      </c>
      <c r="I3742" s="2" t="str">
        <f>IF(Table1[[#This Row],[Category]]="Loan Repayment",Table1[[#This Row],[Amount]]*-1,"")</f>
        <v/>
      </c>
      <c r="J3742" s="20" t="s">
        <v>395</v>
      </c>
      <c r="K3742" s="17">
        <v>45689</v>
      </c>
    </row>
    <row r="3743" spans="1:11" x14ac:dyDescent="0.25">
      <c r="A3743" s="17">
        <v>45710</v>
      </c>
      <c r="B3743" t="s">
        <v>270</v>
      </c>
      <c r="C3743" t="str">
        <f t="shared" si="58"/>
        <v>Others</v>
      </c>
      <c r="D3743" s="3">
        <v>-40</v>
      </c>
      <c r="E3743" t="s">
        <v>254</v>
      </c>
      <c r="F3743" t="s">
        <v>255</v>
      </c>
      <c r="G3743" s="5">
        <f>IF(Table1[[#This Row],[Amount]]&lt;0,-Table1[[#This Row],[Amount]],"")</f>
        <v>40</v>
      </c>
      <c r="H3743">
        <f>IF(Table1[[#This Row],[Account Type]]="Credit Card",Table1[[#This Row],[Amount]],"")</f>
        <v>-40</v>
      </c>
      <c r="I3743" s="2" t="str">
        <f>IF(Table1[[#This Row],[Category]]="Loan Repayment",Table1[[#This Row],[Amount]]*-1,"")</f>
        <v/>
      </c>
      <c r="J3743" s="20" t="s">
        <v>395</v>
      </c>
      <c r="K3743" s="17">
        <v>45689</v>
      </c>
    </row>
    <row r="3744" spans="1:11" x14ac:dyDescent="0.25">
      <c r="A3744" s="16">
        <v>45711.714247685188</v>
      </c>
      <c r="B3744" t="s">
        <v>39</v>
      </c>
      <c r="C3744" t="str">
        <f t="shared" si="58"/>
        <v>Church</v>
      </c>
      <c r="D3744" s="3">
        <v>-3</v>
      </c>
      <c r="E3744" t="s">
        <v>244</v>
      </c>
      <c r="F3744" t="s">
        <v>241</v>
      </c>
      <c r="G3744" s="5">
        <f>IF(Table1[[#This Row],[Amount]]&lt;0,-Table1[[#This Row],[Amount]],"")</f>
        <v>3</v>
      </c>
      <c r="H3744" t="str">
        <f>IF(Table1[[#This Row],[Account Type]]="Credit Card",Table1[[#This Row],[Amount]],"")</f>
        <v/>
      </c>
      <c r="I3744" s="2" t="str">
        <f>IF(Table1[[#This Row],[Category]]="Loan Repayment",Table1[[#This Row],[Amount]]*-1,"")</f>
        <v/>
      </c>
      <c r="J3744" s="20" t="s">
        <v>395</v>
      </c>
      <c r="K3744" s="17">
        <v>45689</v>
      </c>
    </row>
    <row r="3745" spans="1:11" x14ac:dyDescent="0.25">
      <c r="A3745" s="17">
        <v>45712</v>
      </c>
      <c r="B3745" t="s">
        <v>248</v>
      </c>
      <c r="C3745" t="str">
        <f t="shared" si="58"/>
        <v>Others</v>
      </c>
      <c r="D3745" s="3">
        <v>-5.25</v>
      </c>
      <c r="E3745" t="s">
        <v>254</v>
      </c>
      <c r="F3745" t="s">
        <v>255</v>
      </c>
      <c r="G3745" s="5">
        <f>IF(Table1[[#This Row],[Amount]]&lt;0,-Table1[[#This Row],[Amount]],"")</f>
        <v>5.25</v>
      </c>
      <c r="H3745">
        <f>IF(Table1[[#This Row],[Account Type]]="Credit Card",Table1[[#This Row],[Amount]],"")</f>
        <v>-5.25</v>
      </c>
      <c r="I3745" s="2" t="str">
        <f>IF(Table1[[#This Row],[Category]]="Loan Repayment",Table1[[#This Row],[Amount]]*-1,"")</f>
        <v/>
      </c>
      <c r="J3745" s="20" t="s">
        <v>395</v>
      </c>
      <c r="K3745" s="17">
        <v>45689</v>
      </c>
    </row>
    <row r="3746" spans="1:11" x14ac:dyDescent="0.25">
      <c r="A3746" s="17">
        <v>45712</v>
      </c>
      <c r="B3746" t="s">
        <v>298</v>
      </c>
      <c r="C3746" t="str">
        <f t="shared" si="58"/>
        <v>Others</v>
      </c>
      <c r="D3746" s="3">
        <v>-38.590000000000003</v>
      </c>
      <c r="E3746" t="s">
        <v>285</v>
      </c>
      <c r="F3746" t="s">
        <v>241</v>
      </c>
      <c r="G3746" s="5">
        <f>IF(Table1[[#This Row],[Amount]]&lt;0,-Table1[[#This Row],[Amount]],"")</f>
        <v>38.590000000000003</v>
      </c>
      <c r="H3746" t="str">
        <f>IF(Table1[[#This Row],[Account Type]]="Credit Card",Table1[[#This Row],[Amount]],"")</f>
        <v/>
      </c>
      <c r="I3746" s="2" t="str">
        <f>IF(Table1[[#This Row],[Category]]="Loan Repayment",Table1[[#This Row],[Amount]]*-1,"")</f>
        <v/>
      </c>
      <c r="J3746" s="20" t="s">
        <v>395</v>
      </c>
      <c r="K3746" s="17">
        <v>45689</v>
      </c>
    </row>
    <row r="3747" spans="1:11" x14ac:dyDescent="0.25">
      <c r="A3747" s="16">
        <v>45712.354548611111</v>
      </c>
      <c r="B3747" t="s">
        <v>223</v>
      </c>
      <c r="C3747" t="str">
        <f t="shared" si="58"/>
        <v>Others</v>
      </c>
      <c r="D3747" s="3">
        <v>-5</v>
      </c>
      <c r="E3747" t="s">
        <v>244</v>
      </c>
      <c r="F3747" t="s">
        <v>241</v>
      </c>
      <c r="G3747" s="5">
        <f>IF(Table1[[#This Row],[Amount]]&lt;0,-Table1[[#This Row],[Amount]],"")</f>
        <v>5</v>
      </c>
      <c r="H3747" t="str">
        <f>IF(Table1[[#This Row],[Account Type]]="Credit Card",Table1[[#This Row],[Amount]],"")</f>
        <v/>
      </c>
      <c r="I3747" s="2" t="str">
        <f>IF(Table1[[#This Row],[Category]]="Loan Repayment",Table1[[#This Row],[Amount]]*-1,"")</f>
        <v/>
      </c>
      <c r="J3747" s="20" t="s">
        <v>395</v>
      </c>
      <c r="K3747" s="17">
        <v>45689</v>
      </c>
    </row>
    <row r="3748" spans="1:11" x14ac:dyDescent="0.25">
      <c r="A3748" s="17">
        <v>45713</v>
      </c>
      <c r="B3748" t="s">
        <v>248</v>
      </c>
      <c r="C3748" t="str">
        <f t="shared" si="58"/>
        <v>Others</v>
      </c>
      <c r="D3748" s="3">
        <v>-5.25</v>
      </c>
      <c r="E3748" t="s">
        <v>254</v>
      </c>
      <c r="F3748" t="s">
        <v>255</v>
      </c>
      <c r="G3748" s="5">
        <f>IF(Table1[[#This Row],[Amount]]&lt;0,-Table1[[#This Row],[Amount]],"")</f>
        <v>5.25</v>
      </c>
      <c r="H3748">
        <f>IF(Table1[[#This Row],[Account Type]]="Credit Card",Table1[[#This Row],[Amount]],"")</f>
        <v>-5.25</v>
      </c>
      <c r="I3748" s="2" t="str">
        <f>IF(Table1[[#This Row],[Category]]="Loan Repayment",Table1[[#This Row],[Amount]]*-1,"")</f>
        <v/>
      </c>
      <c r="J3748" s="20" t="s">
        <v>395</v>
      </c>
      <c r="K3748" s="17">
        <v>45689</v>
      </c>
    </row>
    <row r="3749" spans="1:11" x14ac:dyDescent="0.25">
      <c r="A3749" s="16">
        <v>45713.214930555558</v>
      </c>
      <c r="B3749" t="s">
        <v>223</v>
      </c>
      <c r="C3749" t="str">
        <f t="shared" si="58"/>
        <v>Others</v>
      </c>
      <c r="D3749" s="3">
        <v>-90</v>
      </c>
      <c r="E3749" t="s">
        <v>244</v>
      </c>
      <c r="F3749" t="s">
        <v>241</v>
      </c>
      <c r="G3749" s="5">
        <f>IF(Table1[[#This Row],[Amount]]&lt;0,-Table1[[#This Row],[Amount]],"")</f>
        <v>90</v>
      </c>
      <c r="H3749" t="str">
        <f>IF(Table1[[#This Row],[Account Type]]="Credit Card",Table1[[#This Row],[Amount]],"")</f>
        <v/>
      </c>
      <c r="I3749" s="2" t="str">
        <f>IF(Table1[[#This Row],[Category]]="Loan Repayment",Table1[[#This Row],[Amount]]*-1,"")</f>
        <v/>
      </c>
      <c r="J3749" s="20" t="s">
        <v>395</v>
      </c>
      <c r="K3749" s="17">
        <v>45689</v>
      </c>
    </row>
    <row r="3750" spans="1:11" x14ac:dyDescent="0.25">
      <c r="A3750" s="16">
        <v>45713.516111111108</v>
      </c>
      <c r="B3750" t="s">
        <v>226</v>
      </c>
      <c r="C3750" t="str">
        <f t="shared" si="58"/>
        <v>Others</v>
      </c>
      <c r="D3750" s="3">
        <v>90</v>
      </c>
      <c r="E3750" t="s">
        <v>244</v>
      </c>
      <c r="F3750" t="s">
        <v>241</v>
      </c>
      <c r="G3750" s="5" t="str">
        <f>IF(Table1[[#This Row],[Amount]]&lt;0,-Table1[[#This Row],[Amount]],"")</f>
        <v/>
      </c>
      <c r="H3750" t="str">
        <f>IF(Table1[[#This Row],[Account Type]]="Credit Card",Table1[[#This Row],[Amount]],"")</f>
        <v/>
      </c>
      <c r="I3750" s="2" t="str">
        <f>IF(Table1[[#This Row],[Category]]="Loan Repayment",Table1[[#This Row],[Amount]]*-1,"")</f>
        <v/>
      </c>
      <c r="J3750" s="20" t="s">
        <v>395</v>
      </c>
      <c r="K3750" s="17">
        <v>45689</v>
      </c>
    </row>
    <row r="3751" spans="1:11" x14ac:dyDescent="0.25">
      <c r="A3751" s="16">
        <v>45713.873124999998</v>
      </c>
      <c r="B3751" t="s">
        <v>113</v>
      </c>
      <c r="C3751" t="str">
        <f t="shared" si="58"/>
        <v>Others</v>
      </c>
      <c r="D3751" s="3">
        <v>100</v>
      </c>
      <c r="E3751" t="s">
        <v>244</v>
      </c>
      <c r="F3751" t="s">
        <v>241</v>
      </c>
      <c r="G3751" s="5" t="str">
        <f>IF(Table1[[#This Row],[Amount]]&lt;0,-Table1[[#This Row],[Amount]],"")</f>
        <v/>
      </c>
      <c r="H3751" t="str">
        <f>IF(Table1[[#This Row],[Account Type]]="Credit Card",Table1[[#This Row],[Amount]],"")</f>
        <v/>
      </c>
      <c r="I3751" s="2" t="str">
        <f>IF(Table1[[#This Row],[Category]]="Loan Repayment",Table1[[#This Row],[Amount]]*-1,"")</f>
        <v/>
      </c>
      <c r="J3751" s="20" t="s">
        <v>395</v>
      </c>
      <c r="K3751" s="17">
        <v>45689</v>
      </c>
    </row>
    <row r="3752" spans="1:11" x14ac:dyDescent="0.25">
      <c r="A3752" s="16">
        <v>45713.874166666668</v>
      </c>
      <c r="B3752" t="s">
        <v>208</v>
      </c>
      <c r="C3752" t="str">
        <f t="shared" si="58"/>
        <v>Others</v>
      </c>
      <c r="D3752" s="3">
        <v>-100</v>
      </c>
      <c r="E3752" t="s">
        <v>244</v>
      </c>
      <c r="F3752" t="s">
        <v>241</v>
      </c>
      <c r="G3752" s="5">
        <f>IF(Table1[[#This Row],[Amount]]&lt;0,-Table1[[#This Row],[Amount]],"")</f>
        <v>100</v>
      </c>
      <c r="H3752" t="str">
        <f>IF(Table1[[#This Row],[Account Type]]="Credit Card",Table1[[#This Row],[Amount]],"")</f>
        <v/>
      </c>
      <c r="I3752" s="2" t="str">
        <f>IF(Table1[[#This Row],[Category]]="Loan Repayment",Table1[[#This Row],[Amount]]*-1,"")</f>
        <v/>
      </c>
      <c r="J3752" s="20" t="s">
        <v>395</v>
      </c>
      <c r="K3752" s="17">
        <v>45689</v>
      </c>
    </row>
    <row r="3753" spans="1:11" x14ac:dyDescent="0.25">
      <c r="A3753" s="16">
        <v>45713.916041666664</v>
      </c>
      <c r="B3753" t="s">
        <v>41</v>
      </c>
      <c r="C3753" t="str">
        <f t="shared" si="58"/>
        <v>Others</v>
      </c>
      <c r="D3753" s="3">
        <v>100</v>
      </c>
      <c r="E3753" t="s">
        <v>244</v>
      </c>
      <c r="F3753" t="s">
        <v>241</v>
      </c>
      <c r="G3753" s="5" t="str">
        <f>IF(Table1[[#This Row],[Amount]]&lt;0,-Table1[[#This Row],[Amount]],"")</f>
        <v/>
      </c>
      <c r="H3753" t="str">
        <f>IF(Table1[[#This Row],[Account Type]]="Credit Card",Table1[[#This Row],[Amount]],"")</f>
        <v/>
      </c>
      <c r="I3753" s="2" t="str">
        <f>IF(Table1[[#This Row],[Category]]="Loan Repayment",Table1[[#This Row],[Amount]]*-1,"")</f>
        <v/>
      </c>
      <c r="J3753" s="20" t="s">
        <v>395</v>
      </c>
      <c r="K3753" s="17">
        <v>45689</v>
      </c>
    </row>
    <row r="3754" spans="1:11" x14ac:dyDescent="0.25">
      <c r="A3754" s="17">
        <v>45714</v>
      </c>
      <c r="B3754" t="s">
        <v>249</v>
      </c>
      <c r="C3754" t="str">
        <f t="shared" si="58"/>
        <v>Others</v>
      </c>
      <c r="D3754" s="3">
        <v>0</v>
      </c>
      <c r="E3754" t="s">
        <v>254</v>
      </c>
      <c r="F3754" t="s">
        <v>255</v>
      </c>
      <c r="G3754" s="5" t="str">
        <f>IF(Table1[[#This Row],[Amount]]&lt;0,-Table1[[#This Row],[Amount]],"")</f>
        <v/>
      </c>
      <c r="H3754">
        <f>IF(Table1[[#This Row],[Account Type]]="Credit Card",Table1[[#This Row],[Amount]],"")</f>
        <v>0</v>
      </c>
      <c r="I3754" s="2" t="str">
        <f>IF(Table1[[#This Row],[Category]]="Loan Repayment",Table1[[#This Row],[Amount]]*-1,"")</f>
        <v/>
      </c>
      <c r="J3754" s="20" t="s">
        <v>395</v>
      </c>
      <c r="K3754" s="17">
        <v>45689</v>
      </c>
    </row>
    <row r="3755" spans="1:11" x14ac:dyDescent="0.25">
      <c r="A3755" s="17">
        <v>45714</v>
      </c>
      <c r="B3755" t="s">
        <v>282</v>
      </c>
      <c r="C3755" t="str">
        <f t="shared" si="58"/>
        <v>Others</v>
      </c>
      <c r="D3755" s="3">
        <v>-96</v>
      </c>
      <c r="E3755" t="s">
        <v>254</v>
      </c>
      <c r="F3755" t="s">
        <v>255</v>
      </c>
      <c r="G3755" s="5">
        <f>IF(Table1[[#This Row],[Amount]]&lt;0,-Table1[[#This Row],[Amount]],"")</f>
        <v>96</v>
      </c>
      <c r="H3755">
        <f>IF(Table1[[#This Row],[Account Type]]="Credit Card",Table1[[#This Row],[Amount]],"")</f>
        <v>-96</v>
      </c>
      <c r="I3755" s="2" t="str">
        <f>IF(Table1[[#This Row],[Category]]="Loan Repayment",Table1[[#This Row],[Amount]]*-1,"")</f>
        <v/>
      </c>
      <c r="J3755" s="20" t="s">
        <v>395</v>
      </c>
      <c r="K3755" s="17">
        <v>45689</v>
      </c>
    </row>
    <row r="3756" spans="1:11" x14ac:dyDescent="0.25">
      <c r="A3756" s="17">
        <v>45714</v>
      </c>
      <c r="B3756" t="s">
        <v>248</v>
      </c>
      <c r="C3756" t="str">
        <f t="shared" si="58"/>
        <v>Others</v>
      </c>
      <c r="D3756" s="3">
        <v>-5.25</v>
      </c>
      <c r="E3756" t="s">
        <v>254</v>
      </c>
      <c r="F3756" t="s">
        <v>255</v>
      </c>
      <c r="G3756" s="5">
        <f>IF(Table1[[#This Row],[Amount]]&lt;0,-Table1[[#This Row],[Amount]],"")</f>
        <v>5.25</v>
      </c>
      <c r="H3756">
        <f>IF(Table1[[#This Row],[Account Type]]="Credit Card",Table1[[#This Row],[Amount]],"")</f>
        <v>-5.25</v>
      </c>
      <c r="I3756" s="2" t="str">
        <f>IF(Table1[[#This Row],[Category]]="Loan Repayment",Table1[[#This Row],[Amount]]*-1,"")</f>
        <v/>
      </c>
      <c r="J3756" s="20" t="s">
        <v>395</v>
      </c>
      <c r="K3756" s="17">
        <v>45689</v>
      </c>
    </row>
    <row r="3757" spans="1:11" x14ac:dyDescent="0.25">
      <c r="A3757" s="16">
        <v>45714.400347222225</v>
      </c>
      <c r="B3757" t="s">
        <v>214</v>
      </c>
      <c r="C3757" t="str">
        <f t="shared" si="58"/>
        <v>Loan Repayment</v>
      </c>
      <c r="D3757" s="3">
        <v>-100</v>
      </c>
      <c r="E3757" t="s">
        <v>244</v>
      </c>
      <c r="F3757" t="s">
        <v>241</v>
      </c>
      <c r="G3757" s="5">
        <f>IF(Table1[[#This Row],[Amount]]&lt;0,-Table1[[#This Row],[Amount]],"")</f>
        <v>100</v>
      </c>
      <c r="H3757" t="str">
        <f>IF(Table1[[#This Row],[Account Type]]="Credit Card",Table1[[#This Row],[Amount]],"")</f>
        <v/>
      </c>
      <c r="I3757" s="2">
        <f>IF(Table1[[#This Row],[Category]]="Loan Repayment",Table1[[#This Row],[Amount]]*-1,"")</f>
        <v>100</v>
      </c>
      <c r="J3757" s="20" t="s">
        <v>395</v>
      </c>
      <c r="K3757" s="17">
        <v>45689</v>
      </c>
    </row>
    <row r="3758" spans="1:11" x14ac:dyDescent="0.25">
      <c r="A3758" s="16">
        <v>45714.839826388888</v>
      </c>
      <c r="B3758" t="s">
        <v>8</v>
      </c>
      <c r="C3758" t="str">
        <f t="shared" si="58"/>
        <v>Others</v>
      </c>
      <c r="D3758" s="3">
        <v>1000</v>
      </c>
      <c r="E3758" t="s">
        <v>244</v>
      </c>
      <c r="F3758" t="s">
        <v>241</v>
      </c>
      <c r="G3758" s="5" t="str">
        <f>IF(Table1[[#This Row],[Amount]]&lt;0,-Table1[[#This Row],[Amount]],"")</f>
        <v/>
      </c>
      <c r="H3758" t="str">
        <f>IF(Table1[[#This Row],[Account Type]]="Credit Card",Table1[[#This Row],[Amount]],"")</f>
        <v/>
      </c>
      <c r="I3758" s="2" t="str">
        <f>IF(Table1[[#This Row],[Category]]="Loan Repayment",Table1[[#This Row],[Amount]]*-1,"")</f>
        <v/>
      </c>
      <c r="J3758" s="20" t="s">
        <v>395</v>
      </c>
      <c r="K3758" s="17">
        <v>45689</v>
      </c>
    </row>
    <row r="3759" spans="1:11" x14ac:dyDescent="0.25">
      <c r="A3759" s="17">
        <v>45715</v>
      </c>
      <c r="B3759" t="s">
        <v>248</v>
      </c>
      <c r="C3759" t="str">
        <f t="shared" si="58"/>
        <v>Others</v>
      </c>
      <c r="D3759" s="3">
        <v>-3.5</v>
      </c>
      <c r="E3759" t="s">
        <v>254</v>
      </c>
      <c r="F3759" t="s">
        <v>255</v>
      </c>
      <c r="G3759" s="5">
        <f>IF(Table1[[#This Row],[Amount]]&lt;0,-Table1[[#This Row],[Amount]],"")</f>
        <v>3.5</v>
      </c>
      <c r="H3759">
        <f>IF(Table1[[#This Row],[Account Type]]="Credit Card",Table1[[#This Row],[Amount]],"")</f>
        <v>-3.5</v>
      </c>
      <c r="I3759" s="2" t="str">
        <f>IF(Table1[[#This Row],[Category]]="Loan Repayment",Table1[[#This Row],[Amount]]*-1,"")</f>
        <v/>
      </c>
      <c r="J3759" s="20" t="s">
        <v>395</v>
      </c>
      <c r="K3759" s="17">
        <v>45689</v>
      </c>
    </row>
    <row r="3760" spans="1:11" x14ac:dyDescent="0.25">
      <c r="A3760" s="17">
        <v>45715</v>
      </c>
      <c r="B3760" t="s">
        <v>299</v>
      </c>
      <c r="C3760" t="str">
        <f t="shared" si="58"/>
        <v>Salary</v>
      </c>
      <c r="D3760" s="3">
        <v>2167.1</v>
      </c>
      <c r="E3760" t="s">
        <v>285</v>
      </c>
      <c r="F3760" t="s">
        <v>241</v>
      </c>
      <c r="G3760" s="5" t="str">
        <f>IF(Table1[[#This Row],[Amount]]&lt;0,-Table1[[#This Row],[Amount]],"")</f>
        <v/>
      </c>
      <c r="H3760" t="str">
        <f>IF(Table1[[#This Row],[Account Type]]="Credit Card",Table1[[#This Row],[Amount]],"")</f>
        <v/>
      </c>
      <c r="I3760" s="2" t="str">
        <f>IF(Table1[[#This Row],[Category]]="Loan Repayment",Table1[[#This Row],[Amount]]*-1,"")</f>
        <v/>
      </c>
      <c r="J3760" s="20" t="s">
        <v>395</v>
      </c>
      <c r="K3760" s="17">
        <v>45689</v>
      </c>
    </row>
    <row r="3761" spans="1:11" x14ac:dyDescent="0.25">
      <c r="A3761" s="17">
        <v>45716</v>
      </c>
      <c r="B3761" t="s">
        <v>283</v>
      </c>
      <c r="C3761" t="str">
        <f t="shared" si="58"/>
        <v>Others</v>
      </c>
      <c r="D3761" s="3">
        <v>-12.99</v>
      </c>
      <c r="E3761" t="s">
        <v>254</v>
      </c>
      <c r="F3761" t="s">
        <v>255</v>
      </c>
      <c r="G3761" s="5">
        <f>IF(Table1[[#This Row],[Amount]]&lt;0,-Table1[[#This Row],[Amount]],"")</f>
        <v>12.99</v>
      </c>
      <c r="H3761">
        <f>IF(Table1[[#This Row],[Account Type]]="Credit Card",Table1[[#This Row],[Amount]],"")</f>
        <v>-12.99</v>
      </c>
      <c r="I3761" s="2" t="str">
        <f>IF(Table1[[#This Row],[Category]]="Loan Repayment",Table1[[#This Row],[Amount]]*-1,"")</f>
        <v/>
      </c>
      <c r="J3761" s="20" t="s">
        <v>395</v>
      </c>
      <c r="K3761" s="17">
        <v>45689</v>
      </c>
    </row>
    <row r="3762" spans="1:11" x14ac:dyDescent="0.25">
      <c r="A3762" s="17">
        <v>45716</v>
      </c>
      <c r="B3762" t="s">
        <v>248</v>
      </c>
      <c r="C3762" t="str">
        <f t="shared" si="58"/>
        <v>Others</v>
      </c>
      <c r="D3762" s="3">
        <v>-1.75</v>
      </c>
      <c r="E3762" t="s">
        <v>254</v>
      </c>
      <c r="F3762" t="s">
        <v>255</v>
      </c>
      <c r="G3762" s="5">
        <f>IF(Table1[[#This Row],[Amount]]&lt;0,-Table1[[#This Row],[Amount]],"")</f>
        <v>1.75</v>
      </c>
      <c r="H3762">
        <f>IF(Table1[[#This Row],[Account Type]]="Credit Card",Table1[[#This Row],[Amount]],"")</f>
        <v>-1.75</v>
      </c>
      <c r="I3762" s="2" t="str">
        <f>IF(Table1[[#This Row],[Category]]="Loan Repayment",Table1[[#This Row],[Amount]]*-1,"")</f>
        <v/>
      </c>
      <c r="J3762" s="20" t="s">
        <v>395</v>
      </c>
      <c r="K3762" s="17">
        <v>45689</v>
      </c>
    </row>
    <row r="3763" spans="1:11" x14ac:dyDescent="0.25">
      <c r="A3763" s="17">
        <v>45716</v>
      </c>
      <c r="B3763" t="s">
        <v>301</v>
      </c>
      <c r="C3763" t="str">
        <f t="shared" si="58"/>
        <v>Kids Extracurricular</v>
      </c>
      <c r="D3763" s="3">
        <v>-32</v>
      </c>
      <c r="E3763" t="s">
        <v>285</v>
      </c>
      <c r="F3763" t="s">
        <v>241</v>
      </c>
      <c r="G3763" s="5">
        <f>IF(Table1[[#This Row],[Amount]]&lt;0,-Table1[[#This Row],[Amount]],"")</f>
        <v>32</v>
      </c>
      <c r="H3763" t="str">
        <f>IF(Table1[[#This Row],[Account Type]]="Credit Card",Table1[[#This Row],[Amount]],"")</f>
        <v/>
      </c>
      <c r="I3763" s="2" t="str">
        <f>IF(Table1[[#This Row],[Category]]="Loan Repayment",Table1[[#This Row],[Amount]]*-1,"")</f>
        <v/>
      </c>
      <c r="J3763" s="20" t="s">
        <v>395</v>
      </c>
      <c r="K3763" s="17">
        <v>45689</v>
      </c>
    </row>
    <row r="3764" spans="1:11" x14ac:dyDescent="0.25">
      <c r="A3764" s="17">
        <v>45716</v>
      </c>
      <c r="B3764" t="s">
        <v>301</v>
      </c>
      <c r="C3764" t="str">
        <f t="shared" si="58"/>
        <v>Kids Extracurricular</v>
      </c>
      <c r="D3764" s="3">
        <v>-32</v>
      </c>
      <c r="E3764" t="s">
        <v>285</v>
      </c>
      <c r="F3764" t="s">
        <v>241</v>
      </c>
      <c r="G3764" s="5">
        <f>IF(Table1[[#This Row],[Amount]]&lt;0,-Table1[[#This Row],[Amount]],"")</f>
        <v>32</v>
      </c>
      <c r="H3764" t="str">
        <f>IF(Table1[[#This Row],[Account Type]]="Credit Card",Table1[[#This Row],[Amount]],"")</f>
        <v/>
      </c>
      <c r="I3764" s="2" t="str">
        <f>IF(Table1[[#This Row],[Category]]="Loan Repayment",Table1[[#This Row],[Amount]]*-1,"")</f>
        <v/>
      </c>
      <c r="J3764" s="20" t="s">
        <v>395</v>
      </c>
      <c r="K3764" s="17">
        <v>45689</v>
      </c>
    </row>
    <row r="3765" spans="1:11" x14ac:dyDescent="0.25">
      <c r="A3765" s="16">
        <v>45717.463217592594</v>
      </c>
      <c r="B3765" t="s">
        <v>10</v>
      </c>
      <c r="C3765" t="str">
        <f t="shared" si="58"/>
        <v>Groceries</v>
      </c>
      <c r="D3765" s="3">
        <v>-1.3</v>
      </c>
      <c r="E3765" t="s">
        <v>244</v>
      </c>
      <c r="F3765" t="s">
        <v>241</v>
      </c>
      <c r="G3765" s="5">
        <f>IF(Table1[[#This Row],[Amount]]&lt;0,-Table1[[#This Row],[Amount]],"")</f>
        <v>1.3</v>
      </c>
      <c r="H3765" t="str">
        <f>IF(Table1[[#This Row],[Account Type]]="Credit Card",Table1[[#This Row],[Amount]],"")</f>
        <v/>
      </c>
      <c r="I3765" s="2" t="str">
        <f>IF(Table1[[#This Row],[Category]]="Loan Repayment",Table1[[#This Row],[Amount]]*-1,"")</f>
        <v/>
      </c>
      <c r="J3765" s="20" t="s">
        <v>396</v>
      </c>
      <c r="K3765" s="17">
        <v>45717</v>
      </c>
    </row>
    <row r="3766" spans="1:11" x14ac:dyDescent="0.25">
      <c r="A3766" s="17">
        <v>45718</v>
      </c>
      <c r="B3766" t="s">
        <v>248</v>
      </c>
      <c r="C3766" t="str">
        <f t="shared" si="58"/>
        <v>Others</v>
      </c>
      <c r="D3766" s="3">
        <v>-3.5</v>
      </c>
      <c r="E3766" t="s">
        <v>254</v>
      </c>
      <c r="F3766" t="s">
        <v>255</v>
      </c>
      <c r="G3766" s="5">
        <f>IF(Table1[[#This Row],[Amount]]&lt;0,-Table1[[#This Row],[Amount]],"")</f>
        <v>3.5</v>
      </c>
      <c r="H3766">
        <f>IF(Table1[[#This Row],[Account Type]]="Credit Card",Table1[[#This Row],[Amount]],"")</f>
        <v>-3.5</v>
      </c>
      <c r="I3766" s="2" t="str">
        <f>IF(Table1[[#This Row],[Category]]="Loan Repayment",Table1[[#This Row],[Amount]]*-1,"")</f>
        <v/>
      </c>
      <c r="J3766" s="20" t="s">
        <v>396</v>
      </c>
      <c r="K3766" s="17">
        <v>45717</v>
      </c>
    </row>
    <row r="3767" spans="1:11" x14ac:dyDescent="0.25">
      <c r="A3767" s="17">
        <v>45718</v>
      </c>
      <c r="B3767" t="s">
        <v>272</v>
      </c>
      <c r="C3767" t="str">
        <f t="shared" si="58"/>
        <v>Others</v>
      </c>
      <c r="D3767" s="3">
        <v>-13.67</v>
      </c>
      <c r="E3767" t="s">
        <v>254</v>
      </c>
      <c r="F3767" t="s">
        <v>255</v>
      </c>
      <c r="G3767" s="5">
        <f>IF(Table1[[#This Row],[Amount]]&lt;0,-Table1[[#This Row],[Amount]],"")</f>
        <v>13.67</v>
      </c>
      <c r="H3767">
        <f>IF(Table1[[#This Row],[Account Type]]="Credit Card",Table1[[#This Row],[Amount]],"")</f>
        <v>-13.67</v>
      </c>
      <c r="I3767" s="2" t="str">
        <f>IF(Table1[[#This Row],[Category]]="Loan Repayment",Table1[[#This Row],[Amount]]*-1,"")</f>
        <v/>
      </c>
      <c r="J3767" s="20" t="s">
        <v>396</v>
      </c>
      <c r="K3767" s="17">
        <v>45717</v>
      </c>
    </row>
    <row r="3768" spans="1:11" x14ac:dyDescent="0.25">
      <c r="A3768" s="16">
        <v>45718.354733796295</v>
      </c>
      <c r="B3768" t="s">
        <v>154</v>
      </c>
      <c r="C3768" t="str">
        <f t="shared" si="58"/>
        <v>Others</v>
      </c>
      <c r="D3768" s="3">
        <v>-10</v>
      </c>
      <c r="E3768" t="s">
        <v>244</v>
      </c>
      <c r="F3768" t="s">
        <v>241</v>
      </c>
      <c r="G3768" s="5">
        <f>IF(Table1[[#This Row],[Amount]]&lt;0,-Table1[[#This Row],[Amount]],"")</f>
        <v>10</v>
      </c>
      <c r="H3768" t="str">
        <f>IF(Table1[[#This Row],[Account Type]]="Credit Card",Table1[[#This Row],[Amount]],"")</f>
        <v/>
      </c>
      <c r="I3768" s="2" t="str">
        <f>IF(Table1[[#This Row],[Category]]="Loan Repayment",Table1[[#This Row],[Amount]]*-1,"")</f>
        <v/>
      </c>
      <c r="J3768" s="20" t="s">
        <v>396</v>
      </c>
      <c r="K3768" s="17">
        <v>45717</v>
      </c>
    </row>
    <row r="3769" spans="1:11" x14ac:dyDescent="0.25">
      <c r="A3769" s="16">
        <v>45718.47934027778</v>
      </c>
      <c r="B3769" t="s">
        <v>39</v>
      </c>
      <c r="C3769" t="str">
        <f t="shared" si="58"/>
        <v>Church</v>
      </c>
      <c r="D3769" s="3">
        <v>-220</v>
      </c>
      <c r="E3769" t="s">
        <v>244</v>
      </c>
      <c r="F3769" t="s">
        <v>241</v>
      </c>
      <c r="G3769" s="5">
        <f>IF(Table1[[#This Row],[Amount]]&lt;0,-Table1[[#This Row],[Amount]],"")</f>
        <v>220</v>
      </c>
      <c r="H3769" t="str">
        <f>IF(Table1[[#This Row],[Account Type]]="Credit Card",Table1[[#This Row],[Amount]],"")</f>
        <v/>
      </c>
      <c r="I3769" s="2" t="str">
        <f>IF(Table1[[#This Row],[Category]]="Loan Repayment",Table1[[#This Row],[Amount]]*-1,"")</f>
        <v/>
      </c>
      <c r="J3769" s="20" t="s">
        <v>396</v>
      </c>
      <c r="K3769" s="17">
        <v>45717</v>
      </c>
    </row>
    <row r="3770" spans="1:11" x14ac:dyDescent="0.25">
      <c r="A3770" s="16">
        <v>45718.529432870368</v>
      </c>
      <c r="B3770" t="s">
        <v>39</v>
      </c>
      <c r="C3770" t="str">
        <f t="shared" si="58"/>
        <v>Church</v>
      </c>
      <c r="D3770" s="3">
        <v>-3</v>
      </c>
      <c r="E3770" t="s">
        <v>244</v>
      </c>
      <c r="F3770" t="s">
        <v>241</v>
      </c>
      <c r="G3770" s="5">
        <f>IF(Table1[[#This Row],[Amount]]&lt;0,-Table1[[#This Row],[Amount]],"")</f>
        <v>3</v>
      </c>
      <c r="H3770" t="str">
        <f>IF(Table1[[#This Row],[Account Type]]="Credit Card",Table1[[#This Row],[Amount]],"")</f>
        <v/>
      </c>
      <c r="I3770" s="2" t="str">
        <f>IF(Table1[[#This Row],[Category]]="Loan Repayment",Table1[[#This Row],[Amount]]*-1,"")</f>
        <v/>
      </c>
      <c r="J3770" s="20" t="s">
        <v>396</v>
      </c>
      <c r="K3770" s="17">
        <v>45717</v>
      </c>
    </row>
    <row r="3771" spans="1:11" x14ac:dyDescent="0.25">
      <c r="A3771" s="16">
        <v>45718.562592592592</v>
      </c>
      <c r="B3771" t="s">
        <v>119</v>
      </c>
      <c r="C3771" t="str">
        <f t="shared" si="58"/>
        <v>Others</v>
      </c>
      <c r="D3771" s="3">
        <v>-5</v>
      </c>
      <c r="E3771" t="s">
        <v>244</v>
      </c>
      <c r="F3771" t="s">
        <v>241</v>
      </c>
      <c r="G3771" s="5">
        <f>IF(Table1[[#This Row],[Amount]]&lt;0,-Table1[[#This Row],[Amount]],"")</f>
        <v>5</v>
      </c>
      <c r="H3771" t="str">
        <f>IF(Table1[[#This Row],[Account Type]]="Credit Card",Table1[[#This Row],[Amount]],"")</f>
        <v/>
      </c>
      <c r="I3771" s="2" t="str">
        <f>IF(Table1[[#This Row],[Category]]="Loan Repayment",Table1[[#This Row],[Amount]]*-1,"")</f>
        <v/>
      </c>
      <c r="J3771" s="20" t="s">
        <v>396</v>
      </c>
      <c r="K3771" s="17">
        <v>45717</v>
      </c>
    </row>
    <row r="3772" spans="1:11" x14ac:dyDescent="0.25">
      <c r="A3772" s="16">
        <v>45718.799305555556</v>
      </c>
      <c r="B3772" t="s">
        <v>211</v>
      </c>
      <c r="C3772" t="str">
        <f t="shared" si="58"/>
        <v>Others</v>
      </c>
      <c r="D3772" s="3">
        <v>-50</v>
      </c>
      <c r="E3772" t="s">
        <v>244</v>
      </c>
      <c r="F3772" t="s">
        <v>241</v>
      </c>
      <c r="G3772" s="5">
        <f>IF(Table1[[#This Row],[Amount]]&lt;0,-Table1[[#This Row],[Amount]],"")</f>
        <v>50</v>
      </c>
      <c r="H3772" t="str">
        <f>IF(Table1[[#This Row],[Account Type]]="Credit Card",Table1[[#This Row],[Amount]],"")</f>
        <v/>
      </c>
      <c r="I3772" s="2" t="str">
        <f>IF(Table1[[#This Row],[Category]]="Loan Repayment",Table1[[#This Row],[Amount]]*-1,"")</f>
        <v/>
      </c>
      <c r="J3772" s="20" t="s">
        <v>396</v>
      </c>
      <c r="K3772" s="17">
        <v>45717</v>
      </c>
    </row>
    <row r="3773" spans="1:11" x14ac:dyDescent="0.25">
      <c r="A3773" s="17">
        <v>45719</v>
      </c>
      <c r="B3773" t="s">
        <v>249</v>
      </c>
      <c r="C3773" t="str">
        <f t="shared" si="58"/>
        <v>Others</v>
      </c>
      <c r="D3773" s="3">
        <v>0</v>
      </c>
      <c r="E3773" t="s">
        <v>254</v>
      </c>
      <c r="F3773" t="s">
        <v>255</v>
      </c>
      <c r="G3773" s="5" t="str">
        <f>IF(Table1[[#This Row],[Amount]]&lt;0,-Table1[[#This Row],[Amount]],"")</f>
        <v/>
      </c>
      <c r="H3773">
        <f>IF(Table1[[#This Row],[Account Type]]="Credit Card",Table1[[#This Row],[Amount]],"")</f>
        <v>0</v>
      </c>
      <c r="I3773" s="2" t="str">
        <f>IF(Table1[[#This Row],[Category]]="Loan Repayment",Table1[[#This Row],[Amount]]*-1,"")</f>
        <v/>
      </c>
      <c r="J3773" s="20" t="s">
        <v>396</v>
      </c>
      <c r="K3773" s="17">
        <v>45717</v>
      </c>
    </row>
    <row r="3774" spans="1:11" x14ac:dyDescent="0.25">
      <c r="A3774" s="17">
        <v>45719</v>
      </c>
      <c r="B3774" t="s">
        <v>248</v>
      </c>
      <c r="C3774" t="str">
        <f t="shared" si="58"/>
        <v>Others</v>
      </c>
      <c r="D3774" s="3">
        <v>-5.25</v>
      </c>
      <c r="E3774" t="s">
        <v>254</v>
      </c>
      <c r="F3774" t="s">
        <v>255</v>
      </c>
      <c r="G3774" s="5">
        <f>IF(Table1[[#This Row],[Amount]]&lt;0,-Table1[[#This Row],[Amount]],"")</f>
        <v>5.25</v>
      </c>
      <c r="H3774">
        <f>IF(Table1[[#This Row],[Account Type]]="Credit Card",Table1[[#This Row],[Amount]],"")</f>
        <v>-5.25</v>
      </c>
      <c r="I3774" s="2" t="str">
        <f>IF(Table1[[#This Row],[Category]]="Loan Repayment",Table1[[#This Row],[Amount]]*-1,"")</f>
        <v/>
      </c>
      <c r="J3774" s="20" t="s">
        <v>396</v>
      </c>
      <c r="K3774" s="17">
        <v>45717</v>
      </c>
    </row>
    <row r="3775" spans="1:11" x14ac:dyDescent="0.25">
      <c r="A3775" s="17">
        <v>45719</v>
      </c>
      <c r="B3775" t="s">
        <v>293</v>
      </c>
      <c r="C3775" t="str">
        <f t="shared" si="58"/>
        <v>Others</v>
      </c>
      <c r="D3775" s="3">
        <v>-15</v>
      </c>
      <c r="E3775" t="s">
        <v>285</v>
      </c>
      <c r="F3775" t="s">
        <v>241</v>
      </c>
      <c r="G3775" s="5">
        <f>IF(Table1[[#This Row],[Amount]]&lt;0,-Table1[[#This Row],[Amount]],"")</f>
        <v>15</v>
      </c>
      <c r="H3775" t="str">
        <f>IF(Table1[[#This Row],[Account Type]]="Credit Card",Table1[[#This Row],[Amount]],"")</f>
        <v/>
      </c>
      <c r="I3775" s="2" t="str">
        <f>IF(Table1[[#This Row],[Category]]="Loan Repayment",Table1[[#This Row],[Amount]]*-1,"")</f>
        <v/>
      </c>
      <c r="J3775" s="20" t="s">
        <v>396</v>
      </c>
      <c r="K3775" s="17">
        <v>45717</v>
      </c>
    </row>
    <row r="3776" spans="1:11" x14ac:dyDescent="0.25">
      <c r="A3776" s="16">
        <v>45719.356608796297</v>
      </c>
      <c r="B3776" t="s">
        <v>223</v>
      </c>
      <c r="C3776" t="str">
        <f t="shared" si="58"/>
        <v>Others</v>
      </c>
      <c r="D3776" s="3">
        <v>-5</v>
      </c>
      <c r="E3776" t="s">
        <v>244</v>
      </c>
      <c r="F3776" t="s">
        <v>241</v>
      </c>
      <c r="G3776" s="5">
        <f>IF(Table1[[#This Row],[Amount]]&lt;0,-Table1[[#This Row],[Amount]],"")</f>
        <v>5</v>
      </c>
      <c r="H3776" t="str">
        <f>IF(Table1[[#This Row],[Account Type]]="Credit Card",Table1[[#This Row],[Amount]],"")</f>
        <v/>
      </c>
      <c r="I3776" s="2" t="str">
        <f>IF(Table1[[#This Row],[Category]]="Loan Repayment",Table1[[#This Row],[Amount]]*-1,"")</f>
        <v/>
      </c>
      <c r="J3776" s="20" t="s">
        <v>396</v>
      </c>
      <c r="K3776" s="17">
        <v>45717</v>
      </c>
    </row>
    <row r="3777" spans="1:11" x14ac:dyDescent="0.25">
      <c r="A3777" s="16">
        <v>45719.442766203705</v>
      </c>
      <c r="B3777" t="s">
        <v>214</v>
      </c>
      <c r="C3777" t="str">
        <f t="shared" si="58"/>
        <v>Loan Repayment</v>
      </c>
      <c r="D3777" s="3">
        <v>-200</v>
      </c>
      <c r="E3777" t="s">
        <v>244</v>
      </c>
      <c r="F3777" t="s">
        <v>241</v>
      </c>
      <c r="G3777" s="5">
        <f>IF(Table1[[#This Row],[Amount]]&lt;0,-Table1[[#This Row],[Amount]],"")</f>
        <v>200</v>
      </c>
      <c r="H3777" t="str">
        <f>IF(Table1[[#This Row],[Account Type]]="Credit Card",Table1[[#This Row],[Amount]],"")</f>
        <v/>
      </c>
      <c r="I3777" s="2">
        <f>IF(Table1[[#This Row],[Category]]="Loan Repayment",Table1[[#This Row],[Amount]]*-1,"")</f>
        <v>200</v>
      </c>
      <c r="J3777" s="20" t="s">
        <v>396</v>
      </c>
      <c r="K3777" s="17">
        <v>45717</v>
      </c>
    </row>
    <row r="3778" spans="1:11" x14ac:dyDescent="0.25">
      <c r="A3778" s="16">
        <v>45719.445729166669</v>
      </c>
      <c r="B3778" t="s">
        <v>27</v>
      </c>
      <c r="C3778" t="str">
        <f t="shared" ref="C3778:C3817" si="59">IF(OR(B3778="Lidl",B3778="Asda",B3778="Best Asia Supermarket",B3778="Wallington Food Centre",B3778="Sainsbury's",B3778="Tesco"),"Groceries",IF(OR(B3778="Boots",B3778="Manor Pharmacy",B3778="Specsavers",B3778="Noahs Health Food Stor"),"Health",IF(OR(B3778="Amazon",B3778="Ebay"),"Online Shopping",IF(OR(B3778="Transport For London",B3778="South Western Railway"),"Public Transport",IF(OR(B3778="Primark",B3778="TK Maxx",B3778="Marks &amp; Spencer"),"Clothing",IF(OR(B3778="Udemy",B3778="Wise",B3778="Telusko",B3778="Oasis Christian Centre"),"Self Development",IF(OR(B3778="Price Busters",B3778="Argos",B3778="Poundland",B3778="Kings Corner"),"Household Items",IF(OR(B3778="To RCCG GLORIOUS HIGH THRONE",B3778="To Eagle City Church"),"Church",IF(OR(B3778="Skillz UK",B3778="Tynker",B3778="To Gocardless",B3778="We Make Footballers Cc",B3778="GLL BETTER",B3778="VIS WWW.BETTER.ORG.UK/",B3778="IXL Learning"),"Kids Extracurricular",IF(OR(B3778="To GBP Savings",B3778="Trading 212"),"Savings",IF(B3778="To Aqua","Loan Repayment",IF(B3778="To Kaneh Amin","Haircut",IF(B3778="Wall/Rent/63canon","Rent",IF(OR(B3778="Bolt","Uber"),"Cab",IF(B3778="Dulwich College","Salary","Others")))))))))))))))</f>
        <v>Self Development</v>
      </c>
      <c r="D3778" s="3">
        <v>-7.87</v>
      </c>
      <c r="E3778" t="s">
        <v>244</v>
      </c>
      <c r="F3778" t="s">
        <v>241</v>
      </c>
      <c r="G3778" s="5">
        <f>IF(Table1[[#This Row],[Amount]]&lt;0,-Table1[[#This Row],[Amount]],"")</f>
        <v>7.87</v>
      </c>
      <c r="H3778" t="str">
        <f>IF(Table1[[#This Row],[Account Type]]="Credit Card",Table1[[#This Row],[Amount]],"")</f>
        <v/>
      </c>
      <c r="I3778" s="2" t="str">
        <f>IF(Table1[[#This Row],[Category]]="Loan Repayment",Table1[[#This Row],[Amount]]*-1,"")</f>
        <v/>
      </c>
      <c r="J3778" s="20" t="s">
        <v>396</v>
      </c>
      <c r="K3778" s="17">
        <v>45717</v>
      </c>
    </row>
    <row r="3779" spans="1:11" x14ac:dyDescent="0.25">
      <c r="A3779" s="17">
        <v>45720</v>
      </c>
      <c r="B3779" t="s">
        <v>248</v>
      </c>
      <c r="C3779" t="str">
        <f t="shared" si="59"/>
        <v>Others</v>
      </c>
      <c r="D3779" s="3">
        <v>-5.25</v>
      </c>
      <c r="E3779" t="s">
        <v>254</v>
      </c>
      <c r="F3779" t="s">
        <v>255</v>
      </c>
      <c r="G3779" s="5">
        <f>IF(Table1[[#This Row],[Amount]]&lt;0,-Table1[[#This Row],[Amount]],"")</f>
        <v>5.25</v>
      </c>
      <c r="H3779">
        <f>IF(Table1[[#This Row],[Account Type]]="Credit Card",Table1[[#This Row],[Amount]],"")</f>
        <v>-5.25</v>
      </c>
      <c r="I3779" s="2" t="str">
        <f>IF(Table1[[#This Row],[Category]]="Loan Repayment",Table1[[#This Row],[Amount]]*-1,"")</f>
        <v/>
      </c>
      <c r="J3779" s="20" t="s">
        <v>396</v>
      </c>
      <c r="K3779" s="17">
        <v>45717</v>
      </c>
    </row>
    <row r="3780" spans="1:11" x14ac:dyDescent="0.25">
      <c r="A3780" s="16">
        <v>45720.395833333336</v>
      </c>
      <c r="B3780" t="s">
        <v>237</v>
      </c>
      <c r="C3780" t="str">
        <f t="shared" si="59"/>
        <v>Others</v>
      </c>
      <c r="D3780" s="3">
        <v>-21</v>
      </c>
      <c r="E3780" t="s">
        <v>244</v>
      </c>
      <c r="F3780" t="s">
        <v>241</v>
      </c>
      <c r="G3780" s="5">
        <f>IF(Table1[[#This Row],[Amount]]&lt;0,-Table1[[#This Row],[Amount]],"")</f>
        <v>21</v>
      </c>
      <c r="H3780" t="str">
        <f>IF(Table1[[#This Row],[Account Type]]="Credit Card",Table1[[#This Row],[Amount]],"")</f>
        <v/>
      </c>
      <c r="I3780" s="2" t="str">
        <f>IF(Table1[[#This Row],[Category]]="Loan Repayment",Table1[[#This Row],[Amount]]*-1,"")</f>
        <v/>
      </c>
      <c r="J3780" s="20" t="s">
        <v>396</v>
      </c>
      <c r="K3780" s="17">
        <v>45717</v>
      </c>
    </row>
    <row r="3781" spans="1:11" x14ac:dyDescent="0.25">
      <c r="A3781" s="16">
        <v>45720.704097222224</v>
      </c>
      <c r="B3781" t="s">
        <v>139</v>
      </c>
      <c r="C3781" t="str">
        <f t="shared" si="59"/>
        <v>Cab</v>
      </c>
      <c r="D3781" s="3">
        <v>-6.5</v>
      </c>
      <c r="E3781" t="s">
        <v>244</v>
      </c>
      <c r="F3781" t="s">
        <v>241</v>
      </c>
      <c r="G3781" s="5">
        <f>IF(Table1[[#This Row],[Amount]]&lt;0,-Table1[[#This Row],[Amount]],"")</f>
        <v>6.5</v>
      </c>
      <c r="H3781" t="str">
        <f>IF(Table1[[#This Row],[Account Type]]="Credit Card",Table1[[#This Row],[Amount]],"")</f>
        <v/>
      </c>
      <c r="I3781" s="2" t="str">
        <f>IF(Table1[[#This Row],[Category]]="Loan Repayment",Table1[[#This Row],[Amount]]*-1,"")</f>
        <v/>
      </c>
      <c r="J3781" s="20" t="s">
        <v>396</v>
      </c>
      <c r="K3781" s="17">
        <v>45717</v>
      </c>
    </row>
    <row r="3782" spans="1:11" x14ac:dyDescent="0.25">
      <c r="A3782" s="16">
        <v>45720.70553240741</v>
      </c>
      <c r="B3782" t="s">
        <v>139</v>
      </c>
      <c r="C3782" t="str">
        <f t="shared" si="59"/>
        <v>Cab</v>
      </c>
      <c r="D3782" s="3">
        <v>-7.1</v>
      </c>
      <c r="E3782" t="s">
        <v>244</v>
      </c>
      <c r="F3782" t="s">
        <v>241</v>
      </c>
      <c r="G3782" s="5">
        <f>IF(Table1[[#This Row],[Amount]]&lt;0,-Table1[[#This Row],[Amount]],"")</f>
        <v>7.1</v>
      </c>
      <c r="H3782" t="str">
        <f>IF(Table1[[#This Row],[Account Type]]="Credit Card",Table1[[#This Row],[Amount]],"")</f>
        <v/>
      </c>
      <c r="I3782" s="2" t="str">
        <f>IF(Table1[[#This Row],[Category]]="Loan Repayment",Table1[[#This Row],[Amount]]*-1,"")</f>
        <v/>
      </c>
      <c r="J3782" s="20" t="s">
        <v>396</v>
      </c>
      <c r="K3782" s="17">
        <v>45717</v>
      </c>
    </row>
    <row r="3783" spans="1:11" x14ac:dyDescent="0.25">
      <c r="A3783" s="16">
        <v>45720.722604166665</v>
      </c>
      <c r="B3783" t="s">
        <v>139</v>
      </c>
      <c r="C3783" t="str">
        <f t="shared" si="59"/>
        <v>Cab</v>
      </c>
      <c r="D3783" s="3">
        <v>-6.5</v>
      </c>
      <c r="E3783" t="s">
        <v>244</v>
      </c>
      <c r="F3783" t="s">
        <v>241</v>
      </c>
      <c r="G3783" s="5">
        <f>IF(Table1[[#This Row],[Amount]]&lt;0,-Table1[[#This Row],[Amount]],"")</f>
        <v>6.5</v>
      </c>
      <c r="H3783" t="str">
        <f>IF(Table1[[#This Row],[Account Type]]="Credit Card",Table1[[#This Row],[Amount]],"")</f>
        <v/>
      </c>
      <c r="I3783" s="2" t="str">
        <f>IF(Table1[[#This Row],[Category]]="Loan Repayment",Table1[[#This Row],[Amount]]*-1,"")</f>
        <v/>
      </c>
      <c r="J3783" s="20" t="s">
        <v>396</v>
      </c>
      <c r="K3783" s="17">
        <v>45717</v>
      </c>
    </row>
    <row r="3784" spans="1:11" x14ac:dyDescent="0.25">
      <c r="A3784" s="17">
        <v>45721</v>
      </c>
      <c r="B3784" t="s">
        <v>262</v>
      </c>
      <c r="C3784" t="str">
        <f t="shared" si="59"/>
        <v>Others</v>
      </c>
      <c r="D3784" s="3">
        <v>-6.2</v>
      </c>
      <c r="E3784" t="s">
        <v>254</v>
      </c>
      <c r="F3784" t="s">
        <v>255</v>
      </c>
      <c r="G3784" s="5">
        <f>IF(Table1[[#This Row],[Amount]]&lt;0,-Table1[[#This Row],[Amount]],"")</f>
        <v>6.2</v>
      </c>
      <c r="H3784">
        <f>IF(Table1[[#This Row],[Account Type]]="Credit Card",Table1[[#This Row],[Amount]],"")</f>
        <v>-6.2</v>
      </c>
      <c r="I3784" s="2" t="str">
        <f>IF(Table1[[#This Row],[Category]]="Loan Repayment",Table1[[#This Row],[Amount]]*-1,"")</f>
        <v/>
      </c>
      <c r="J3784" s="20" t="s">
        <v>396</v>
      </c>
      <c r="K3784" s="17">
        <v>45717</v>
      </c>
    </row>
    <row r="3785" spans="1:11" x14ac:dyDescent="0.25">
      <c r="A3785" s="17">
        <v>45721</v>
      </c>
      <c r="B3785" t="s">
        <v>295</v>
      </c>
      <c r="C3785" t="str">
        <f t="shared" si="59"/>
        <v>Others</v>
      </c>
      <c r="D3785" s="3">
        <v>-10.88</v>
      </c>
      <c r="E3785" t="s">
        <v>285</v>
      </c>
      <c r="F3785" t="s">
        <v>241</v>
      </c>
      <c r="G3785" s="5">
        <f>IF(Table1[[#This Row],[Amount]]&lt;0,-Table1[[#This Row],[Amount]],"")</f>
        <v>10.88</v>
      </c>
      <c r="H3785" t="str">
        <f>IF(Table1[[#This Row],[Account Type]]="Credit Card",Table1[[#This Row],[Amount]],"")</f>
        <v/>
      </c>
      <c r="I3785" s="2" t="str">
        <f>IF(Table1[[#This Row],[Category]]="Loan Repayment",Table1[[#This Row],[Amount]]*-1,"")</f>
        <v/>
      </c>
      <c r="J3785" s="20" t="s">
        <v>396</v>
      </c>
      <c r="K3785" s="17">
        <v>45717</v>
      </c>
    </row>
    <row r="3786" spans="1:11" x14ac:dyDescent="0.25">
      <c r="A3786" s="16">
        <v>45721.395833333336</v>
      </c>
      <c r="B3786" t="s">
        <v>237</v>
      </c>
      <c r="C3786" t="str">
        <f t="shared" si="59"/>
        <v>Others</v>
      </c>
      <c r="D3786" s="3">
        <v>-21</v>
      </c>
      <c r="E3786" t="s">
        <v>244</v>
      </c>
      <c r="F3786" t="s">
        <v>241</v>
      </c>
      <c r="G3786" s="5">
        <f>IF(Table1[[#This Row],[Amount]]&lt;0,-Table1[[#This Row],[Amount]],"")</f>
        <v>21</v>
      </c>
      <c r="H3786" t="str">
        <f>IF(Table1[[#This Row],[Account Type]]="Credit Card",Table1[[#This Row],[Amount]],"")</f>
        <v/>
      </c>
      <c r="I3786" s="2" t="str">
        <f>IF(Table1[[#This Row],[Category]]="Loan Repayment",Table1[[#This Row],[Amount]]*-1,"")</f>
        <v/>
      </c>
      <c r="J3786" s="20" t="s">
        <v>396</v>
      </c>
      <c r="K3786" s="17">
        <v>45717</v>
      </c>
    </row>
    <row r="3787" spans="1:11" x14ac:dyDescent="0.25">
      <c r="A3787" s="16">
        <v>45721.679918981485</v>
      </c>
      <c r="B3787" t="s">
        <v>238</v>
      </c>
      <c r="C3787" t="str">
        <f t="shared" si="59"/>
        <v>Kids Extracurricular</v>
      </c>
      <c r="D3787" s="3">
        <v>-80</v>
      </c>
      <c r="E3787" t="s">
        <v>244</v>
      </c>
      <c r="F3787" t="s">
        <v>241</v>
      </c>
      <c r="G3787" s="5">
        <f>IF(Table1[[#This Row],[Amount]]&lt;0,-Table1[[#This Row],[Amount]],"")</f>
        <v>80</v>
      </c>
      <c r="H3787" t="str">
        <f>IF(Table1[[#This Row],[Account Type]]="Credit Card",Table1[[#This Row],[Amount]],"")</f>
        <v/>
      </c>
      <c r="I3787" s="2" t="str">
        <f>IF(Table1[[#This Row],[Category]]="Loan Repayment",Table1[[#This Row],[Amount]]*-1,"")</f>
        <v/>
      </c>
      <c r="J3787" s="20" t="s">
        <v>396</v>
      </c>
      <c r="K3787" s="17">
        <v>45717</v>
      </c>
    </row>
    <row r="3788" spans="1:11" x14ac:dyDescent="0.25">
      <c r="A3788" s="16">
        <v>45722.343310185184</v>
      </c>
      <c r="B3788" t="s">
        <v>139</v>
      </c>
      <c r="C3788" t="str">
        <f t="shared" si="59"/>
        <v>Cab</v>
      </c>
      <c r="D3788" s="3">
        <v>-7.3</v>
      </c>
      <c r="E3788" t="s">
        <v>244</v>
      </c>
      <c r="F3788" t="s">
        <v>241</v>
      </c>
      <c r="G3788" s="5">
        <f>IF(Table1[[#This Row],[Amount]]&lt;0,-Table1[[#This Row],[Amount]],"")</f>
        <v>7.3</v>
      </c>
      <c r="H3788" t="str">
        <f>IF(Table1[[#This Row],[Account Type]]="Credit Card",Table1[[#This Row],[Amount]],"")</f>
        <v/>
      </c>
      <c r="I3788" s="2" t="str">
        <f>IF(Table1[[#This Row],[Category]]="Loan Repayment",Table1[[#This Row],[Amount]]*-1,"")</f>
        <v/>
      </c>
      <c r="J3788" s="20" t="s">
        <v>396</v>
      </c>
      <c r="K3788" s="17">
        <v>45717</v>
      </c>
    </row>
    <row r="3789" spans="1:11" x14ac:dyDescent="0.25">
      <c r="A3789" s="17">
        <v>45723</v>
      </c>
      <c r="B3789" t="s">
        <v>296</v>
      </c>
      <c r="C3789" t="str">
        <f t="shared" si="59"/>
        <v>Others</v>
      </c>
      <c r="D3789" s="3">
        <v>-300</v>
      </c>
      <c r="E3789" t="s">
        <v>285</v>
      </c>
      <c r="F3789" t="s">
        <v>241</v>
      </c>
      <c r="G3789" s="5">
        <f>IF(Table1[[#This Row],[Amount]]&lt;0,-Table1[[#This Row],[Amount]],"")</f>
        <v>300</v>
      </c>
      <c r="H3789" t="str">
        <f>IF(Table1[[#This Row],[Account Type]]="Credit Card",Table1[[#This Row],[Amount]],"")</f>
        <v/>
      </c>
      <c r="I3789" s="2" t="str">
        <f>IF(Table1[[#This Row],[Category]]="Loan Repayment",Table1[[#This Row],[Amount]]*-1,"")</f>
        <v/>
      </c>
      <c r="J3789" s="20" t="s">
        <v>396</v>
      </c>
      <c r="K3789" s="17">
        <v>45717</v>
      </c>
    </row>
    <row r="3790" spans="1:11" x14ac:dyDescent="0.25">
      <c r="A3790" s="17">
        <v>45724</v>
      </c>
      <c r="B3790" t="s">
        <v>284</v>
      </c>
      <c r="C3790" t="str">
        <f t="shared" si="59"/>
        <v>Others</v>
      </c>
      <c r="D3790" s="3">
        <v>-700</v>
      </c>
      <c r="E3790" t="s">
        <v>285</v>
      </c>
      <c r="F3790" t="s">
        <v>241</v>
      </c>
      <c r="G3790" s="5">
        <f>IF(Table1[[#This Row],[Amount]]&lt;0,-Table1[[#This Row],[Amount]],"")</f>
        <v>700</v>
      </c>
      <c r="H3790" t="str">
        <f>IF(Table1[[#This Row],[Account Type]]="Credit Card",Table1[[#This Row],[Amount]],"")</f>
        <v/>
      </c>
      <c r="I3790" s="2" t="str">
        <f>IF(Table1[[#This Row],[Category]]="Loan Repayment",Table1[[#This Row],[Amount]]*-1,"")</f>
        <v/>
      </c>
      <c r="J3790" s="20" t="s">
        <v>396</v>
      </c>
      <c r="K3790" s="17">
        <v>45717</v>
      </c>
    </row>
    <row r="3791" spans="1:11" x14ac:dyDescent="0.25">
      <c r="A3791" s="16">
        <v>45724.674074074072</v>
      </c>
      <c r="B3791" t="s">
        <v>139</v>
      </c>
      <c r="C3791" t="str">
        <f t="shared" si="59"/>
        <v>Cab</v>
      </c>
      <c r="D3791" s="3">
        <v>-20.100000000000001</v>
      </c>
      <c r="E3791" t="s">
        <v>244</v>
      </c>
      <c r="F3791" t="s">
        <v>241</v>
      </c>
      <c r="G3791" s="5">
        <f>IF(Table1[[#This Row],[Amount]]&lt;0,-Table1[[#This Row],[Amount]],"")</f>
        <v>20.100000000000001</v>
      </c>
      <c r="H3791" t="str">
        <f>IF(Table1[[#This Row],[Account Type]]="Credit Card",Table1[[#This Row],[Amount]],"")</f>
        <v/>
      </c>
      <c r="I3791" s="2" t="str">
        <f>IF(Table1[[#This Row],[Category]]="Loan Repayment",Table1[[#This Row],[Amount]]*-1,"")</f>
        <v/>
      </c>
      <c r="J3791" s="20" t="s">
        <v>396</v>
      </c>
      <c r="K3791" s="17">
        <v>45717</v>
      </c>
    </row>
    <row r="3792" spans="1:11" x14ac:dyDescent="0.25">
      <c r="A3792" s="16">
        <v>45725.504444444443</v>
      </c>
      <c r="B3792" t="s">
        <v>39</v>
      </c>
      <c r="C3792" t="str">
        <f t="shared" si="59"/>
        <v>Church</v>
      </c>
      <c r="D3792" s="3">
        <v>-3</v>
      </c>
      <c r="E3792" t="s">
        <v>244</v>
      </c>
      <c r="F3792" t="s">
        <v>241</v>
      </c>
      <c r="G3792" s="5">
        <f>IF(Table1[[#This Row],[Amount]]&lt;0,-Table1[[#This Row],[Amount]],"")</f>
        <v>3</v>
      </c>
      <c r="H3792" t="str">
        <f>IF(Table1[[#This Row],[Account Type]]="Credit Card",Table1[[#This Row],[Amount]],"")</f>
        <v/>
      </c>
      <c r="I3792" s="2" t="str">
        <f>IF(Table1[[#This Row],[Category]]="Loan Repayment",Table1[[#This Row],[Amount]]*-1,"")</f>
        <v/>
      </c>
      <c r="J3792" s="20" t="s">
        <v>396</v>
      </c>
      <c r="K3792" s="17">
        <v>45717</v>
      </c>
    </row>
    <row r="3793" spans="1:11" x14ac:dyDescent="0.25">
      <c r="A3793" s="16">
        <v>45726.35659722222</v>
      </c>
      <c r="B3793" t="s">
        <v>223</v>
      </c>
      <c r="C3793" t="str">
        <f t="shared" si="59"/>
        <v>Others</v>
      </c>
      <c r="D3793" s="3">
        <v>-5</v>
      </c>
      <c r="E3793" t="s">
        <v>244</v>
      </c>
      <c r="F3793" t="s">
        <v>241</v>
      </c>
      <c r="G3793" s="5">
        <f>IF(Table1[[#This Row],[Amount]]&lt;0,-Table1[[#This Row],[Amount]],"")</f>
        <v>5</v>
      </c>
      <c r="H3793" t="str">
        <f>IF(Table1[[#This Row],[Account Type]]="Credit Card",Table1[[#This Row],[Amount]],"")</f>
        <v/>
      </c>
      <c r="I3793" s="2" t="str">
        <f>IF(Table1[[#This Row],[Category]]="Loan Repayment",Table1[[#This Row],[Amount]]*-1,"")</f>
        <v/>
      </c>
      <c r="J3793" s="20" t="s">
        <v>396</v>
      </c>
      <c r="K3793" s="17">
        <v>45717</v>
      </c>
    </row>
    <row r="3794" spans="1:11" x14ac:dyDescent="0.25">
      <c r="A3794" s="16">
        <v>45726.395833333336</v>
      </c>
      <c r="B3794" t="s">
        <v>221</v>
      </c>
      <c r="C3794" t="str">
        <f t="shared" si="59"/>
        <v>Kids Extracurricular</v>
      </c>
      <c r="D3794" s="3">
        <v>-80</v>
      </c>
      <c r="E3794" t="s">
        <v>244</v>
      </c>
      <c r="F3794" t="s">
        <v>241</v>
      </c>
      <c r="G3794" s="5">
        <f>IF(Table1[[#This Row],[Amount]]&lt;0,-Table1[[#This Row],[Amount]],"")</f>
        <v>80</v>
      </c>
      <c r="H3794" t="str">
        <f>IF(Table1[[#This Row],[Account Type]]="Credit Card",Table1[[#This Row],[Amount]],"")</f>
        <v/>
      </c>
      <c r="I3794" s="2" t="str">
        <f>IF(Table1[[#This Row],[Category]]="Loan Repayment",Table1[[#This Row],[Amount]]*-1,"")</f>
        <v/>
      </c>
      <c r="J3794" s="20" t="s">
        <v>396</v>
      </c>
      <c r="K3794" s="17">
        <v>45717</v>
      </c>
    </row>
    <row r="3795" spans="1:11" x14ac:dyDescent="0.25">
      <c r="A3795" s="16">
        <v>45726.410902777781</v>
      </c>
      <c r="B3795" t="s">
        <v>215</v>
      </c>
      <c r="C3795" t="str">
        <f t="shared" si="59"/>
        <v>Others</v>
      </c>
      <c r="D3795" s="3">
        <v>-50</v>
      </c>
      <c r="E3795" t="s">
        <v>244</v>
      </c>
      <c r="F3795" t="s">
        <v>241</v>
      </c>
      <c r="G3795" s="5">
        <f>IF(Table1[[#This Row],[Amount]]&lt;0,-Table1[[#This Row],[Amount]],"")</f>
        <v>50</v>
      </c>
      <c r="H3795" t="str">
        <f>IF(Table1[[#This Row],[Account Type]]="Credit Card",Table1[[#This Row],[Amount]],"")</f>
        <v/>
      </c>
      <c r="I3795" s="2" t="str">
        <f>IF(Table1[[#This Row],[Category]]="Loan Repayment",Table1[[#This Row],[Amount]]*-1,"")</f>
        <v/>
      </c>
      <c r="J3795" s="20" t="s">
        <v>396</v>
      </c>
      <c r="K3795" s="17">
        <v>45717</v>
      </c>
    </row>
    <row r="3796" spans="1:11" x14ac:dyDescent="0.25">
      <c r="A3796" s="17">
        <v>45730</v>
      </c>
      <c r="B3796" t="s">
        <v>297</v>
      </c>
      <c r="C3796" t="str">
        <f t="shared" si="59"/>
        <v>Rent</v>
      </c>
      <c r="D3796" s="3">
        <v>-1350</v>
      </c>
      <c r="E3796" t="s">
        <v>285</v>
      </c>
      <c r="F3796" t="s">
        <v>241</v>
      </c>
      <c r="G3796" s="5">
        <f>IF(Table1[[#This Row],[Amount]]&lt;0,-Table1[[#This Row],[Amount]],"")</f>
        <v>1350</v>
      </c>
      <c r="H3796" t="str">
        <f>IF(Table1[[#This Row],[Account Type]]="Credit Card",Table1[[#This Row],[Amount]],"")</f>
        <v/>
      </c>
      <c r="I3796" s="2" t="str">
        <f>IF(Table1[[#This Row],[Category]]="Loan Repayment",Table1[[#This Row],[Amount]]*-1,"")</f>
        <v/>
      </c>
      <c r="J3796" s="20" t="s">
        <v>396</v>
      </c>
      <c r="K3796" s="17">
        <v>45717</v>
      </c>
    </row>
    <row r="3797" spans="1:11" x14ac:dyDescent="0.25">
      <c r="A3797" s="16">
        <v>45730.391539351855</v>
      </c>
      <c r="B3797" t="s">
        <v>214</v>
      </c>
      <c r="C3797" t="str">
        <f t="shared" si="59"/>
        <v>Loan Repayment</v>
      </c>
      <c r="D3797" s="3">
        <v>-163.21</v>
      </c>
      <c r="E3797" t="s">
        <v>244</v>
      </c>
      <c r="F3797" t="s">
        <v>241</v>
      </c>
      <c r="G3797" s="5">
        <f>IF(Table1[[#This Row],[Amount]]&lt;0,-Table1[[#This Row],[Amount]],"")</f>
        <v>163.21</v>
      </c>
      <c r="H3797" t="str">
        <f>IF(Table1[[#This Row],[Account Type]]="Credit Card",Table1[[#This Row],[Amount]],"")</f>
        <v/>
      </c>
      <c r="I3797" s="2">
        <f>IF(Table1[[#This Row],[Category]]="Loan Repayment",Table1[[#This Row],[Amount]]*-1,"")</f>
        <v>163.21</v>
      </c>
      <c r="J3797" s="20" t="s">
        <v>396</v>
      </c>
      <c r="K3797" s="17">
        <v>45717</v>
      </c>
    </row>
    <row r="3798" spans="1:11" x14ac:dyDescent="0.25">
      <c r="A3798" s="16">
        <v>45730.702418981484</v>
      </c>
      <c r="B3798" t="s">
        <v>16</v>
      </c>
      <c r="C3798" t="str">
        <f t="shared" si="59"/>
        <v>Health</v>
      </c>
      <c r="D3798" s="3">
        <v>-27</v>
      </c>
      <c r="E3798" t="s">
        <v>244</v>
      </c>
      <c r="F3798" t="s">
        <v>241</v>
      </c>
      <c r="G3798" s="5">
        <f>IF(Table1[[#This Row],[Amount]]&lt;0,-Table1[[#This Row],[Amount]],"")</f>
        <v>27</v>
      </c>
      <c r="H3798" t="str">
        <f>IF(Table1[[#This Row],[Account Type]]="Credit Card",Table1[[#This Row],[Amount]],"")</f>
        <v/>
      </c>
      <c r="I3798" s="2" t="str">
        <f>IF(Table1[[#This Row],[Category]]="Loan Repayment",Table1[[#This Row],[Amount]]*-1,"")</f>
        <v/>
      </c>
      <c r="J3798" s="20" t="s">
        <v>396</v>
      </c>
      <c r="K3798" s="17">
        <v>45717</v>
      </c>
    </row>
    <row r="3799" spans="1:11" x14ac:dyDescent="0.25">
      <c r="A3799" s="16">
        <v>45731.725069444445</v>
      </c>
      <c r="B3799" t="s">
        <v>224</v>
      </c>
      <c r="C3799" t="str">
        <f t="shared" si="59"/>
        <v>Others</v>
      </c>
      <c r="D3799" s="3">
        <v>-4.18</v>
      </c>
      <c r="E3799" t="s">
        <v>244</v>
      </c>
      <c r="F3799" t="s">
        <v>241</v>
      </c>
      <c r="G3799" s="5">
        <f>IF(Table1[[#This Row],[Amount]]&lt;0,-Table1[[#This Row],[Amount]],"")</f>
        <v>4.18</v>
      </c>
      <c r="H3799" t="str">
        <f>IF(Table1[[#This Row],[Account Type]]="Credit Card",Table1[[#This Row],[Amount]],"")</f>
        <v/>
      </c>
      <c r="I3799" s="2" t="str">
        <f>IF(Table1[[#This Row],[Category]]="Loan Repayment",Table1[[#This Row],[Amount]]*-1,"")</f>
        <v/>
      </c>
      <c r="J3799" s="20" t="s">
        <v>396</v>
      </c>
      <c r="K3799" s="17">
        <v>45717</v>
      </c>
    </row>
    <row r="3800" spans="1:11" x14ac:dyDescent="0.25">
      <c r="A3800" s="16">
        <v>45732.338796296295</v>
      </c>
      <c r="B3800" t="s">
        <v>139</v>
      </c>
      <c r="C3800" t="str">
        <f t="shared" si="59"/>
        <v>Cab</v>
      </c>
      <c r="D3800" s="3">
        <v>-6.8</v>
      </c>
      <c r="E3800" t="s">
        <v>244</v>
      </c>
      <c r="F3800" t="s">
        <v>241</v>
      </c>
      <c r="G3800" s="5">
        <f>IF(Table1[[#This Row],[Amount]]&lt;0,-Table1[[#This Row],[Amount]],"")</f>
        <v>6.8</v>
      </c>
      <c r="H3800" t="str">
        <f>IF(Table1[[#This Row],[Account Type]]="Credit Card",Table1[[#This Row],[Amount]],"")</f>
        <v/>
      </c>
      <c r="I3800" s="2" t="str">
        <f>IF(Table1[[#This Row],[Category]]="Loan Repayment",Table1[[#This Row],[Amount]]*-1,"")</f>
        <v/>
      </c>
      <c r="J3800" s="20" t="s">
        <v>396</v>
      </c>
      <c r="K3800" s="17">
        <v>45717</v>
      </c>
    </row>
    <row r="3801" spans="1:11" x14ac:dyDescent="0.25">
      <c r="A3801" s="16">
        <v>45732.509201388886</v>
      </c>
      <c r="B3801" t="s">
        <v>39</v>
      </c>
      <c r="C3801" t="str">
        <f t="shared" si="59"/>
        <v>Church</v>
      </c>
      <c r="D3801" s="3">
        <v>-3</v>
      </c>
      <c r="E3801" t="s">
        <v>244</v>
      </c>
      <c r="F3801" t="s">
        <v>241</v>
      </c>
      <c r="G3801" s="5">
        <f>IF(Table1[[#This Row],[Amount]]&lt;0,-Table1[[#This Row],[Amount]],"")</f>
        <v>3</v>
      </c>
      <c r="H3801" t="str">
        <f>IF(Table1[[#This Row],[Account Type]]="Credit Card",Table1[[#This Row],[Amount]],"")</f>
        <v/>
      </c>
      <c r="I3801" s="2" t="str">
        <f>IF(Table1[[#This Row],[Category]]="Loan Repayment",Table1[[#This Row],[Amount]]*-1,"")</f>
        <v/>
      </c>
      <c r="J3801" s="20" t="s">
        <v>396</v>
      </c>
      <c r="K3801" s="17">
        <v>45717</v>
      </c>
    </row>
    <row r="3802" spans="1:11" x14ac:dyDescent="0.25">
      <c r="A3802" s="16">
        <v>45733.356898148151</v>
      </c>
      <c r="B3802" t="s">
        <v>223</v>
      </c>
      <c r="C3802" t="str">
        <f t="shared" si="59"/>
        <v>Others</v>
      </c>
      <c r="D3802" s="3">
        <v>-5</v>
      </c>
      <c r="E3802" t="s">
        <v>244</v>
      </c>
      <c r="F3802" t="s">
        <v>241</v>
      </c>
      <c r="G3802" s="5">
        <f>IF(Table1[[#This Row],[Amount]]&lt;0,-Table1[[#This Row],[Amount]],"")</f>
        <v>5</v>
      </c>
      <c r="H3802" t="str">
        <f>IF(Table1[[#This Row],[Account Type]]="Credit Card",Table1[[#This Row],[Amount]],"")</f>
        <v/>
      </c>
      <c r="I3802" s="2" t="str">
        <f>IF(Table1[[#This Row],[Category]]="Loan Repayment",Table1[[#This Row],[Amount]]*-1,"")</f>
        <v/>
      </c>
      <c r="J3802" s="20" t="s">
        <v>396</v>
      </c>
      <c r="K3802" s="17">
        <v>45717</v>
      </c>
    </row>
    <row r="3803" spans="1:11" x14ac:dyDescent="0.25">
      <c r="A3803" s="16">
        <v>45735.33189814815</v>
      </c>
      <c r="B3803" t="s">
        <v>139</v>
      </c>
      <c r="C3803" t="str">
        <f t="shared" si="59"/>
        <v>Cab</v>
      </c>
      <c r="D3803" s="3">
        <v>-52.8</v>
      </c>
      <c r="E3803" t="s">
        <v>244</v>
      </c>
      <c r="F3803" t="s">
        <v>241</v>
      </c>
      <c r="G3803" s="5">
        <f>IF(Table1[[#This Row],[Amount]]&lt;0,-Table1[[#This Row],[Amount]],"")</f>
        <v>52.8</v>
      </c>
      <c r="H3803" t="str">
        <f>IF(Table1[[#This Row],[Account Type]]="Credit Card",Table1[[#This Row],[Amount]],"")</f>
        <v/>
      </c>
      <c r="I3803" s="2" t="str">
        <f>IF(Table1[[#This Row],[Category]]="Loan Repayment",Table1[[#This Row],[Amount]]*-1,"")</f>
        <v/>
      </c>
      <c r="J3803" s="20" t="s">
        <v>396</v>
      </c>
      <c r="K3803" s="17">
        <v>45717</v>
      </c>
    </row>
    <row r="3804" spans="1:11" x14ac:dyDescent="0.25">
      <c r="A3804" s="16">
        <v>45737.592118055552</v>
      </c>
      <c r="B3804" t="s">
        <v>139</v>
      </c>
      <c r="C3804" t="str">
        <f t="shared" si="59"/>
        <v>Cab</v>
      </c>
      <c r="D3804" s="3">
        <v>-6.1</v>
      </c>
      <c r="E3804" t="s">
        <v>244</v>
      </c>
      <c r="F3804" t="s">
        <v>241</v>
      </c>
      <c r="G3804" s="5">
        <f>IF(Table1[[#This Row],[Amount]]&lt;0,-Table1[[#This Row],[Amount]],"")</f>
        <v>6.1</v>
      </c>
      <c r="H3804" t="str">
        <f>IF(Table1[[#This Row],[Account Type]]="Credit Card",Table1[[#This Row],[Amount]],"")</f>
        <v/>
      </c>
      <c r="I3804" s="2" t="str">
        <f>IF(Table1[[#This Row],[Category]]="Loan Repayment",Table1[[#This Row],[Amount]]*-1,"")</f>
        <v/>
      </c>
      <c r="J3804" s="20" t="s">
        <v>396</v>
      </c>
      <c r="K3804" s="17">
        <v>45717</v>
      </c>
    </row>
    <row r="3805" spans="1:11" x14ac:dyDescent="0.25">
      <c r="A3805" s="16">
        <v>45737.594456018516</v>
      </c>
      <c r="B3805" t="s">
        <v>139</v>
      </c>
      <c r="C3805" t="str">
        <f t="shared" si="59"/>
        <v>Cab</v>
      </c>
      <c r="D3805" s="3">
        <v>-6.1</v>
      </c>
      <c r="E3805" t="s">
        <v>244</v>
      </c>
      <c r="F3805" t="s">
        <v>241</v>
      </c>
      <c r="G3805" s="5">
        <f>IF(Table1[[#This Row],[Amount]]&lt;0,-Table1[[#This Row],[Amount]],"")</f>
        <v>6.1</v>
      </c>
      <c r="H3805" t="str">
        <f>IF(Table1[[#This Row],[Account Type]]="Credit Card",Table1[[#This Row],[Amount]],"")</f>
        <v/>
      </c>
      <c r="I3805" s="2" t="str">
        <f>IF(Table1[[#This Row],[Category]]="Loan Repayment",Table1[[#This Row],[Amount]]*-1,"")</f>
        <v/>
      </c>
      <c r="J3805" s="20" t="s">
        <v>396</v>
      </c>
      <c r="K3805" s="17">
        <v>45717</v>
      </c>
    </row>
    <row r="3806" spans="1:11" x14ac:dyDescent="0.25">
      <c r="A3806" s="16">
        <v>45739.506574074076</v>
      </c>
      <c r="B3806" t="s">
        <v>39</v>
      </c>
      <c r="C3806" t="str">
        <f t="shared" si="59"/>
        <v>Church</v>
      </c>
      <c r="D3806" s="3">
        <v>-3</v>
      </c>
      <c r="E3806" t="s">
        <v>244</v>
      </c>
      <c r="F3806" t="s">
        <v>241</v>
      </c>
      <c r="G3806" s="5">
        <f>IF(Table1[[#This Row],[Amount]]&lt;0,-Table1[[#This Row],[Amount]],"")</f>
        <v>3</v>
      </c>
      <c r="H3806" t="str">
        <f>IF(Table1[[#This Row],[Account Type]]="Credit Card",Table1[[#This Row],[Amount]],"")</f>
        <v/>
      </c>
      <c r="I3806" s="2" t="str">
        <f>IF(Table1[[#This Row],[Category]]="Loan Repayment",Table1[[#This Row],[Amount]]*-1,"")</f>
        <v/>
      </c>
      <c r="J3806" s="20" t="s">
        <v>396</v>
      </c>
      <c r="K3806" s="17">
        <v>45717</v>
      </c>
    </row>
    <row r="3807" spans="1:11" x14ac:dyDescent="0.25">
      <c r="A3807" s="16">
        <v>45740.357592592591</v>
      </c>
      <c r="B3807" t="s">
        <v>223</v>
      </c>
      <c r="C3807" t="str">
        <f t="shared" si="59"/>
        <v>Others</v>
      </c>
      <c r="D3807" s="3">
        <v>-5</v>
      </c>
      <c r="E3807" t="s">
        <v>244</v>
      </c>
      <c r="F3807" t="s">
        <v>241</v>
      </c>
      <c r="G3807" s="5">
        <f>IF(Table1[[#This Row],[Amount]]&lt;0,-Table1[[#This Row],[Amount]],"")</f>
        <v>5</v>
      </c>
      <c r="H3807" t="str">
        <f>IF(Table1[[#This Row],[Account Type]]="Credit Card",Table1[[#This Row],[Amount]],"")</f>
        <v/>
      </c>
      <c r="I3807" s="2" t="str">
        <f>IF(Table1[[#This Row],[Category]]="Loan Repayment",Table1[[#This Row],[Amount]]*-1,"")</f>
        <v/>
      </c>
      <c r="J3807" s="20" t="s">
        <v>396</v>
      </c>
      <c r="K3807" s="17">
        <v>45717</v>
      </c>
    </row>
    <row r="3808" spans="1:11" x14ac:dyDescent="0.25">
      <c r="A3808" s="16">
        <v>45741.801759259259</v>
      </c>
      <c r="B3808" t="s">
        <v>218</v>
      </c>
      <c r="C3808" t="str">
        <f t="shared" si="59"/>
        <v>Others</v>
      </c>
      <c r="D3808" s="3">
        <v>-10</v>
      </c>
      <c r="E3808" t="s">
        <v>244</v>
      </c>
      <c r="F3808" t="s">
        <v>241</v>
      </c>
      <c r="G3808" s="5">
        <f>IF(Table1[[#This Row],[Amount]]&lt;0,-Table1[[#This Row],[Amount]],"")</f>
        <v>10</v>
      </c>
      <c r="H3808" t="str">
        <f>IF(Table1[[#This Row],[Account Type]]="Credit Card",Table1[[#This Row],[Amount]],"")</f>
        <v/>
      </c>
      <c r="I3808" s="2" t="str">
        <f>IF(Table1[[#This Row],[Category]]="Loan Repayment",Table1[[#This Row],[Amount]]*-1,"")</f>
        <v/>
      </c>
      <c r="J3808" s="20" t="s">
        <v>396</v>
      </c>
      <c r="K3808" s="17">
        <v>45717</v>
      </c>
    </row>
    <row r="3809" spans="1:11" x14ac:dyDescent="0.25">
      <c r="A3809" s="16">
        <v>45745.815520833334</v>
      </c>
      <c r="B3809" t="s">
        <v>10</v>
      </c>
      <c r="C3809" t="str">
        <f t="shared" si="59"/>
        <v>Groceries</v>
      </c>
      <c r="D3809" s="3">
        <v>-4.4000000000000004</v>
      </c>
      <c r="E3809" t="s">
        <v>244</v>
      </c>
      <c r="F3809" t="s">
        <v>241</v>
      </c>
      <c r="G3809" s="5">
        <f>IF(Table1[[#This Row],[Amount]]&lt;0,-Table1[[#This Row],[Amount]],"")</f>
        <v>4.4000000000000004</v>
      </c>
      <c r="H3809" t="str">
        <f>IF(Table1[[#This Row],[Account Type]]="Credit Card",Table1[[#This Row],[Amount]],"")</f>
        <v/>
      </c>
      <c r="I3809" s="2" t="str">
        <f>IF(Table1[[#This Row],[Category]]="Loan Repayment",Table1[[#This Row],[Amount]]*-1,"")</f>
        <v/>
      </c>
      <c r="J3809" s="20" t="s">
        <v>396</v>
      </c>
      <c r="K3809" s="17">
        <v>45717</v>
      </c>
    </row>
    <row r="3810" spans="1:11" x14ac:dyDescent="0.25">
      <c r="A3810" s="16">
        <v>45746.504155092596</v>
      </c>
      <c r="B3810" t="s">
        <v>39</v>
      </c>
      <c r="C3810" t="str">
        <f t="shared" si="59"/>
        <v>Church</v>
      </c>
      <c r="D3810" s="3">
        <v>-5</v>
      </c>
      <c r="E3810" t="s">
        <v>244</v>
      </c>
      <c r="F3810" t="s">
        <v>241</v>
      </c>
      <c r="G3810" s="5">
        <f>IF(Table1[[#This Row],[Amount]]&lt;0,-Table1[[#This Row],[Amount]],"")</f>
        <v>5</v>
      </c>
      <c r="H3810" t="str">
        <f>IF(Table1[[#This Row],[Account Type]]="Credit Card",Table1[[#This Row],[Amount]],"")</f>
        <v/>
      </c>
      <c r="I3810" s="2" t="str">
        <f>IF(Table1[[#This Row],[Category]]="Loan Repayment",Table1[[#This Row],[Amount]]*-1,"")</f>
        <v/>
      </c>
      <c r="J3810" s="20" t="s">
        <v>396</v>
      </c>
      <c r="K3810" s="17">
        <v>45717</v>
      </c>
    </row>
    <row r="3811" spans="1:11" x14ac:dyDescent="0.25">
      <c r="A3811" s="16">
        <v>45746.622337962966</v>
      </c>
      <c r="B3811" t="s">
        <v>10</v>
      </c>
      <c r="C3811" t="str">
        <f t="shared" si="59"/>
        <v>Groceries</v>
      </c>
      <c r="D3811" s="3">
        <v>-5.44</v>
      </c>
      <c r="E3811" t="s">
        <v>244</v>
      </c>
      <c r="F3811" t="s">
        <v>241</v>
      </c>
      <c r="G3811" s="5">
        <f>IF(Table1[[#This Row],[Amount]]&lt;0,-Table1[[#This Row],[Amount]],"")</f>
        <v>5.44</v>
      </c>
      <c r="H3811" t="str">
        <f>IF(Table1[[#This Row],[Account Type]]="Credit Card",Table1[[#This Row],[Amount]],"")</f>
        <v/>
      </c>
      <c r="I3811" s="2" t="str">
        <f>IF(Table1[[#This Row],[Category]]="Loan Repayment",Table1[[#This Row],[Amount]]*-1,"")</f>
        <v/>
      </c>
      <c r="J3811" s="20" t="s">
        <v>396</v>
      </c>
      <c r="K3811" s="17">
        <v>45717</v>
      </c>
    </row>
    <row r="3812" spans="1:11" x14ac:dyDescent="0.25">
      <c r="A3812" s="16">
        <v>45746.88380787037</v>
      </c>
      <c r="B3812" t="s">
        <v>46</v>
      </c>
      <c r="C3812" t="str">
        <f t="shared" si="59"/>
        <v>Others</v>
      </c>
      <c r="D3812" s="3">
        <v>200</v>
      </c>
      <c r="E3812" t="s">
        <v>244</v>
      </c>
      <c r="F3812" t="s">
        <v>241</v>
      </c>
      <c r="G3812" s="5" t="str">
        <f>IF(Table1[[#This Row],[Amount]]&lt;0,-Table1[[#This Row],[Amount]],"")</f>
        <v/>
      </c>
      <c r="H3812" t="str">
        <f>IF(Table1[[#This Row],[Account Type]]="Credit Card",Table1[[#This Row],[Amount]],"")</f>
        <v/>
      </c>
      <c r="I3812" s="2" t="str">
        <f>IF(Table1[[#This Row],[Category]]="Loan Repayment",Table1[[#This Row],[Amount]]*-1,"")</f>
        <v/>
      </c>
      <c r="J3812" s="20" t="s">
        <v>396</v>
      </c>
      <c r="K3812" s="17">
        <v>45717</v>
      </c>
    </row>
    <row r="3813" spans="1:11" x14ac:dyDescent="0.25">
      <c r="A3813" s="16">
        <v>45746.885324074072</v>
      </c>
      <c r="B3813" t="s">
        <v>223</v>
      </c>
      <c r="C3813" t="str">
        <f t="shared" si="59"/>
        <v>Others</v>
      </c>
      <c r="D3813" s="3">
        <v>-30</v>
      </c>
      <c r="E3813" t="s">
        <v>244</v>
      </c>
      <c r="F3813" t="s">
        <v>241</v>
      </c>
      <c r="G3813" s="5">
        <f>IF(Table1[[#This Row],[Amount]]&lt;0,-Table1[[#This Row],[Amount]],"")</f>
        <v>30</v>
      </c>
      <c r="H3813" t="str">
        <f>IF(Table1[[#This Row],[Account Type]]="Credit Card",Table1[[#This Row],[Amount]],"")</f>
        <v/>
      </c>
      <c r="I3813" s="2" t="str">
        <f>IF(Table1[[#This Row],[Category]]="Loan Repayment",Table1[[#This Row],[Amount]]*-1,"")</f>
        <v/>
      </c>
      <c r="J3813" s="20" t="s">
        <v>396</v>
      </c>
      <c r="K3813" s="17">
        <v>45717</v>
      </c>
    </row>
    <row r="3814" spans="1:11" x14ac:dyDescent="0.25">
      <c r="A3814" s="16">
        <v>45746.885752314818</v>
      </c>
      <c r="B3814" t="s">
        <v>226</v>
      </c>
      <c r="C3814" t="str">
        <f t="shared" si="59"/>
        <v>Others</v>
      </c>
      <c r="D3814" s="3">
        <v>60</v>
      </c>
      <c r="E3814" t="s">
        <v>244</v>
      </c>
      <c r="F3814" t="s">
        <v>241</v>
      </c>
      <c r="G3814" s="5" t="str">
        <f>IF(Table1[[#This Row],[Amount]]&lt;0,-Table1[[#This Row],[Amount]],"")</f>
        <v/>
      </c>
      <c r="H3814" t="str">
        <f>IF(Table1[[#This Row],[Account Type]]="Credit Card",Table1[[#This Row],[Amount]],"")</f>
        <v/>
      </c>
      <c r="I3814" s="2" t="str">
        <f>IF(Table1[[#This Row],[Category]]="Loan Repayment",Table1[[#This Row],[Amount]]*-1,"")</f>
        <v/>
      </c>
      <c r="J3814" s="20" t="s">
        <v>396</v>
      </c>
      <c r="K3814" s="17">
        <v>45717</v>
      </c>
    </row>
    <row r="3815" spans="1:11" x14ac:dyDescent="0.25">
      <c r="A3815" s="16">
        <v>45746.886747685188</v>
      </c>
      <c r="B3815" t="s">
        <v>214</v>
      </c>
      <c r="C3815" t="str">
        <f t="shared" si="59"/>
        <v>Loan Repayment</v>
      </c>
      <c r="D3815" s="3">
        <v>-220</v>
      </c>
      <c r="E3815" t="s">
        <v>244</v>
      </c>
      <c r="F3815" t="s">
        <v>241</v>
      </c>
      <c r="G3815" s="5">
        <f>IF(Table1[[#This Row],[Amount]]&lt;0,-Table1[[#This Row],[Amount]],"")</f>
        <v>220</v>
      </c>
      <c r="H3815" t="str">
        <f>IF(Table1[[#This Row],[Account Type]]="Credit Card",Table1[[#This Row],[Amount]],"")</f>
        <v/>
      </c>
      <c r="I3815" s="2">
        <f>IF(Table1[[#This Row],[Category]]="Loan Repayment",Table1[[#This Row],[Amount]]*-1,"")</f>
        <v>220</v>
      </c>
      <c r="J3815" s="20" t="s">
        <v>396</v>
      </c>
      <c r="K3815" s="17">
        <v>45717</v>
      </c>
    </row>
    <row r="3816" spans="1:11" x14ac:dyDescent="0.25">
      <c r="A3816" s="16">
        <v>45747.400763888887</v>
      </c>
      <c r="B3816" t="s">
        <v>223</v>
      </c>
      <c r="C3816" t="str">
        <f t="shared" si="59"/>
        <v>Others</v>
      </c>
      <c r="D3816" s="3">
        <v>-5</v>
      </c>
      <c r="E3816" t="s">
        <v>244</v>
      </c>
      <c r="F3816" t="s">
        <v>241</v>
      </c>
      <c r="G3816" s="5">
        <f>IF(Table1[[#This Row],[Amount]]&lt;0,-Table1[[#This Row],[Amount]],"")</f>
        <v>5</v>
      </c>
      <c r="H3816" t="str">
        <f>IF(Table1[[#This Row],[Account Type]]="Credit Card",Table1[[#This Row],[Amount]],"")</f>
        <v/>
      </c>
      <c r="I3816" s="2" t="str">
        <f>IF(Table1[[#This Row],[Category]]="Loan Repayment",Table1[[#This Row],[Amount]]*-1,"")</f>
        <v/>
      </c>
      <c r="J3816" s="20" t="s">
        <v>396</v>
      </c>
      <c r="K3816" s="17">
        <v>45717</v>
      </c>
    </row>
    <row r="3817" spans="1:11" x14ac:dyDescent="0.25">
      <c r="A3817" s="16">
        <v>45747.730879629627</v>
      </c>
      <c r="B3817" t="s">
        <v>239</v>
      </c>
      <c r="C3817" t="str">
        <f t="shared" si="59"/>
        <v>Others</v>
      </c>
      <c r="D3817" s="3">
        <v>60</v>
      </c>
      <c r="E3817" t="s">
        <v>244</v>
      </c>
      <c r="F3817" t="s">
        <v>241</v>
      </c>
      <c r="G3817" s="5" t="str">
        <f>IF(Table1[[#This Row],[Amount]]&lt;0,-Table1[[#This Row],[Amount]],"")</f>
        <v/>
      </c>
      <c r="H3817" t="str">
        <f>IF(Table1[[#This Row],[Account Type]]="Credit Card",Table1[[#This Row],[Amount]],"")</f>
        <v/>
      </c>
      <c r="I3817" s="2" t="str">
        <f>IF(Table1[[#This Row],[Category]]="Loan Repayment",Table1[[#This Row],[Amount]]*-1,"")</f>
        <v/>
      </c>
      <c r="J3817" s="20" t="s">
        <v>396</v>
      </c>
      <c r="K3817" s="17">
        <v>45717</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F4BD-9A9C-4E2A-BEB1-0C6A8C5A4248}">
  <sheetPr codeName="Sheet6"/>
  <dimension ref="A1:D3061"/>
  <sheetViews>
    <sheetView topLeftCell="D1" workbookViewId="0">
      <selection activeCell="O51" sqref="K50:O51"/>
    </sheetView>
  </sheetViews>
  <sheetFormatPr defaultRowHeight="15" x14ac:dyDescent="0.25"/>
  <cols>
    <col min="1" max="1" width="17.42578125" style="6" bestFit="1" customWidth="1"/>
    <col min="2" max="2" width="17.42578125" style="2" customWidth="1"/>
    <col min="3" max="3" width="17.42578125" style="5" bestFit="1" customWidth="1"/>
    <col min="4" max="4" width="25.85546875" style="5" bestFit="1" customWidth="1"/>
  </cols>
  <sheetData>
    <row r="1" spans="1:4" s="1" customFormat="1" x14ac:dyDescent="0.25">
      <c r="A1" s="10" t="s">
        <v>342</v>
      </c>
      <c r="B1" s="9" t="s">
        <v>399</v>
      </c>
      <c r="C1" s="7" t="s">
        <v>398</v>
      </c>
      <c r="D1" s="7" t="s">
        <v>397</v>
      </c>
    </row>
    <row r="2" spans="1:4" x14ac:dyDescent="0.25">
      <c r="A2" s="11">
        <v>44378</v>
      </c>
      <c r="B2" s="14">
        <v>1</v>
      </c>
      <c r="C2" s="5">
        <f>SUMIF(Table1[MonthName],$A2,Table1[Expense Amount])</f>
        <v>0</v>
      </c>
    </row>
    <row r="3" spans="1:4" x14ac:dyDescent="0.25">
      <c r="A3" s="11">
        <v>44409</v>
      </c>
      <c r="B3" s="14">
        <v>2</v>
      </c>
      <c r="C3" s="5">
        <f>SUMIF(Table1[MonthName],$A3,Table1[Expense Amount])</f>
        <v>4.99</v>
      </c>
    </row>
    <row r="4" spans="1:4" x14ac:dyDescent="0.25">
      <c r="A4" s="11">
        <v>44440</v>
      </c>
      <c r="B4" s="14">
        <v>3</v>
      </c>
      <c r="C4" s="5">
        <f>SUMIF(Table1[MonthName],$A4,Table1[Expense Amount])</f>
        <v>183.16</v>
      </c>
    </row>
    <row r="5" spans="1:4" x14ac:dyDescent="0.25">
      <c r="A5" s="11">
        <v>44470</v>
      </c>
      <c r="B5" s="14">
        <v>4</v>
      </c>
      <c r="C5" s="5">
        <f>SUMIF(Table1[MonthName],$A5,Table1[Expense Amount])</f>
        <v>570.36</v>
      </c>
      <c r="D5" s="5">
        <f>AVERAGE(C2:C4)</f>
        <v>62.716666666666669</v>
      </c>
    </row>
    <row r="6" spans="1:4" x14ac:dyDescent="0.25">
      <c r="A6" s="11">
        <v>44501</v>
      </c>
      <c r="B6" s="14">
        <v>5</v>
      </c>
      <c r="C6" s="5">
        <f>SUMIF(Table1[MonthName],$A6,Table1[Expense Amount])</f>
        <v>404.01000000000022</v>
      </c>
      <c r="D6" s="5">
        <f t="shared" ref="D6:D47" si="0">AVERAGE(C3:C5)</f>
        <v>252.83666666666667</v>
      </c>
    </row>
    <row r="7" spans="1:4" x14ac:dyDescent="0.25">
      <c r="A7" s="11">
        <v>44531</v>
      </c>
      <c r="B7" s="14">
        <v>6</v>
      </c>
      <c r="C7" s="5">
        <f>SUMIF(Table1[MonthName],$A7,Table1[Expense Amount])</f>
        <v>330.04000000000013</v>
      </c>
      <c r="D7" s="5">
        <f t="shared" si="0"/>
        <v>385.84333333333342</v>
      </c>
    </row>
    <row r="8" spans="1:4" x14ac:dyDescent="0.25">
      <c r="A8" s="11">
        <v>44562</v>
      </c>
      <c r="B8" s="14">
        <v>7</v>
      </c>
      <c r="C8" s="5">
        <f>SUMIF(Table1[MonthName],$A8,Table1[Expense Amount])</f>
        <v>336.6</v>
      </c>
      <c r="D8" s="5">
        <f t="shared" si="0"/>
        <v>434.80333333333346</v>
      </c>
    </row>
    <row r="9" spans="1:4" x14ac:dyDescent="0.25">
      <c r="A9" s="11">
        <v>44593</v>
      </c>
      <c r="B9" s="14">
        <v>8</v>
      </c>
      <c r="C9" s="5">
        <f>SUMIF(Table1[MonthName],$A9,Table1[Expense Amount])</f>
        <v>233.03000000000003</v>
      </c>
      <c r="D9" s="5">
        <f t="shared" si="0"/>
        <v>356.8833333333335</v>
      </c>
    </row>
    <row r="10" spans="1:4" x14ac:dyDescent="0.25">
      <c r="A10" s="11">
        <v>44621</v>
      </c>
      <c r="B10" s="14">
        <v>9</v>
      </c>
      <c r="C10" s="5">
        <f>SUMIF(Table1[MonthName],$A10,Table1[Expense Amount])</f>
        <v>555.92999999999984</v>
      </c>
      <c r="D10" s="5">
        <f t="shared" si="0"/>
        <v>299.89000000000004</v>
      </c>
    </row>
    <row r="11" spans="1:4" x14ac:dyDescent="0.25">
      <c r="A11" s="11">
        <v>44652</v>
      </c>
      <c r="B11" s="14">
        <v>10</v>
      </c>
      <c r="C11" s="5">
        <f>SUMIF(Table1[MonthName],$A11,Table1[Expense Amount])</f>
        <v>1467.87</v>
      </c>
      <c r="D11" s="5">
        <f t="shared" si="0"/>
        <v>375.18666666666667</v>
      </c>
    </row>
    <row r="12" spans="1:4" x14ac:dyDescent="0.25">
      <c r="A12" s="11">
        <v>44682</v>
      </c>
      <c r="B12" s="14">
        <v>11</v>
      </c>
      <c r="C12" s="5">
        <f>SUMIF(Table1[MonthName],$A12,Table1[Expense Amount])</f>
        <v>2884.9899999999989</v>
      </c>
      <c r="D12" s="5">
        <f t="shared" si="0"/>
        <v>752.27666666666664</v>
      </c>
    </row>
    <row r="13" spans="1:4" x14ac:dyDescent="0.25">
      <c r="A13" s="11">
        <v>44713</v>
      </c>
      <c r="B13" s="14">
        <v>12</v>
      </c>
      <c r="C13" s="5">
        <f>SUMIF(Table1[MonthName],$A13,Table1[Expense Amount])</f>
        <v>7727.65</v>
      </c>
      <c r="D13" s="5">
        <f t="shared" si="0"/>
        <v>1636.2633333333331</v>
      </c>
    </row>
    <row r="14" spans="1:4" x14ac:dyDescent="0.25">
      <c r="A14" s="11">
        <v>44743</v>
      </c>
      <c r="B14" s="14">
        <v>13</v>
      </c>
      <c r="C14" s="5">
        <f>SUMIF(Table1[MonthName],$A14,Table1[Expense Amount])</f>
        <v>3810.5400000000013</v>
      </c>
      <c r="D14" s="5">
        <f t="shared" si="0"/>
        <v>4026.8366666666661</v>
      </c>
    </row>
    <row r="15" spans="1:4" x14ac:dyDescent="0.25">
      <c r="A15" s="11">
        <v>44774</v>
      </c>
      <c r="B15" s="14">
        <v>14</v>
      </c>
      <c r="C15" s="5">
        <f>SUMIF(Table1[MonthName],$A15,Table1[Expense Amount])</f>
        <v>1120.9599999999998</v>
      </c>
      <c r="D15" s="5">
        <f t="shared" si="0"/>
        <v>4807.7266666666665</v>
      </c>
    </row>
    <row r="16" spans="1:4" x14ac:dyDescent="0.25">
      <c r="A16" s="11">
        <v>44805</v>
      </c>
      <c r="B16" s="14">
        <v>15</v>
      </c>
      <c r="C16" s="5">
        <f>SUMIF(Table1[MonthName],$A16,Table1[Expense Amount])</f>
        <v>2993.3900000000003</v>
      </c>
      <c r="D16" s="5">
        <f t="shared" si="0"/>
        <v>4219.7166666666662</v>
      </c>
    </row>
    <row r="17" spans="1:4" x14ac:dyDescent="0.25">
      <c r="A17" s="11">
        <v>44835</v>
      </c>
      <c r="B17" s="14">
        <v>16</v>
      </c>
      <c r="C17" s="5">
        <f>SUMIF(Table1[MonthName],$A17,Table1[Expense Amount])</f>
        <v>6156.5499999999993</v>
      </c>
      <c r="D17" s="5">
        <f t="shared" si="0"/>
        <v>2641.6300000000006</v>
      </c>
    </row>
    <row r="18" spans="1:4" x14ac:dyDescent="0.25">
      <c r="A18" s="11">
        <v>44866</v>
      </c>
      <c r="B18" s="14">
        <v>17</v>
      </c>
      <c r="C18" s="5">
        <f>SUMIF(Table1[MonthName],$A18,Table1[Expense Amount])</f>
        <v>985.25000000000023</v>
      </c>
      <c r="D18" s="5">
        <f t="shared" si="0"/>
        <v>3423.6333333333332</v>
      </c>
    </row>
    <row r="19" spans="1:4" x14ac:dyDescent="0.25">
      <c r="A19" s="11">
        <v>44896</v>
      </c>
      <c r="B19" s="14">
        <v>18</v>
      </c>
      <c r="C19" s="5">
        <f>SUMIF(Table1[MonthName],$A19,Table1[Expense Amount])</f>
        <v>2578.2600000000025</v>
      </c>
      <c r="D19" s="5">
        <f t="shared" si="0"/>
        <v>3378.3966666666661</v>
      </c>
    </row>
    <row r="20" spans="1:4" x14ac:dyDescent="0.25">
      <c r="A20" s="11">
        <v>44927</v>
      </c>
      <c r="B20" s="14">
        <v>19</v>
      </c>
      <c r="C20" s="5">
        <f>SUMIF(Table1[MonthName],$A20,Table1[Expense Amount])</f>
        <v>927.26999999999953</v>
      </c>
      <c r="D20" s="5">
        <f t="shared" si="0"/>
        <v>3240.0200000000004</v>
      </c>
    </row>
    <row r="21" spans="1:4" x14ac:dyDescent="0.25">
      <c r="A21" s="11">
        <v>44958</v>
      </c>
      <c r="B21" s="14">
        <v>20</v>
      </c>
      <c r="C21" s="5">
        <f>SUMIF(Table1[MonthName],$A21,Table1[Expense Amount])</f>
        <v>1344.6899999999994</v>
      </c>
      <c r="D21" s="5">
        <f t="shared" si="0"/>
        <v>1496.9266666666674</v>
      </c>
    </row>
    <row r="22" spans="1:4" x14ac:dyDescent="0.25">
      <c r="A22" s="11">
        <v>44986</v>
      </c>
      <c r="B22" s="14">
        <v>21</v>
      </c>
      <c r="C22" s="5">
        <f>SUMIF(Table1[MonthName],$A22,Table1[Expense Amount])</f>
        <v>763.85</v>
      </c>
      <c r="D22" s="5">
        <f t="shared" si="0"/>
        <v>1616.7400000000005</v>
      </c>
    </row>
    <row r="23" spans="1:4" x14ac:dyDescent="0.25">
      <c r="A23" s="11">
        <v>45017</v>
      </c>
      <c r="B23" s="14">
        <v>22</v>
      </c>
      <c r="C23" s="5">
        <f>SUMIF(Table1[MonthName],$A23,Table1[Expense Amount])</f>
        <v>766.78999999999985</v>
      </c>
      <c r="D23" s="5">
        <f t="shared" si="0"/>
        <v>1011.9366666666664</v>
      </c>
    </row>
    <row r="24" spans="1:4" x14ac:dyDescent="0.25">
      <c r="A24" s="11">
        <v>45047</v>
      </c>
      <c r="B24" s="14">
        <v>23</v>
      </c>
      <c r="C24" s="5">
        <f>SUMIF(Table1[MonthName],$A24,Table1[Expense Amount])</f>
        <v>950.28</v>
      </c>
      <c r="D24" s="5">
        <f t="shared" si="0"/>
        <v>958.44333333333316</v>
      </c>
    </row>
    <row r="25" spans="1:4" x14ac:dyDescent="0.25">
      <c r="A25" s="11">
        <v>45078</v>
      </c>
      <c r="B25" s="14">
        <v>24</v>
      </c>
      <c r="C25" s="5">
        <f>SUMIF(Table1[MonthName],$A25,Table1[Expense Amount])</f>
        <v>2504.35</v>
      </c>
      <c r="D25" s="5">
        <f t="shared" si="0"/>
        <v>826.97333333333336</v>
      </c>
    </row>
    <row r="26" spans="1:4" x14ac:dyDescent="0.25">
      <c r="A26" s="11">
        <v>45108</v>
      </c>
      <c r="B26" s="14">
        <v>25</v>
      </c>
      <c r="C26" s="5">
        <f>SUMIF(Table1[MonthName],$A26,Table1[Expense Amount])</f>
        <v>2689.3299999999995</v>
      </c>
      <c r="D26" s="5">
        <f t="shared" si="0"/>
        <v>1407.14</v>
      </c>
    </row>
    <row r="27" spans="1:4" x14ac:dyDescent="0.25">
      <c r="A27" s="11">
        <v>45139</v>
      </c>
      <c r="B27" s="14">
        <v>26</v>
      </c>
      <c r="C27" s="5">
        <f>SUMIF(Table1[MonthName],$A27,Table1[Expense Amount])</f>
        <v>2035.4299999999998</v>
      </c>
      <c r="D27" s="5">
        <f t="shared" si="0"/>
        <v>2047.9866666666665</v>
      </c>
    </row>
    <row r="28" spans="1:4" x14ac:dyDescent="0.25">
      <c r="A28" s="11">
        <v>45170</v>
      </c>
      <c r="B28" s="14">
        <v>27</v>
      </c>
      <c r="C28" s="5">
        <f>SUMIF(Table1[MonthName],$A28,Table1[Expense Amount])</f>
        <v>1142.78</v>
      </c>
      <c r="D28" s="5">
        <f t="shared" si="0"/>
        <v>2409.7033333333329</v>
      </c>
    </row>
    <row r="29" spans="1:4" x14ac:dyDescent="0.25">
      <c r="A29" s="11">
        <v>45200</v>
      </c>
      <c r="B29" s="14">
        <v>28</v>
      </c>
      <c r="C29" s="5">
        <f>SUMIF(Table1[MonthName],$A29,Table1[Expense Amount])</f>
        <v>4542.2300000000005</v>
      </c>
      <c r="D29" s="5">
        <f t="shared" si="0"/>
        <v>1955.8466666666664</v>
      </c>
    </row>
    <row r="30" spans="1:4" x14ac:dyDescent="0.25">
      <c r="A30" s="11">
        <v>45231</v>
      </c>
      <c r="B30" s="14">
        <v>29</v>
      </c>
      <c r="C30" s="5">
        <f>SUMIF(Table1[MonthName],$A30,Table1[Expense Amount])</f>
        <v>2749.6299999999997</v>
      </c>
      <c r="D30" s="5">
        <f t="shared" si="0"/>
        <v>2573.48</v>
      </c>
    </row>
    <row r="31" spans="1:4" x14ac:dyDescent="0.25">
      <c r="A31" s="11">
        <v>45261</v>
      </c>
      <c r="B31" s="14">
        <v>30</v>
      </c>
      <c r="C31" s="5">
        <f>SUMIF(Table1[MonthName],$A31,Table1[Expense Amount])</f>
        <v>2091.8299999999995</v>
      </c>
      <c r="D31" s="5">
        <f t="shared" si="0"/>
        <v>2811.5466666666666</v>
      </c>
    </row>
    <row r="32" spans="1:4" x14ac:dyDescent="0.25">
      <c r="A32" s="11">
        <v>45292</v>
      </c>
      <c r="B32" s="14">
        <v>31</v>
      </c>
      <c r="C32" s="5">
        <f>SUMIF(Table1[MonthName],$A32,Table1[Expense Amount])</f>
        <v>1460.4499999999998</v>
      </c>
      <c r="D32" s="5">
        <f t="shared" si="0"/>
        <v>3127.896666666667</v>
      </c>
    </row>
    <row r="33" spans="1:4" x14ac:dyDescent="0.25">
      <c r="A33" s="11">
        <v>45323</v>
      </c>
      <c r="B33" s="14">
        <v>32</v>
      </c>
      <c r="C33" s="5">
        <f>SUMIF(Table1[MonthName],$A33,Table1[Expense Amount])</f>
        <v>2660.79</v>
      </c>
      <c r="D33" s="5">
        <f t="shared" si="0"/>
        <v>2100.6366666666663</v>
      </c>
    </row>
    <row r="34" spans="1:4" x14ac:dyDescent="0.25">
      <c r="A34" s="11">
        <v>45352</v>
      </c>
      <c r="B34" s="14">
        <v>33</v>
      </c>
      <c r="C34" s="5">
        <f>SUMIF(Table1[MonthName],$A34,Table1[Expense Amount])</f>
        <v>5707.2199999999993</v>
      </c>
      <c r="D34" s="5">
        <f t="shared" si="0"/>
        <v>2071.0233333333331</v>
      </c>
    </row>
    <row r="35" spans="1:4" x14ac:dyDescent="0.25">
      <c r="A35" s="11">
        <v>45383</v>
      </c>
      <c r="B35" s="14">
        <v>34</v>
      </c>
      <c r="C35" s="5">
        <f>SUMIF(Table1[MonthName],$A35,Table1[Expense Amount])</f>
        <v>1942.8300000000002</v>
      </c>
      <c r="D35" s="5">
        <f t="shared" si="0"/>
        <v>3276.1533333333332</v>
      </c>
    </row>
    <row r="36" spans="1:4" x14ac:dyDescent="0.25">
      <c r="A36" s="11">
        <v>45413</v>
      </c>
      <c r="B36" s="14">
        <v>35</v>
      </c>
      <c r="C36" s="5">
        <f>SUMIF(Table1[MonthName],$A36,Table1[Expense Amount])</f>
        <v>1800.9999999999995</v>
      </c>
      <c r="D36" s="5">
        <f t="shared" si="0"/>
        <v>3436.9466666666663</v>
      </c>
    </row>
    <row r="37" spans="1:4" x14ac:dyDescent="0.25">
      <c r="A37" s="11">
        <v>45444</v>
      </c>
      <c r="B37" s="14">
        <v>36</v>
      </c>
      <c r="C37" s="5">
        <f>SUMIF(Table1[MonthName],$A37,Table1[Expense Amount])</f>
        <v>1060.7</v>
      </c>
      <c r="D37" s="5">
        <f t="shared" si="0"/>
        <v>3150.35</v>
      </c>
    </row>
    <row r="38" spans="1:4" x14ac:dyDescent="0.25">
      <c r="A38" s="11">
        <v>45474</v>
      </c>
      <c r="B38" s="14">
        <v>37</v>
      </c>
      <c r="C38" s="5">
        <f>SUMIF(Table1[MonthName],$A38,Table1[Expense Amount])</f>
        <v>2772.87</v>
      </c>
      <c r="D38" s="5">
        <f t="shared" si="0"/>
        <v>1601.51</v>
      </c>
    </row>
    <row r="39" spans="1:4" x14ac:dyDescent="0.25">
      <c r="A39" s="11">
        <v>45505</v>
      </c>
      <c r="B39" s="14">
        <v>38</v>
      </c>
      <c r="C39" s="5">
        <f>SUMIF(Table1[MonthName],$A39,Table1[Expense Amount])</f>
        <v>1032.94</v>
      </c>
      <c r="D39" s="5">
        <f t="shared" si="0"/>
        <v>1878.1899999999998</v>
      </c>
    </row>
    <row r="40" spans="1:4" x14ac:dyDescent="0.25">
      <c r="A40" s="11">
        <v>45536</v>
      </c>
      <c r="B40" s="14">
        <v>39</v>
      </c>
      <c r="C40" s="5">
        <f>SUMIF(Table1[MonthName],$A40,Table1[Expense Amount])</f>
        <v>1863.3800000000006</v>
      </c>
      <c r="D40" s="5">
        <f t="shared" si="0"/>
        <v>1622.17</v>
      </c>
    </row>
    <row r="41" spans="1:4" x14ac:dyDescent="0.25">
      <c r="A41" s="11">
        <v>45566</v>
      </c>
      <c r="B41" s="14">
        <v>40</v>
      </c>
      <c r="C41" s="5">
        <f>SUMIF(Table1[MonthName],$A41,Table1[Expense Amount])</f>
        <v>2437.14</v>
      </c>
      <c r="D41" s="5">
        <f t="shared" si="0"/>
        <v>1889.7300000000002</v>
      </c>
    </row>
    <row r="42" spans="1:4" x14ac:dyDescent="0.25">
      <c r="A42" s="11">
        <v>45597</v>
      </c>
      <c r="B42" s="14">
        <v>41</v>
      </c>
      <c r="C42" s="5">
        <f>SUMIF(Table1[MonthName],$A42,Table1[Expense Amount])</f>
        <v>2703.5200000000004</v>
      </c>
      <c r="D42" s="5">
        <f t="shared" si="0"/>
        <v>1777.8200000000004</v>
      </c>
    </row>
    <row r="43" spans="1:4" x14ac:dyDescent="0.25">
      <c r="A43" s="11">
        <v>45627</v>
      </c>
      <c r="B43" s="14">
        <v>42</v>
      </c>
      <c r="C43" s="5">
        <f>SUMIF(Table1[MonthName],$A43,Table1[Expense Amount])</f>
        <v>3304.36</v>
      </c>
      <c r="D43" s="5">
        <f t="shared" si="0"/>
        <v>2334.6800000000003</v>
      </c>
    </row>
    <row r="44" spans="1:4" x14ac:dyDescent="0.25">
      <c r="A44" s="11">
        <v>45658</v>
      </c>
      <c r="B44" s="14">
        <v>43</v>
      </c>
      <c r="C44" s="5">
        <f>SUMIF(Table1[MonthName],$A44,Table1[Expense Amount])</f>
        <v>1009.4999999999995</v>
      </c>
      <c r="D44" s="5">
        <f t="shared" si="0"/>
        <v>2815.0066666666667</v>
      </c>
    </row>
    <row r="45" spans="1:4" x14ac:dyDescent="0.25">
      <c r="A45" s="11">
        <v>45689</v>
      </c>
      <c r="B45" s="14">
        <v>44</v>
      </c>
      <c r="C45" s="5">
        <f>SUMIF(Table1[MonthName],$A45,Table1[Expense Amount])</f>
        <v>4559.26</v>
      </c>
      <c r="D45" s="5">
        <f t="shared" si="0"/>
        <v>2339.126666666667</v>
      </c>
    </row>
    <row r="46" spans="1:4" x14ac:dyDescent="0.25">
      <c r="A46" s="11">
        <v>45717</v>
      </c>
      <c r="B46" s="14">
        <v>45</v>
      </c>
      <c r="C46" s="5">
        <f>SUMIF(Table1[MonthName],$A46,Table1[Expense Amount])</f>
        <v>3781.4500000000003</v>
      </c>
      <c r="D46" s="5">
        <f t="shared" si="0"/>
        <v>2957.7066666666665</v>
      </c>
    </row>
    <row r="47" spans="1:4" x14ac:dyDescent="0.25">
      <c r="A47" s="11">
        <v>45748</v>
      </c>
      <c r="B47" s="14">
        <v>46</v>
      </c>
      <c r="D47" s="5">
        <f t="shared" si="0"/>
        <v>3116.7366666666671</v>
      </c>
    </row>
    <row r="48" spans="1:4" x14ac:dyDescent="0.25">
      <c r="A48" s="11">
        <v>45778</v>
      </c>
      <c r="B48" s="2">
        <v>47</v>
      </c>
    </row>
    <row r="49" spans="1:2" x14ac:dyDescent="0.25">
      <c r="A49" s="11">
        <v>45809</v>
      </c>
      <c r="B49" s="2">
        <v>48</v>
      </c>
    </row>
    <row r="50" spans="1:2" x14ac:dyDescent="0.25">
      <c r="A50" s="11">
        <v>45839</v>
      </c>
      <c r="B50" s="2">
        <v>49</v>
      </c>
    </row>
    <row r="51" spans="1:2" x14ac:dyDescent="0.25">
      <c r="A51" s="11"/>
    </row>
    <row r="52" spans="1:2" x14ac:dyDescent="0.25">
      <c r="A52" s="11"/>
    </row>
    <row r="53" spans="1:2" x14ac:dyDescent="0.25">
      <c r="A53" s="11"/>
    </row>
    <row r="54" spans="1:2" x14ac:dyDescent="0.25">
      <c r="A54" s="11"/>
    </row>
    <row r="55" spans="1:2" x14ac:dyDescent="0.25">
      <c r="A55" s="11"/>
    </row>
    <row r="56" spans="1:2" x14ac:dyDescent="0.25">
      <c r="A56" s="11"/>
    </row>
    <row r="57" spans="1:2" x14ac:dyDescent="0.25">
      <c r="A57" s="11"/>
    </row>
    <row r="58" spans="1:2" x14ac:dyDescent="0.25">
      <c r="A58" s="11"/>
    </row>
    <row r="59" spans="1:2" x14ac:dyDescent="0.25">
      <c r="A59" s="11"/>
    </row>
    <row r="60" spans="1:2" x14ac:dyDescent="0.25">
      <c r="A60" s="11"/>
    </row>
    <row r="61" spans="1:2" x14ac:dyDescent="0.25">
      <c r="A61" s="11"/>
    </row>
    <row r="62" spans="1:2" x14ac:dyDescent="0.25">
      <c r="A62" s="11"/>
    </row>
    <row r="63" spans="1:2" x14ac:dyDescent="0.25">
      <c r="A63" s="11"/>
    </row>
    <row r="64" spans="1:2" x14ac:dyDescent="0.25">
      <c r="A64" s="11"/>
    </row>
    <row r="65" spans="1:1" x14ac:dyDescent="0.25">
      <c r="A65" s="11"/>
    </row>
    <row r="66" spans="1:1" x14ac:dyDescent="0.25">
      <c r="A66" s="11"/>
    </row>
    <row r="67" spans="1:1" x14ac:dyDescent="0.25">
      <c r="A67" s="11"/>
    </row>
    <row r="68" spans="1:1" x14ac:dyDescent="0.25">
      <c r="A68" s="11"/>
    </row>
    <row r="69" spans="1:1" x14ac:dyDescent="0.25">
      <c r="A69" s="11"/>
    </row>
    <row r="70" spans="1:1" x14ac:dyDescent="0.25">
      <c r="A70" s="11"/>
    </row>
    <row r="71" spans="1:1" x14ac:dyDescent="0.25">
      <c r="A71" s="11"/>
    </row>
    <row r="72" spans="1:1" x14ac:dyDescent="0.25">
      <c r="A72" s="11"/>
    </row>
    <row r="73" spans="1:1" x14ac:dyDescent="0.25">
      <c r="A73" s="11"/>
    </row>
    <row r="74" spans="1:1" x14ac:dyDescent="0.25">
      <c r="A74" s="11"/>
    </row>
    <row r="75" spans="1:1" x14ac:dyDescent="0.25">
      <c r="A75" s="11"/>
    </row>
    <row r="76" spans="1:1" x14ac:dyDescent="0.25">
      <c r="A76" s="11"/>
    </row>
    <row r="77" spans="1:1" x14ac:dyDescent="0.25">
      <c r="A77" s="11"/>
    </row>
    <row r="78" spans="1:1" x14ac:dyDescent="0.25">
      <c r="A78" s="11"/>
    </row>
    <row r="79" spans="1:1" x14ac:dyDescent="0.25">
      <c r="A79" s="11"/>
    </row>
    <row r="80" spans="1:1"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row r="89" spans="1:1" x14ac:dyDescent="0.25">
      <c r="A89" s="11"/>
    </row>
    <row r="90" spans="1:1" x14ac:dyDescent="0.25">
      <c r="A90" s="11"/>
    </row>
    <row r="91" spans="1:1" x14ac:dyDescent="0.25">
      <c r="A91" s="11"/>
    </row>
    <row r="92" spans="1:1" x14ac:dyDescent="0.25">
      <c r="A92" s="11"/>
    </row>
    <row r="93" spans="1:1" x14ac:dyDescent="0.25">
      <c r="A93" s="11"/>
    </row>
    <row r="94" spans="1:1" x14ac:dyDescent="0.25">
      <c r="A94" s="11"/>
    </row>
    <row r="95" spans="1:1" x14ac:dyDescent="0.25">
      <c r="A95" s="11"/>
    </row>
    <row r="96" spans="1:1" x14ac:dyDescent="0.25">
      <c r="A96" s="11"/>
    </row>
    <row r="97" spans="1:1" x14ac:dyDescent="0.25">
      <c r="A97" s="11"/>
    </row>
    <row r="98" spans="1:1" x14ac:dyDescent="0.25">
      <c r="A98" s="11"/>
    </row>
    <row r="99" spans="1:1" x14ac:dyDescent="0.25">
      <c r="A99" s="11"/>
    </row>
    <row r="100" spans="1:1" x14ac:dyDescent="0.25">
      <c r="A100" s="11"/>
    </row>
    <row r="101" spans="1:1" x14ac:dyDescent="0.25">
      <c r="A101" s="11"/>
    </row>
    <row r="102" spans="1:1" x14ac:dyDescent="0.25">
      <c r="A102" s="11"/>
    </row>
    <row r="103" spans="1:1" x14ac:dyDescent="0.25">
      <c r="A103" s="11"/>
    </row>
    <row r="104" spans="1:1" x14ac:dyDescent="0.25">
      <c r="A104" s="11"/>
    </row>
    <row r="105" spans="1:1" x14ac:dyDescent="0.25">
      <c r="A105" s="11"/>
    </row>
    <row r="106" spans="1:1" x14ac:dyDescent="0.25">
      <c r="A106" s="11"/>
    </row>
    <row r="107" spans="1:1" x14ac:dyDescent="0.25">
      <c r="A107" s="11"/>
    </row>
    <row r="108" spans="1:1" x14ac:dyDescent="0.25">
      <c r="A108" s="11"/>
    </row>
    <row r="109" spans="1:1" x14ac:dyDescent="0.25">
      <c r="A109" s="11"/>
    </row>
    <row r="110" spans="1:1" x14ac:dyDescent="0.25">
      <c r="A110" s="11"/>
    </row>
    <row r="111" spans="1:1" x14ac:dyDescent="0.25">
      <c r="A111" s="11"/>
    </row>
    <row r="112" spans="1:1" x14ac:dyDescent="0.25">
      <c r="A112" s="11"/>
    </row>
    <row r="113" spans="1:1" x14ac:dyDescent="0.25">
      <c r="A113" s="11"/>
    </row>
    <row r="114" spans="1:1" x14ac:dyDescent="0.25">
      <c r="A114" s="11"/>
    </row>
    <row r="115" spans="1:1" x14ac:dyDescent="0.25">
      <c r="A115" s="11"/>
    </row>
    <row r="116" spans="1:1" x14ac:dyDescent="0.25">
      <c r="A116" s="11"/>
    </row>
    <row r="117" spans="1:1" x14ac:dyDescent="0.25">
      <c r="A117" s="11"/>
    </row>
    <row r="118" spans="1:1" x14ac:dyDescent="0.25">
      <c r="A118" s="11"/>
    </row>
    <row r="119" spans="1:1" x14ac:dyDescent="0.25">
      <c r="A119" s="11"/>
    </row>
    <row r="120" spans="1:1" x14ac:dyDescent="0.25">
      <c r="A120" s="11"/>
    </row>
    <row r="121" spans="1:1" x14ac:dyDescent="0.25">
      <c r="A121" s="11"/>
    </row>
    <row r="122" spans="1:1" x14ac:dyDescent="0.25">
      <c r="A122" s="11"/>
    </row>
    <row r="123" spans="1:1" x14ac:dyDescent="0.25">
      <c r="A123" s="11"/>
    </row>
    <row r="124" spans="1:1" x14ac:dyDescent="0.25">
      <c r="A124" s="11"/>
    </row>
    <row r="125" spans="1:1" x14ac:dyDescent="0.25">
      <c r="A125" s="11"/>
    </row>
    <row r="126" spans="1:1" x14ac:dyDescent="0.25">
      <c r="A126" s="11"/>
    </row>
    <row r="127" spans="1:1" x14ac:dyDescent="0.25">
      <c r="A127" s="11"/>
    </row>
    <row r="128" spans="1:1" x14ac:dyDescent="0.25">
      <c r="A128" s="11"/>
    </row>
    <row r="129" spans="1:1" x14ac:dyDescent="0.25">
      <c r="A129" s="11"/>
    </row>
    <row r="130" spans="1:1" x14ac:dyDescent="0.25">
      <c r="A130" s="11"/>
    </row>
    <row r="131" spans="1:1" x14ac:dyDescent="0.25">
      <c r="A131" s="11"/>
    </row>
    <row r="132" spans="1:1" x14ac:dyDescent="0.25">
      <c r="A132" s="11"/>
    </row>
    <row r="133" spans="1:1" x14ac:dyDescent="0.25">
      <c r="A133" s="11"/>
    </row>
    <row r="134" spans="1:1" x14ac:dyDescent="0.25">
      <c r="A134" s="11"/>
    </row>
    <row r="135" spans="1:1" x14ac:dyDescent="0.25">
      <c r="A135" s="11"/>
    </row>
    <row r="136" spans="1:1" x14ac:dyDescent="0.25">
      <c r="A136" s="11"/>
    </row>
    <row r="137" spans="1:1" x14ac:dyDescent="0.25">
      <c r="A137" s="11"/>
    </row>
    <row r="138" spans="1:1" x14ac:dyDescent="0.25">
      <c r="A138" s="11"/>
    </row>
    <row r="139" spans="1:1" x14ac:dyDescent="0.25">
      <c r="A139" s="11"/>
    </row>
    <row r="140" spans="1:1" x14ac:dyDescent="0.25">
      <c r="A140" s="11"/>
    </row>
    <row r="141" spans="1:1" x14ac:dyDescent="0.25">
      <c r="A141" s="11"/>
    </row>
    <row r="142" spans="1:1" x14ac:dyDescent="0.25">
      <c r="A142" s="11"/>
    </row>
    <row r="143" spans="1:1" x14ac:dyDescent="0.25">
      <c r="A143" s="11"/>
    </row>
    <row r="144" spans="1:1" x14ac:dyDescent="0.25">
      <c r="A144" s="11"/>
    </row>
    <row r="145" spans="1:1" x14ac:dyDescent="0.25">
      <c r="A145" s="11"/>
    </row>
    <row r="146" spans="1:1" x14ac:dyDescent="0.25">
      <c r="A146" s="11"/>
    </row>
    <row r="147" spans="1:1" x14ac:dyDescent="0.25">
      <c r="A147" s="11"/>
    </row>
    <row r="148" spans="1:1" x14ac:dyDescent="0.25">
      <c r="A148" s="11"/>
    </row>
    <row r="149" spans="1:1" x14ac:dyDescent="0.25">
      <c r="A149" s="11"/>
    </row>
    <row r="150" spans="1:1" x14ac:dyDescent="0.25">
      <c r="A150" s="11"/>
    </row>
    <row r="151" spans="1:1" x14ac:dyDescent="0.25">
      <c r="A151" s="11"/>
    </row>
    <row r="152" spans="1:1" x14ac:dyDescent="0.25">
      <c r="A152" s="11"/>
    </row>
    <row r="153" spans="1:1" x14ac:dyDescent="0.25">
      <c r="A153" s="11"/>
    </row>
    <row r="154" spans="1:1" x14ac:dyDescent="0.25">
      <c r="A154" s="11"/>
    </row>
    <row r="155" spans="1:1" x14ac:dyDescent="0.25">
      <c r="A155" s="11"/>
    </row>
    <row r="156" spans="1:1" x14ac:dyDescent="0.25">
      <c r="A156" s="11"/>
    </row>
    <row r="157" spans="1:1" x14ac:dyDescent="0.25">
      <c r="A157" s="11"/>
    </row>
    <row r="158" spans="1:1" x14ac:dyDescent="0.25">
      <c r="A158" s="11"/>
    </row>
    <row r="159" spans="1:1" x14ac:dyDescent="0.25">
      <c r="A159" s="11"/>
    </row>
    <row r="160" spans="1:1" x14ac:dyDescent="0.25">
      <c r="A160" s="11"/>
    </row>
    <row r="161" spans="1:1" x14ac:dyDescent="0.25">
      <c r="A161" s="11"/>
    </row>
    <row r="162" spans="1:1" x14ac:dyDescent="0.25">
      <c r="A162" s="11"/>
    </row>
    <row r="163" spans="1:1" x14ac:dyDescent="0.25">
      <c r="A163" s="11"/>
    </row>
    <row r="164" spans="1:1" x14ac:dyDescent="0.25">
      <c r="A164" s="11"/>
    </row>
    <row r="165" spans="1:1" x14ac:dyDescent="0.25">
      <c r="A165" s="11"/>
    </row>
    <row r="166" spans="1:1" x14ac:dyDescent="0.25">
      <c r="A166" s="11"/>
    </row>
    <row r="167" spans="1:1" x14ac:dyDescent="0.25">
      <c r="A167" s="11"/>
    </row>
    <row r="168" spans="1:1" x14ac:dyDescent="0.25">
      <c r="A168" s="11"/>
    </row>
    <row r="169" spans="1:1" x14ac:dyDescent="0.25">
      <c r="A169" s="11"/>
    </row>
    <row r="170" spans="1:1" x14ac:dyDescent="0.25">
      <c r="A170" s="11"/>
    </row>
    <row r="171" spans="1:1" x14ac:dyDescent="0.25">
      <c r="A171" s="11"/>
    </row>
    <row r="172" spans="1:1" x14ac:dyDescent="0.25">
      <c r="A172" s="11"/>
    </row>
    <row r="173" spans="1:1" x14ac:dyDescent="0.25">
      <c r="A173" s="11"/>
    </row>
    <row r="174" spans="1:1" x14ac:dyDescent="0.25">
      <c r="A174" s="11"/>
    </row>
    <row r="175" spans="1:1" x14ac:dyDescent="0.25">
      <c r="A175" s="11"/>
    </row>
    <row r="176" spans="1:1" x14ac:dyDescent="0.25">
      <c r="A176" s="11"/>
    </row>
    <row r="177" spans="1:1" x14ac:dyDescent="0.25">
      <c r="A177" s="11"/>
    </row>
    <row r="178" spans="1:1" x14ac:dyDescent="0.25">
      <c r="A178" s="11"/>
    </row>
    <row r="179" spans="1:1" x14ac:dyDescent="0.25">
      <c r="A179" s="11"/>
    </row>
    <row r="180" spans="1:1" x14ac:dyDescent="0.25">
      <c r="A180" s="11"/>
    </row>
    <row r="181" spans="1:1" x14ac:dyDescent="0.25">
      <c r="A181" s="11"/>
    </row>
    <row r="182" spans="1:1" x14ac:dyDescent="0.25">
      <c r="A182" s="11"/>
    </row>
    <row r="183" spans="1:1" x14ac:dyDescent="0.25">
      <c r="A183" s="11"/>
    </row>
    <row r="184" spans="1:1" x14ac:dyDescent="0.25">
      <c r="A184" s="11"/>
    </row>
    <row r="185" spans="1:1" x14ac:dyDescent="0.25">
      <c r="A185" s="11"/>
    </row>
    <row r="186" spans="1:1" x14ac:dyDescent="0.25">
      <c r="A186" s="11"/>
    </row>
    <row r="187" spans="1:1" x14ac:dyDescent="0.25">
      <c r="A187" s="11"/>
    </row>
    <row r="188" spans="1:1" x14ac:dyDescent="0.25">
      <c r="A188" s="11"/>
    </row>
    <row r="189" spans="1:1" x14ac:dyDescent="0.25">
      <c r="A189" s="11"/>
    </row>
    <row r="190" spans="1:1" x14ac:dyDescent="0.25">
      <c r="A190" s="11"/>
    </row>
    <row r="191" spans="1:1" x14ac:dyDescent="0.25">
      <c r="A191" s="11"/>
    </row>
    <row r="192" spans="1:1" x14ac:dyDescent="0.25">
      <c r="A192" s="11"/>
    </row>
    <row r="193" spans="1:1" x14ac:dyDescent="0.25">
      <c r="A193" s="11"/>
    </row>
    <row r="194" spans="1:1" x14ac:dyDescent="0.25">
      <c r="A194" s="11"/>
    </row>
    <row r="195" spans="1:1" x14ac:dyDescent="0.25">
      <c r="A195" s="11"/>
    </row>
    <row r="196" spans="1:1" x14ac:dyDescent="0.25">
      <c r="A196" s="11"/>
    </row>
    <row r="197" spans="1:1" x14ac:dyDescent="0.25">
      <c r="A197" s="11"/>
    </row>
    <row r="198" spans="1:1" x14ac:dyDescent="0.25">
      <c r="A198" s="11"/>
    </row>
    <row r="199" spans="1:1" x14ac:dyDescent="0.25">
      <c r="A199" s="11"/>
    </row>
    <row r="200" spans="1:1" x14ac:dyDescent="0.25">
      <c r="A200" s="11"/>
    </row>
    <row r="201" spans="1:1" x14ac:dyDescent="0.25">
      <c r="A201" s="11"/>
    </row>
    <row r="202" spans="1:1" x14ac:dyDescent="0.25">
      <c r="A202" s="11"/>
    </row>
    <row r="203" spans="1:1" x14ac:dyDescent="0.25">
      <c r="A203" s="11"/>
    </row>
    <row r="204" spans="1:1" x14ac:dyDescent="0.25">
      <c r="A204" s="11"/>
    </row>
    <row r="205" spans="1:1" x14ac:dyDescent="0.25">
      <c r="A205" s="11"/>
    </row>
    <row r="206" spans="1:1" x14ac:dyDescent="0.25">
      <c r="A206" s="11"/>
    </row>
    <row r="207" spans="1:1" x14ac:dyDescent="0.25">
      <c r="A207" s="11"/>
    </row>
    <row r="208" spans="1:1" x14ac:dyDescent="0.25">
      <c r="A208" s="11"/>
    </row>
    <row r="209" spans="1:1" x14ac:dyDescent="0.25">
      <c r="A209" s="11"/>
    </row>
    <row r="210" spans="1:1" x14ac:dyDescent="0.25">
      <c r="A210" s="11"/>
    </row>
    <row r="211" spans="1:1" x14ac:dyDescent="0.25">
      <c r="A211" s="11"/>
    </row>
    <row r="212" spans="1:1" x14ac:dyDescent="0.25">
      <c r="A212" s="11"/>
    </row>
    <row r="213" spans="1:1" x14ac:dyDescent="0.25">
      <c r="A213" s="11"/>
    </row>
    <row r="214" spans="1:1" x14ac:dyDescent="0.25">
      <c r="A214" s="11"/>
    </row>
    <row r="215" spans="1:1" x14ac:dyDescent="0.25">
      <c r="A215" s="11"/>
    </row>
    <row r="216" spans="1:1" x14ac:dyDescent="0.25">
      <c r="A216" s="11"/>
    </row>
    <row r="217" spans="1:1" x14ac:dyDescent="0.25">
      <c r="A217" s="11"/>
    </row>
    <row r="218" spans="1:1" x14ac:dyDescent="0.25">
      <c r="A218" s="11"/>
    </row>
    <row r="219" spans="1:1" x14ac:dyDescent="0.25">
      <c r="A219" s="11"/>
    </row>
    <row r="220" spans="1:1" x14ac:dyDescent="0.25">
      <c r="A220" s="11"/>
    </row>
    <row r="221" spans="1:1" x14ac:dyDescent="0.25">
      <c r="A221" s="11"/>
    </row>
    <row r="222" spans="1:1" x14ac:dyDescent="0.25">
      <c r="A222" s="11"/>
    </row>
    <row r="223" spans="1:1" x14ac:dyDescent="0.25">
      <c r="A223" s="11"/>
    </row>
    <row r="224" spans="1:1" x14ac:dyDescent="0.25">
      <c r="A224" s="11"/>
    </row>
    <row r="225" spans="1:1" x14ac:dyDescent="0.25">
      <c r="A225" s="11"/>
    </row>
    <row r="226" spans="1:1" x14ac:dyDescent="0.25">
      <c r="A226" s="11"/>
    </row>
    <row r="227" spans="1:1" x14ac:dyDescent="0.25">
      <c r="A227" s="11"/>
    </row>
    <row r="228" spans="1:1" x14ac:dyDescent="0.25">
      <c r="A228" s="11"/>
    </row>
    <row r="229" spans="1:1" x14ac:dyDescent="0.25">
      <c r="A229" s="11"/>
    </row>
    <row r="230" spans="1:1" x14ac:dyDescent="0.25">
      <c r="A230" s="11"/>
    </row>
    <row r="231" spans="1:1" x14ac:dyDescent="0.25">
      <c r="A231" s="11"/>
    </row>
    <row r="232" spans="1:1" x14ac:dyDescent="0.25">
      <c r="A232" s="11"/>
    </row>
    <row r="233" spans="1:1" x14ac:dyDescent="0.25">
      <c r="A233" s="11"/>
    </row>
    <row r="234" spans="1:1" x14ac:dyDescent="0.25">
      <c r="A234" s="11"/>
    </row>
    <row r="235" spans="1:1" x14ac:dyDescent="0.25">
      <c r="A235" s="11"/>
    </row>
    <row r="236" spans="1:1" x14ac:dyDescent="0.25">
      <c r="A236" s="11"/>
    </row>
    <row r="237" spans="1:1" x14ac:dyDescent="0.25">
      <c r="A237" s="11"/>
    </row>
    <row r="238" spans="1:1" x14ac:dyDescent="0.25">
      <c r="A238" s="11"/>
    </row>
    <row r="239" spans="1:1" x14ac:dyDescent="0.25">
      <c r="A239" s="11"/>
    </row>
    <row r="240" spans="1:1" x14ac:dyDescent="0.25">
      <c r="A240" s="11"/>
    </row>
    <row r="241" spans="1:1" x14ac:dyDescent="0.25">
      <c r="A241" s="11"/>
    </row>
    <row r="242" spans="1:1" x14ac:dyDescent="0.25">
      <c r="A242" s="11"/>
    </row>
    <row r="243" spans="1:1" x14ac:dyDescent="0.25">
      <c r="A243" s="11"/>
    </row>
    <row r="244" spans="1:1" x14ac:dyDescent="0.25">
      <c r="A244" s="11"/>
    </row>
    <row r="245" spans="1:1" x14ac:dyDescent="0.25">
      <c r="A245" s="11"/>
    </row>
    <row r="246" spans="1:1" x14ac:dyDescent="0.25">
      <c r="A246" s="11"/>
    </row>
    <row r="247" spans="1:1" x14ac:dyDescent="0.25">
      <c r="A247" s="11"/>
    </row>
    <row r="248" spans="1:1" x14ac:dyDescent="0.25">
      <c r="A248" s="11"/>
    </row>
    <row r="249" spans="1:1" x14ac:dyDescent="0.25">
      <c r="A249" s="11"/>
    </row>
    <row r="250" spans="1:1" x14ac:dyDescent="0.25">
      <c r="A250" s="11"/>
    </row>
    <row r="251" spans="1:1" x14ac:dyDescent="0.25">
      <c r="A251" s="11"/>
    </row>
    <row r="252" spans="1:1" x14ac:dyDescent="0.25">
      <c r="A252" s="11"/>
    </row>
    <row r="253" spans="1:1" x14ac:dyDescent="0.25">
      <c r="A253" s="11"/>
    </row>
    <row r="254" spans="1:1" x14ac:dyDescent="0.25">
      <c r="A254" s="11"/>
    </row>
    <row r="255" spans="1:1" x14ac:dyDescent="0.25">
      <c r="A255" s="11"/>
    </row>
    <row r="256" spans="1:1" x14ac:dyDescent="0.25">
      <c r="A256" s="11"/>
    </row>
    <row r="257" spans="1:1" x14ac:dyDescent="0.25">
      <c r="A257" s="11"/>
    </row>
    <row r="258" spans="1:1" x14ac:dyDescent="0.25">
      <c r="A258" s="11"/>
    </row>
    <row r="259" spans="1:1" x14ac:dyDescent="0.25">
      <c r="A259" s="11"/>
    </row>
    <row r="260" spans="1:1" x14ac:dyDescent="0.25">
      <c r="A260" s="11"/>
    </row>
    <row r="261" spans="1:1" x14ac:dyDescent="0.25">
      <c r="A261" s="11"/>
    </row>
    <row r="262" spans="1:1" x14ac:dyDescent="0.25">
      <c r="A262" s="11"/>
    </row>
    <row r="263" spans="1:1" x14ac:dyDescent="0.25">
      <c r="A263" s="11"/>
    </row>
    <row r="264" spans="1:1" x14ac:dyDescent="0.25">
      <c r="A264" s="11"/>
    </row>
    <row r="265" spans="1:1" x14ac:dyDescent="0.25">
      <c r="A265" s="11"/>
    </row>
    <row r="266" spans="1:1" x14ac:dyDescent="0.25">
      <c r="A266" s="11"/>
    </row>
    <row r="267" spans="1:1" x14ac:dyDescent="0.25">
      <c r="A267" s="11"/>
    </row>
    <row r="268" spans="1:1" x14ac:dyDescent="0.25">
      <c r="A268" s="11"/>
    </row>
    <row r="269" spans="1:1" x14ac:dyDescent="0.25">
      <c r="A269" s="11"/>
    </row>
    <row r="270" spans="1:1" x14ac:dyDescent="0.25">
      <c r="A270" s="11"/>
    </row>
    <row r="271" spans="1:1" x14ac:dyDescent="0.25">
      <c r="A271" s="11"/>
    </row>
    <row r="272" spans="1:1" x14ac:dyDescent="0.25">
      <c r="A272" s="11"/>
    </row>
    <row r="273" spans="1:1" x14ac:dyDescent="0.25">
      <c r="A273" s="11"/>
    </row>
    <row r="274" spans="1:1" x14ac:dyDescent="0.25">
      <c r="A274" s="11"/>
    </row>
    <row r="275" spans="1:1" x14ac:dyDescent="0.25">
      <c r="A275" s="11"/>
    </row>
    <row r="276" spans="1:1" x14ac:dyDescent="0.25">
      <c r="A276" s="11"/>
    </row>
    <row r="277" spans="1:1" x14ac:dyDescent="0.25">
      <c r="A277" s="11"/>
    </row>
    <row r="278" spans="1:1" x14ac:dyDescent="0.25">
      <c r="A278" s="11"/>
    </row>
    <row r="279" spans="1:1" x14ac:dyDescent="0.25">
      <c r="A279" s="11"/>
    </row>
    <row r="280" spans="1:1" x14ac:dyDescent="0.25">
      <c r="A280" s="11"/>
    </row>
    <row r="281" spans="1:1" x14ac:dyDescent="0.25">
      <c r="A281" s="11"/>
    </row>
    <row r="282" spans="1:1" x14ac:dyDescent="0.25">
      <c r="A282" s="11"/>
    </row>
    <row r="283" spans="1:1" x14ac:dyDescent="0.25">
      <c r="A283" s="11"/>
    </row>
    <row r="284" spans="1:1" x14ac:dyDescent="0.25">
      <c r="A284" s="11"/>
    </row>
    <row r="285" spans="1:1" x14ac:dyDescent="0.25">
      <c r="A285" s="11"/>
    </row>
    <row r="286" spans="1:1" x14ac:dyDescent="0.25">
      <c r="A286" s="11"/>
    </row>
    <row r="287" spans="1:1" x14ac:dyDescent="0.25">
      <c r="A287" s="11"/>
    </row>
    <row r="288" spans="1:1" x14ac:dyDescent="0.25">
      <c r="A288" s="11"/>
    </row>
    <row r="289" spans="1:1" x14ac:dyDescent="0.25">
      <c r="A289" s="11"/>
    </row>
    <row r="290" spans="1:1" x14ac:dyDescent="0.25">
      <c r="A290" s="11"/>
    </row>
    <row r="291" spans="1:1" x14ac:dyDescent="0.25">
      <c r="A291" s="11"/>
    </row>
    <row r="292" spans="1:1" x14ac:dyDescent="0.25">
      <c r="A292" s="11"/>
    </row>
    <row r="293" spans="1:1" x14ac:dyDescent="0.25">
      <c r="A293" s="11"/>
    </row>
    <row r="294" spans="1:1" x14ac:dyDescent="0.25">
      <c r="A294" s="11"/>
    </row>
    <row r="295" spans="1:1" x14ac:dyDescent="0.25">
      <c r="A295" s="11"/>
    </row>
    <row r="296" spans="1:1" x14ac:dyDescent="0.25">
      <c r="A296" s="11"/>
    </row>
    <row r="297" spans="1:1" x14ac:dyDescent="0.25">
      <c r="A297" s="11"/>
    </row>
    <row r="298" spans="1:1" x14ac:dyDescent="0.25">
      <c r="A298" s="11"/>
    </row>
    <row r="299" spans="1:1" x14ac:dyDescent="0.25">
      <c r="A299" s="11"/>
    </row>
    <row r="300" spans="1:1" x14ac:dyDescent="0.25">
      <c r="A300" s="11"/>
    </row>
    <row r="301" spans="1:1" x14ac:dyDescent="0.25">
      <c r="A301" s="11"/>
    </row>
    <row r="302" spans="1:1" x14ac:dyDescent="0.25">
      <c r="A302" s="11"/>
    </row>
    <row r="303" spans="1:1" x14ac:dyDescent="0.25">
      <c r="A303" s="11"/>
    </row>
    <row r="304" spans="1:1" x14ac:dyDescent="0.25">
      <c r="A304" s="11"/>
    </row>
    <row r="305" spans="1:1" x14ac:dyDescent="0.25">
      <c r="A305" s="11"/>
    </row>
    <row r="306" spans="1:1" x14ac:dyDescent="0.25">
      <c r="A306" s="11"/>
    </row>
    <row r="307" spans="1:1" x14ac:dyDescent="0.25">
      <c r="A307" s="11"/>
    </row>
    <row r="308" spans="1:1" x14ac:dyDescent="0.25">
      <c r="A308" s="11"/>
    </row>
    <row r="309" spans="1:1" x14ac:dyDescent="0.25">
      <c r="A309" s="11"/>
    </row>
    <row r="310" spans="1:1" x14ac:dyDescent="0.25">
      <c r="A310" s="11"/>
    </row>
    <row r="311" spans="1:1" x14ac:dyDescent="0.25">
      <c r="A311" s="11"/>
    </row>
    <row r="312" spans="1:1" x14ac:dyDescent="0.25">
      <c r="A312" s="11"/>
    </row>
    <row r="313" spans="1:1" x14ac:dyDescent="0.25">
      <c r="A313" s="11"/>
    </row>
    <row r="314" spans="1:1" x14ac:dyDescent="0.25">
      <c r="A314" s="11"/>
    </row>
    <row r="315" spans="1:1" x14ac:dyDescent="0.25">
      <c r="A315" s="11"/>
    </row>
    <row r="316" spans="1:1" x14ac:dyDescent="0.25">
      <c r="A316" s="11"/>
    </row>
    <row r="317" spans="1:1" x14ac:dyDescent="0.25">
      <c r="A317" s="11"/>
    </row>
    <row r="318" spans="1:1" x14ac:dyDescent="0.25">
      <c r="A318" s="11"/>
    </row>
    <row r="319" spans="1:1" x14ac:dyDescent="0.25">
      <c r="A319" s="11"/>
    </row>
    <row r="320" spans="1:1" x14ac:dyDescent="0.25">
      <c r="A320" s="11"/>
    </row>
    <row r="321" spans="1:1" x14ac:dyDescent="0.25">
      <c r="A321" s="11"/>
    </row>
    <row r="322" spans="1:1" x14ac:dyDescent="0.25">
      <c r="A322" s="11"/>
    </row>
    <row r="323" spans="1:1" x14ac:dyDescent="0.25">
      <c r="A323" s="11"/>
    </row>
    <row r="324" spans="1:1" x14ac:dyDescent="0.25">
      <c r="A324" s="11"/>
    </row>
    <row r="325" spans="1:1" x14ac:dyDescent="0.25">
      <c r="A325" s="11"/>
    </row>
    <row r="326" spans="1:1" x14ac:dyDescent="0.25">
      <c r="A326" s="11"/>
    </row>
    <row r="327" spans="1:1" x14ac:dyDescent="0.25">
      <c r="A327" s="11"/>
    </row>
    <row r="328" spans="1:1" x14ac:dyDescent="0.25">
      <c r="A328" s="11"/>
    </row>
    <row r="329" spans="1:1" x14ac:dyDescent="0.25">
      <c r="A329" s="11"/>
    </row>
    <row r="330" spans="1:1" x14ac:dyDescent="0.25">
      <c r="A330" s="11"/>
    </row>
    <row r="331" spans="1:1" x14ac:dyDescent="0.25">
      <c r="A331" s="11"/>
    </row>
    <row r="332" spans="1:1" x14ac:dyDescent="0.25">
      <c r="A332" s="11"/>
    </row>
    <row r="333" spans="1:1" x14ac:dyDescent="0.25">
      <c r="A333" s="11"/>
    </row>
    <row r="334" spans="1:1" x14ac:dyDescent="0.25">
      <c r="A334" s="11"/>
    </row>
    <row r="335" spans="1:1" x14ac:dyDescent="0.25">
      <c r="A335" s="11"/>
    </row>
    <row r="336" spans="1:1" x14ac:dyDescent="0.25">
      <c r="A336" s="11"/>
    </row>
    <row r="337" spans="1:1" x14ac:dyDescent="0.25">
      <c r="A337" s="11"/>
    </row>
    <row r="338" spans="1:1" x14ac:dyDescent="0.25">
      <c r="A338" s="11"/>
    </row>
    <row r="339" spans="1:1" x14ac:dyDescent="0.25">
      <c r="A339" s="11"/>
    </row>
    <row r="340" spans="1:1" x14ac:dyDescent="0.25">
      <c r="A340" s="11"/>
    </row>
    <row r="341" spans="1:1" x14ac:dyDescent="0.25">
      <c r="A341" s="11"/>
    </row>
    <row r="342" spans="1:1" x14ac:dyDescent="0.25">
      <c r="A342" s="11"/>
    </row>
    <row r="343" spans="1:1" x14ac:dyDescent="0.25">
      <c r="A343" s="11"/>
    </row>
    <row r="344" spans="1:1" x14ac:dyDescent="0.25">
      <c r="A344" s="11"/>
    </row>
    <row r="345" spans="1:1" x14ac:dyDescent="0.25">
      <c r="A345" s="11"/>
    </row>
    <row r="346" spans="1:1" x14ac:dyDescent="0.25">
      <c r="A346" s="11"/>
    </row>
    <row r="347" spans="1:1" x14ac:dyDescent="0.25">
      <c r="A347" s="11"/>
    </row>
    <row r="348" spans="1:1" x14ac:dyDescent="0.25">
      <c r="A348" s="11"/>
    </row>
    <row r="349" spans="1:1" x14ac:dyDescent="0.25">
      <c r="A349" s="11"/>
    </row>
    <row r="350" spans="1:1" x14ac:dyDescent="0.25">
      <c r="A350" s="11"/>
    </row>
    <row r="351" spans="1:1" x14ac:dyDescent="0.25">
      <c r="A351" s="11"/>
    </row>
    <row r="352" spans="1:1" x14ac:dyDescent="0.25">
      <c r="A352" s="11"/>
    </row>
    <row r="353" spans="1:1" x14ac:dyDescent="0.25">
      <c r="A353" s="11"/>
    </row>
    <row r="354" spans="1:1" x14ac:dyDescent="0.25">
      <c r="A354" s="11"/>
    </row>
    <row r="355" spans="1:1" x14ac:dyDescent="0.25">
      <c r="A355" s="11"/>
    </row>
    <row r="356" spans="1:1" x14ac:dyDescent="0.25">
      <c r="A356" s="11"/>
    </row>
    <row r="357" spans="1:1" x14ac:dyDescent="0.25">
      <c r="A357" s="11"/>
    </row>
    <row r="358" spans="1:1" x14ac:dyDescent="0.25">
      <c r="A358" s="11"/>
    </row>
    <row r="359" spans="1:1" x14ac:dyDescent="0.25">
      <c r="A359" s="11"/>
    </row>
    <row r="360" spans="1:1" x14ac:dyDescent="0.25">
      <c r="A360" s="11"/>
    </row>
    <row r="361" spans="1:1" x14ac:dyDescent="0.25">
      <c r="A361" s="11"/>
    </row>
    <row r="362" spans="1:1" x14ac:dyDescent="0.25">
      <c r="A362" s="11"/>
    </row>
    <row r="363" spans="1:1" x14ac:dyDescent="0.25">
      <c r="A363" s="11"/>
    </row>
    <row r="364" spans="1:1" x14ac:dyDescent="0.25">
      <c r="A364" s="11"/>
    </row>
    <row r="365" spans="1:1" x14ac:dyDescent="0.25">
      <c r="A365" s="11"/>
    </row>
    <row r="366" spans="1:1" x14ac:dyDescent="0.25">
      <c r="A366" s="11"/>
    </row>
    <row r="367" spans="1:1" x14ac:dyDescent="0.25">
      <c r="A367" s="11"/>
    </row>
    <row r="368" spans="1:1" x14ac:dyDescent="0.25">
      <c r="A368" s="11"/>
    </row>
    <row r="369" spans="1:1" x14ac:dyDescent="0.25">
      <c r="A369" s="11"/>
    </row>
    <row r="370" spans="1:1" x14ac:dyDescent="0.25">
      <c r="A370" s="11"/>
    </row>
    <row r="371" spans="1:1" x14ac:dyDescent="0.25">
      <c r="A371" s="11"/>
    </row>
    <row r="372" spans="1:1" x14ac:dyDescent="0.25">
      <c r="A372" s="11"/>
    </row>
    <row r="373" spans="1:1" x14ac:dyDescent="0.25">
      <c r="A373" s="11"/>
    </row>
    <row r="374" spans="1:1" x14ac:dyDescent="0.25">
      <c r="A374" s="11"/>
    </row>
    <row r="375" spans="1:1" x14ac:dyDescent="0.25">
      <c r="A375" s="11"/>
    </row>
    <row r="376" spans="1:1" x14ac:dyDescent="0.25">
      <c r="A376" s="11"/>
    </row>
    <row r="377" spans="1:1" x14ac:dyDescent="0.25">
      <c r="A377" s="11"/>
    </row>
    <row r="378" spans="1:1" x14ac:dyDescent="0.25">
      <c r="A378" s="11"/>
    </row>
    <row r="379" spans="1:1" x14ac:dyDescent="0.25">
      <c r="A379" s="11"/>
    </row>
    <row r="380" spans="1:1" x14ac:dyDescent="0.25">
      <c r="A380" s="11"/>
    </row>
    <row r="381" spans="1:1" x14ac:dyDescent="0.25">
      <c r="A381" s="11"/>
    </row>
    <row r="382" spans="1:1" x14ac:dyDescent="0.25">
      <c r="A382" s="11"/>
    </row>
    <row r="383" spans="1:1" x14ac:dyDescent="0.25">
      <c r="A383" s="11"/>
    </row>
    <row r="384" spans="1:1" x14ac:dyDescent="0.25">
      <c r="A384" s="11"/>
    </row>
    <row r="385" spans="1:1" x14ac:dyDescent="0.25">
      <c r="A385" s="11"/>
    </row>
    <row r="386" spans="1:1" x14ac:dyDescent="0.25">
      <c r="A386" s="11"/>
    </row>
    <row r="387" spans="1:1" x14ac:dyDescent="0.25">
      <c r="A387" s="11"/>
    </row>
    <row r="388" spans="1:1" x14ac:dyDescent="0.25">
      <c r="A388" s="11"/>
    </row>
    <row r="389" spans="1:1" x14ac:dyDescent="0.25">
      <c r="A389" s="11"/>
    </row>
    <row r="390" spans="1:1" x14ac:dyDescent="0.25">
      <c r="A390" s="11"/>
    </row>
    <row r="391" spans="1:1" x14ac:dyDescent="0.25">
      <c r="A391" s="11"/>
    </row>
    <row r="392" spans="1:1" x14ac:dyDescent="0.25">
      <c r="A392" s="11"/>
    </row>
    <row r="393" spans="1:1" x14ac:dyDescent="0.25">
      <c r="A393" s="11"/>
    </row>
    <row r="394" spans="1:1" x14ac:dyDescent="0.25">
      <c r="A394" s="11"/>
    </row>
    <row r="395" spans="1:1" x14ac:dyDescent="0.25">
      <c r="A395" s="11"/>
    </row>
    <row r="396" spans="1:1" x14ac:dyDescent="0.25">
      <c r="A396" s="11"/>
    </row>
    <row r="397" spans="1:1" x14ac:dyDescent="0.25">
      <c r="A397" s="11"/>
    </row>
    <row r="398" spans="1:1" x14ac:dyDescent="0.25">
      <c r="A398" s="11"/>
    </row>
    <row r="399" spans="1:1" x14ac:dyDescent="0.25">
      <c r="A399" s="11"/>
    </row>
    <row r="400" spans="1:1" x14ac:dyDescent="0.25">
      <c r="A400" s="11"/>
    </row>
    <row r="401" spans="1:1" x14ac:dyDescent="0.25">
      <c r="A401" s="11"/>
    </row>
    <row r="402" spans="1:1" x14ac:dyDescent="0.25">
      <c r="A402" s="11"/>
    </row>
    <row r="403" spans="1:1" x14ac:dyDescent="0.25">
      <c r="A403" s="11"/>
    </row>
    <row r="404" spans="1:1" x14ac:dyDescent="0.25">
      <c r="A404" s="11"/>
    </row>
    <row r="405" spans="1:1" x14ac:dyDescent="0.25">
      <c r="A405" s="11"/>
    </row>
    <row r="406" spans="1:1" x14ac:dyDescent="0.25">
      <c r="A406" s="11"/>
    </row>
    <row r="407" spans="1:1" x14ac:dyDescent="0.25">
      <c r="A407" s="11"/>
    </row>
    <row r="408" spans="1:1" x14ac:dyDescent="0.25">
      <c r="A408" s="11"/>
    </row>
    <row r="409" spans="1:1" x14ac:dyDescent="0.25">
      <c r="A409" s="11"/>
    </row>
    <row r="410" spans="1:1" x14ac:dyDescent="0.25">
      <c r="A410" s="11"/>
    </row>
    <row r="411" spans="1:1" x14ac:dyDescent="0.25">
      <c r="A411" s="11"/>
    </row>
    <row r="412" spans="1:1" x14ac:dyDescent="0.25">
      <c r="A412" s="11"/>
    </row>
    <row r="413" spans="1:1" x14ac:dyDescent="0.25">
      <c r="A413" s="11"/>
    </row>
    <row r="414" spans="1:1" x14ac:dyDescent="0.25">
      <c r="A414" s="11"/>
    </row>
    <row r="415" spans="1:1" x14ac:dyDescent="0.25">
      <c r="A415" s="11"/>
    </row>
    <row r="416" spans="1:1" x14ac:dyDescent="0.25">
      <c r="A416" s="11"/>
    </row>
    <row r="417" spans="1:1" x14ac:dyDescent="0.25">
      <c r="A417" s="11"/>
    </row>
    <row r="418" spans="1:1" x14ac:dyDescent="0.25">
      <c r="A418" s="11"/>
    </row>
    <row r="419" spans="1:1" x14ac:dyDescent="0.25">
      <c r="A419" s="11"/>
    </row>
    <row r="420" spans="1:1" x14ac:dyDescent="0.25">
      <c r="A420" s="11"/>
    </row>
    <row r="421" spans="1:1" x14ac:dyDescent="0.25">
      <c r="A421" s="11"/>
    </row>
    <row r="422" spans="1:1" x14ac:dyDescent="0.25">
      <c r="A422" s="11"/>
    </row>
    <row r="423" spans="1:1" x14ac:dyDescent="0.25">
      <c r="A423" s="11"/>
    </row>
    <row r="424" spans="1:1" x14ac:dyDescent="0.25">
      <c r="A424" s="11"/>
    </row>
    <row r="425" spans="1:1" x14ac:dyDescent="0.25">
      <c r="A425" s="11"/>
    </row>
    <row r="426" spans="1:1" x14ac:dyDescent="0.25">
      <c r="A426" s="11"/>
    </row>
    <row r="427" spans="1:1" x14ac:dyDescent="0.25">
      <c r="A427" s="11"/>
    </row>
    <row r="428" spans="1:1" x14ac:dyDescent="0.25">
      <c r="A428" s="11"/>
    </row>
    <row r="429" spans="1:1" x14ac:dyDescent="0.25">
      <c r="A429" s="11"/>
    </row>
    <row r="430" spans="1:1" x14ac:dyDescent="0.25">
      <c r="A430" s="11"/>
    </row>
    <row r="431" spans="1:1" x14ac:dyDescent="0.25">
      <c r="A431" s="11"/>
    </row>
    <row r="432" spans="1:1" x14ac:dyDescent="0.25">
      <c r="A432" s="11"/>
    </row>
    <row r="433" spans="1:1" x14ac:dyDescent="0.25">
      <c r="A433" s="11"/>
    </row>
    <row r="434" spans="1:1" x14ac:dyDescent="0.25">
      <c r="A434" s="11"/>
    </row>
    <row r="435" spans="1:1" x14ac:dyDescent="0.25">
      <c r="A435" s="11"/>
    </row>
    <row r="436" spans="1:1" x14ac:dyDescent="0.25">
      <c r="A436" s="11"/>
    </row>
    <row r="437" spans="1:1" x14ac:dyDescent="0.25">
      <c r="A437" s="11"/>
    </row>
    <row r="438" spans="1:1" x14ac:dyDescent="0.25">
      <c r="A438" s="11"/>
    </row>
    <row r="439" spans="1:1" x14ac:dyDescent="0.25">
      <c r="A439" s="11"/>
    </row>
    <row r="440" spans="1:1" x14ac:dyDescent="0.25">
      <c r="A440" s="11"/>
    </row>
    <row r="441" spans="1:1" x14ac:dyDescent="0.25">
      <c r="A441" s="11"/>
    </row>
    <row r="442" spans="1:1" x14ac:dyDescent="0.25">
      <c r="A442" s="11"/>
    </row>
    <row r="443" spans="1:1" x14ac:dyDescent="0.25">
      <c r="A443" s="11"/>
    </row>
    <row r="444" spans="1:1" x14ac:dyDescent="0.25">
      <c r="A444" s="11"/>
    </row>
    <row r="445" spans="1:1" x14ac:dyDescent="0.25">
      <c r="A445" s="11"/>
    </row>
    <row r="446" spans="1:1" x14ac:dyDescent="0.25">
      <c r="A446" s="11"/>
    </row>
    <row r="447" spans="1:1" x14ac:dyDescent="0.25">
      <c r="A447" s="11"/>
    </row>
    <row r="448" spans="1:1" x14ac:dyDescent="0.25">
      <c r="A448" s="11"/>
    </row>
    <row r="449" spans="1:1" x14ac:dyDescent="0.25">
      <c r="A449" s="11"/>
    </row>
    <row r="450" spans="1:1" x14ac:dyDescent="0.25">
      <c r="A450" s="11"/>
    </row>
    <row r="451" spans="1:1" x14ac:dyDescent="0.25">
      <c r="A451" s="11"/>
    </row>
    <row r="452" spans="1:1" x14ac:dyDescent="0.25">
      <c r="A452" s="11"/>
    </row>
    <row r="453" spans="1:1" x14ac:dyDescent="0.25">
      <c r="A453" s="11"/>
    </row>
    <row r="454" spans="1:1" x14ac:dyDescent="0.25">
      <c r="A454" s="11"/>
    </row>
    <row r="455" spans="1:1" x14ac:dyDescent="0.25">
      <c r="A455" s="11"/>
    </row>
    <row r="456" spans="1:1" x14ac:dyDescent="0.25">
      <c r="A456" s="11"/>
    </row>
    <row r="457" spans="1:1" x14ac:dyDescent="0.25">
      <c r="A457" s="11"/>
    </row>
    <row r="458" spans="1:1" x14ac:dyDescent="0.25">
      <c r="A458" s="11"/>
    </row>
    <row r="459" spans="1:1" x14ac:dyDescent="0.25">
      <c r="A459" s="11"/>
    </row>
    <row r="460" spans="1:1" x14ac:dyDescent="0.25">
      <c r="A460" s="11"/>
    </row>
    <row r="461" spans="1:1" x14ac:dyDescent="0.25">
      <c r="A461" s="11"/>
    </row>
    <row r="462" spans="1:1" x14ac:dyDescent="0.25">
      <c r="A462" s="11"/>
    </row>
    <row r="463" spans="1:1" x14ac:dyDescent="0.25">
      <c r="A463" s="11"/>
    </row>
    <row r="464" spans="1:1" x14ac:dyDescent="0.25">
      <c r="A464" s="11"/>
    </row>
    <row r="465" spans="1:1" x14ac:dyDescent="0.25">
      <c r="A465" s="11"/>
    </row>
    <row r="466" spans="1:1" x14ac:dyDescent="0.25">
      <c r="A466" s="11"/>
    </row>
    <row r="467" spans="1:1" x14ac:dyDescent="0.25">
      <c r="A467" s="11"/>
    </row>
    <row r="468" spans="1:1" x14ac:dyDescent="0.25">
      <c r="A468" s="11"/>
    </row>
    <row r="469" spans="1:1" x14ac:dyDescent="0.25">
      <c r="A469" s="11"/>
    </row>
    <row r="470" spans="1:1" x14ac:dyDescent="0.25">
      <c r="A470" s="11"/>
    </row>
    <row r="471" spans="1:1" x14ac:dyDescent="0.25">
      <c r="A471" s="11"/>
    </row>
    <row r="472" spans="1:1" x14ac:dyDescent="0.25">
      <c r="A472" s="11"/>
    </row>
    <row r="473" spans="1:1" x14ac:dyDescent="0.25">
      <c r="A473" s="11"/>
    </row>
    <row r="474" spans="1:1" x14ac:dyDescent="0.25">
      <c r="A474" s="11"/>
    </row>
    <row r="475" spans="1:1" x14ac:dyDescent="0.25">
      <c r="A475" s="11"/>
    </row>
    <row r="476" spans="1:1" x14ac:dyDescent="0.25">
      <c r="A476" s="11"/>
    </row>
    <row r="477" spans="1:1" x14ac:dyDescent="0.25">
      <c r="A477" s="11"/>
    </row>
    <row r="478" spans="1:1" x14ac:dyDescent="0.25">
      <c r="A478" s="11"/>
    </row>
    <row r="479" spans="1:1" x14ac:dyDescent="0.25">
      <c r="A479" s="11"/>
    </row>
    <row r="480" spans="1:1" x14ac:dyDescent="0.25">
      <c r="A480" s="11"/>
    </row>
    <row r="481" spans="1:1" x14ac:dyDescent="0.25">
      <c r="A481" s="11"/>
    </row>
    <row r="482" spans="1:1" x14ac:dyDescent="0.25">
      <c r="A482" s="11"/>
    </row>
    <row r="483" spans="1:1" x14ac:dyDescent="0.25">
      <c r="A483" s="11"/>
    </row>
    <row r="484" spans="1:1" x14ac:dyDescent="0.25">
      <c r="A484" s="11"/>
    </row>
    <row r="485" spans="1:1" x14ac:dyDescent="0.25">
      <c r="A485" s="11"/>
    </row>
    <row r="486" spans="1:1" x14ac:dyDescent="0.25">
      <c r="A486" s="11"/>
    </row>
    <row r="487" spans="1:1" x14ac:dyDescent="0.25">
      <c r="A487" s="11"/>
    </row>
    <row r="488" spans="1:1" x14ac:dyDescent="0.25">
      <c r="A488" s="11"/>
    </row>
    <row r="489" spans="1:1" x14ac:dyDescent="0.25">
      <c r="A489" s="11"/>
    </row>
    <row r="490" spans="1:1" x14ac:dyDescent="0.25">
      <c r="A490" s="11"/>
    </row>
    <row r="491" spans="1:1" x14ac:dyDescent="0.25">
      <c r="A491" s="11"/>
    </row>
    <row r="492" spans="1:1" x14ac:dyDescent="0.25">
      <c r="A492" s="11"/>
    </row>
    <row r="493" spans="1:1" x14ac:dyDescent="0.25">
      <c r="A493" s="11"/>
    </row>
    <row r="494" spans="1:1" x14ac:dyDescent="0.25">
      <c r="A494" s="11"/>
    </row>
    <row r="495" spans="1:1" x14ac:dyDescent="0.25">
      <c r="A495" s="11"/>
    </row>
    <row r="496" spans="1:1" x14ac:dyDescent="0.25">
      <c r="A496" s="11"/>
    </row>
    <row r="497" spans="1:1" x14ac:dyDescent="0.25">
      <c r="A497" s="11"/>
    </row>
    <row r="498" spans="1:1" x14ac:dyDescent="0.25">
      <c r="A498" s="11"/>
    </row>
    <row r="499" spans="1:1" x14ac:dyDescent="0.25">
      <c r="A499" s="11"/>
    </row>
    <row r="500" spans="1:1" x14ac:dyDescent="0.25">
      <c r="A500" s="11"/>
    </row>
    <row r="501" spans="1:1" x14ac:dyDescent="0.25">
      <c r="A501" s="11"/>
    </row>
    <row r="502" spans="1:1" x14ac:dyDescent="0.25">
      <c r="A502" s="11"/>
    </row>
    <row r="503" spans="1:1" x14ac:dyDescent="0.25">
      <c r="A503" s="11"/>
    </row>
    <row r="504" spans="1:1" x14ac:dyDescent="0.25">
      <c r="A504" s="11"/>
    </row>
    <row r="505" spans="1:1" x14ac:dyDescent="0.25">
      <c r="A505" s="11"/>
    </row>
    <row r="506" spans="1:1" x14ac:dyDescent="0.25">
      <c r="A506" s="11"/>
    </row>
    <row r="507" spans="1:1" x14ac:dyDescent="0.25">
      <c r="A507" s="11"/>
    </row>
    <row r="508" spans="1:1" x14ac:dyDescent="0.25">
      <c r="A508" s="11"/>
    </row>
    <row r="509" spans="1:1" x14ac:dyDescent="0.25">
      <c r="A509" s="11"/>
    </row>
    <row r="510" spans="1:1" x14ac:dyDescent="0.25">
      <c r="A510" s="11"/>
    </row>
    <row r="511" spans="1:1" x14ac:dyDescent="0.25">
      <c r="A511" s="11"/>
    </row>
    <row r="512" spans="1:1" x14ac:dyDescent="0.25">
      <c r="A512" s="11"/>
    </row>
    <row r="513" spans="1:1" x14ac:dyDescent="0.25">
      <c r="A513" s="11"/>
    </row>
    <row r="514" spans="1:1" x14ac:dyDescent="0.25">
      <c r="A514" s="11"/>
    </row>
    <row r="515" spans="1:1" x14ac:dyDescent="0.25">
      <c r="A515" s="11"/>
    </row>
    <row r="516" spans="1:1" x14ac:dyDescent="0.25">
      <c r="A516" s="11"/>
    </row>
    <row r="517" spans="1:1" x14ac:dyDescent="0.25">
      <c r="A517" s="11"/>
    </row>
    <row r="518" spans="1:1" x14ac:dyDescent="0.25">
      <c r="A518" s="11"/>
    </row>
    <row r="519" spans="1:1" x14ac:dyDescent="0.25">
      <c r="A519" s="11"/>
    </row>
    <row r="520" spans="1:1" x14ac:dyDescent="0.25">
      <c r="A520" s="11"/>
    </row>
    <row r="521" spans="1:1" x14ac:dyDescent="0.25">
      <c r="A521" s="11"/>
    </row>
    <row r="522" spans="1:1" x14ac:dyDescent="0.25">
      <c r="A522" s="11"/>
    </row>
    <row r="523" spans="1:1" x14ac:dyDescent="0.25">
      <c r="A523" s="11"/>
    </row>
    <row r="524" spans="1:1" x14ac:dyDescent="0.25">
      <c r="A524" s="11"/>
    </row>
    <row r="525" spans="1:1" x14ac:dyDescent="0.25">
      <c r="A525" s="11"/>
    </row>
    <row r="526" spans="1:1" x14ac:dyDescent="0.25">
      <c r="A526" s="11"/>
    </row>
    <row r="527" spans="1:1" x14ac:dyDescent="0.25">
      <c r="A527" s="11"/>
    </row>
    <row r="528" spans="1:1" x14ac:dyDescent="0.25">
      <c r="A528" s="11"/>
    </row>
    <row r="529" spans="1:1" x14ac:dyDescent="0.25">
      <c r="A529" s="11"/>
    </row>
    <row r="530" spans="1:1" x14ac:dyDescent="0.25">
      <c r="A530" s="11"/>
    </row>
    <row r="531" spans="1:1" x14ac:dyDescent="0.25">
      <c r="A531" s="11"/>
    </row>
    <row r="532" spans="1:1" x14ac:dyDescent="0.25">
      <c r="A532" s="11"/>
    </row>
    <row r="533" spans="1:1" x14ac:dyDescent="0.25">
      <c r="A533" s="11"/>
    </row>
    <row r="534" spans="1:1" x14ac:dyDescent="0.25">
      <c r="A534" s="11"/>
    </row>
    <row r="535" spans="1:1" x14ac:dyDescent="0.25">
      <c r="A535" s="11"/>
    </row>
    <row r="536" spans="1:1" x14ac:dyDescent="0.25">
      <c r="A536" s="11"/>
    </row>
    <row r="537" spans="1:1" x14ac:dyDescent="0.25">
      <c r="A537" s="11"/>
    </row>
    <row r="538" spans="1:1" x14ac:dyDescent="0.25">
      <c r="A538" s="11"/>
    </row>
    <row r="539" spans="1:1" x14ac:dyDescent="0.25">
      <c r="A539" s="11"/>
    </row>
    <row r="540" spans="1:1" x14ac:dyDescent="0.25">
      <c r="A540" s="11"/>
    </row>
    <row r="541" spans="1:1" x14ac:dyDescent="0.25">
      <c r="A541" s="11"/>
    </row>
    <row r="542" spans="1:1" x14ac:dyDescent="0.25">
      <c r="A542" s="11"/>
    </row>
    <row r="543" spans="1:1" x14ac:dyDescent="0.25">
      <c r="A543" s="11"/>
    </row>
    <row r="544" spans="1:1" x14ac:dyDescent="0.25">
      <c r="A544" s="11"/>
    </row>
    <row r="545" spans="1:1" x14ac:dyDescent="0.25">
      <c r="A545" s="11"/>
    </row>
    <row r="546" spans="1:1" x14ac:dyDescent="0.25">
      <c r="A546" s="11"/>
    </row>
    <row r="547" spans="1:1" x14ac:dyDescent="0.25">
      <c r="A547" s="11"/>
    </row>
    <row r="548" spans="1:1" x14ac:dyDescent="0.25">
      <c r="A548" s="11"/>
    </row>
    <row r="549" spans="1:1" x14ac:dyDescent="0.25">
      <c r="A549" s="11"/>
    </row>
    <row r="550" spans="1:1" x14ac:dyDescent="0.25">
      <c r="A550" s="11"/>
    </row>
    <row r="551" spans="1:1" x14ac:dyDescent="0.25">
      <c r="A551" s="11"/>
    </row>
    <row r="552" spans="1:1" x14ac:dyDescent="0.25">
      <c r="A552" s="11"/>
    </row>
    <row r="553" spans="1:1" x14ac:dyDescent="0.25">
      <c r="A553" s="11"/>
    </row>
    <row r="554" spans="1:1" x14ac:dyDescent="0.25">
      <c r="A554" s="11"/>
    </row>
    <row r="555" spans="1:1" x14ac:dyDescent="0.25">
      <c r="A555" s="11"/>
    </row>
    <row r="556" spans="1:1" x14ac:dyDescent="0.25">
      <c r="A556" s="11"/>
    </row>
    <row r="557" spans="1:1" x14ac:dyDescent="0.25">
      <c r="A557" s="11"/>
    </row>
    <row r="558" spans="1:1" x14ac:dyDescent="0.25">
      <c r="A558" s="11"/>
    </row>
    <row r="559" spans="1:1" x14ac:dyDescent="0.25">
      <c r="A559" s="11"/>
    </row>
    <row r="560" spans="1:1" x14ac:dyDescent="0.25">
      <c r="A560" s="11"/>
    </row>
    <row r="561" spans="1:1" x14ac:dyDescent="0.25">
      <c r="A561" s="11"/>
    </row>
    <row r="562" spans="1:1" x14ac:dyDescent="0.25">
      <c r="A562" s="11"/>
    </row>
    <row r="563" spans="1:1" x14ac:dyDescent="0.25">
      <c r="A563" s="11"/>
    </row>
    <row r="564" spans="1:1" x14ac:dyDescent="0.25">
      <c r="A564" s="11"/>
    </row>
    <row r="565" spans="1:1" x14ac:dyDescent="0.25">
      <c r="A565" s="11"/>
    </row>
    <row r="566" spans="1:1" x14ac:dyDescent="0.25">
      <c r="A566" s="11"/>
    </row>
    <row r="567" spans="1:1" x14ac:dyDescent="0.25">
      <c r="A567" s="11"/>
    </row>
    <row r="568" spans="1:1" x14ac:dyDescent="0.25">
      <c r="A568" s="11"/>
    </row>
    <row r="569" spans="1:1" x14ac:dyDescent="0.25">
      <c r="A569" s="11"/>
    </row>
    <row r="570" spans="1:1" x14ac:dyDescent="0.25">
      <c r="A570" s="11"/>
    </row>
    <row r="571" spans="1:1" x14ac:dyDescent="0.25">
      <c r="A571" s="11"/>
    </row>
    <row r="572" spans="1:1" x14ac:dyDescent="0.25">
      <c r="A572" s="11"/>
    </row>
    <row r="573" spans="1:1" x14ac:dyDescent="0.25">
      <c r="A573" s="11"/>
    </row>
    <row r="574" spans="1:1" x14ac:dyDescent="0.25">
      <c r="A574" s="11"/>
    </row>
    <row r="575" spans="1:1" x14ac:dyDescent="0.25">
      <c r="A575" s="11"/>
    </row>
    <row r="576" spans="1:1" x14ac:dyDescent="0.25">
      <c r="A576" s="11"/>
    </row>
    <row r="577" spans="1:1" x14ac:dyDescent="0.25">
      <c r="A577" s="11"/>
    </row>
    <row r="578" spans="1:1" x14ac:dyDescent="0.25">
      <c r="A578" s="11"/>
    </row>
    <row r="579" spans="1:1" x14ac:dyDescent="0.25">
      <c r="A579" s="11"/>
    </row>
    <row r="580" spans="1:1" x14ac:dyDescent="0.25">
      <c r="A580" s="11"/>
    </row>
    <row r="581" spans="1:1" x14ac:dyDescent="0.25">
      <c r="A581" s="11"/>
    </row>
    <row r="582" spans="1:1" x14ac:dyDescent="0.25">
      <c r="A582" s="11"/>
    </row>
    <row r="583" spans="1:1" x14ac:dyDescent="0.25">
      <c r="A583" s="11"/>
    </row>
    <row r="584" spans="1:1" x14ac:dyDescent="0.25">
      <c r="A584" s="11"/>
    </row>
    <row r="585" spans="1:1" x14ac:dyDescent="0.25">
      <c r="A585" s="11"/>
    </row>
    <row r="586" spans="1:1" x14ac:dyDescent="0.25">
      <c r="A586" s="11"/>
    </row>
    <row r="587" spans="1:1" x14ac:dyDescent="0.25">
      <c r="A587" s="11"/>
    </row>
    <row r="588" spans="1:1" x14ac:dyDescent="0.25">
      <c r="A588" s="11"/>
    </row>
    <row r="589" spans="1:1" x14ac:dyDescent="0.25">
      <c r="A589" s="11"/>
    </row>
    <row r="590" spans="1:1" x14ac:dyDescent="0.25">
      <c r="A590" s="11"/>
    </row>
    <row r="591" spans="1:1" x14ac:dyDescent="0.25">
      <c r="A591" s="11"/>
    </row>
    <row r="592" spans="1:1" x14ac:dyDescent="0.25">
      <c r="A592" s="11"/>
    </row>
    <row r="593" spans="1:1" x14ac:dyDescent="0.25">
      <c r="A593" s="11"/>
    </row>
    <row r="594" spans="1:1" x14ac:dyDescent="0.25">
      <c r="A594" s="11"/>
    </row>
    <row r="595" spans="1:1" x14ac:dyDescent="0.25">
      <c r="A595" s="11"/>
    </row>
    <row r="596" spans="1:1" x14ac:dyDescent="0.25">
      <c r="A596" s="11"/>
    </row>
    <row r="597" spans="1:1" x14ac:dyDescent="0.25">
      <c r="A597" s="11"/>
    </row>
    <row r="598" spans="1:1" x14ac:dyDescent="0.25">
      <c r="A598" s="11"/>
    </row>
    <row r="599" spans="1:1" x14ac:dyDescent="0.25">
      <c r="A599" s="11"/>
    </row>
    <row r="600" spans="1:1" x14ac:dyDescent="0.25">
      <c r="A600" s="11"/>
    </row>
    <row r="601" spans="1:1" x14ac:dyDescent="0.25">
      <c r="A601" s="11"/>
    </row>
    <row r="602" spans="1:1" x14ac:dyDescent="0.25">
      <c r="A602" s="11"/>
    </row>
    <row r="603" spans="1:1" x14ac:dyDescent="0.25">
      <c r="A603" s="11"/>
    </row>
    <row r="604" spans="1:1" x14ac:dyDescent="0.25">
      <c r="A604" s="11"/>
    </row>
    <row r="605" spans="1:1" x14ac:dyDescent="0.25">
      <c r="A605" s="11"/>
    </row>
    <row r="606" spans="1:1" x14ac:dyDescent="0.25">
      <c r="A606" s="11"/>
    </row>
    <row r="607" spans="1:1" x14ac:dyDescent="0.25">
      <c r="A607" s="11"/>
    </row>
    <row r="608" spans="1:1" x14ac:dyDescent="0.25">
      <c r="A608" s="11"/>
    </row>
    <row r="609" spans="1:1" x14ac:dyDescent="0.25">
      <c r="A609" s="11"/>
    </row>
    <row r="610" spans="1:1" x14ac:dyDescent="0.25">
      <c r="A610" s="11"/>
    </row>
    <row r="611" spans="1:1" x14ac:dyDescent="0.25">
      <c r="A611" s="11"/>
    </row>
    <row r="612" spans="1:1" x14ac:dyDescent="0.25">
      <c r="A612" s="11"/>
    </row>
    <row r="613" spans="1:1" x14ac:dyDescent="0.25">
      <c r="A613" s="11"/>
    </row>
    <row r="614" spans="1:1" x14ac:dyDescent="0.25">
      <c r="A614" s="11"/>
    </row>
    <row r="615" spans="1:1" x14ac:dyDescent="0.25">
      <c r="A615" s="11"/>
    </row>
    <row r="616" spans="1:1" x14ac:dyDescent="0.25">
      <c r="A616" s="11"/>
    </row>
    <row r="617" spans="1:1" x14ac:dyDescent="0.25">
      <c r="A617" s="11"/>
    </row>
    <row r="618" spans="1:1" x14ac:dyDescent="0.25">
      <c r="A618" s="11"/>
    </row>
    <row r="619" spans="1:1" x14ac:dyDescent="0.25">
      <c r="A619" s="11"/>
    </row>
    <row r="620" spans="1:1" x14ac:dyDescent="0.25">
      <c r="A620" s="11"/>
    </row>
    <row r="621" spans="1:1" x14ac:dyDescent="0.25">
      <c r="A621" s="11"/>
    </row>
    <row r="622" spans="1:1" x14ac:dyDescent="0.25">
      <c r="A622" s="11"/>
    </row>
    <row r="623" spans="1:1" x14ac:dyDescent="0.25">
      <c r="A623" s="11"/>
    </row>
    <row r="624" spans="1:1" x14ac:dyDescent="0.25">
      <c r="A624" s="11"/>
    </row>
    <row r="625" spans="1:1" x14ac:dyDescent="0.25">
      <c r="A625" s="11"/>
    </row>
    <row r="626" spans="1:1" x14ac:dyDescent="0.25">
      <c r="A626" s="11"/>
    </row>
    <row r="627" spans="1:1" x14ac:dyDescent="0.25">
      <c r="A627" s="11"/>
    </row>
    <row r="628" spans="1:1" x14ac:dyDescent="0.25">
      <c r="A628" s="11"/>
    </row>
    <row r="629" spans="1:1" x14ac:dyDescent="0.25">
      <c r="A629" s="11"/>
    </row>
    <row r="630" spans="1:1" x14ac:dyDescent="0.25">
      <c r="A630" s="11"/>
    </row>
    <row r="631" spans="1:1" x14ac:dyDescent="0.25">
      <c r="A631" s="11"/>
    </row>
    <row r="632" spans="1:1" x14ac:dyDescent="0.25">
      <c r="A632" s="11"/>
    </row>
    <row r="633" spans="1:1" x14ac:dyDescent="0.25">
      <c r="A633" s="11"/>
    </row>
    <row r="634" spans="1:1" x14ac:dyDescent="0.25">
      <c r="A634" s="11"/>
    </row>
    <row r="635" spans="1:1" x14ac:dyDescent="0.25">
      <c r="A635" s="11"/>
    </row>
    <row r="636" spans="1:1" x14ac:dyDescent="0.25">
      <c r="A636" s="11"/>
    </row>
    <row r="637" spans="1:1" x14ac:dyDescent="0.25">
      <c r="A637" s="11"/>
    </row>
    <row r="638" spans="1:1" x14ac:dyDescent="0.25">
      <c r="A638" s="11"/>
    </row>
    <row r="639" spans="1:1" x14ac:dyDescent="0.25">
      <c r="A639" s="11"/>
    </row>
    <row r="640" spans="1:1" x14ac:dyDescent="0.25">
      <c r="A640" s="11"/>
    </row>
    <row r="641" spans="1:1" x14ac:dyDescent="0.25">
      <c r="A641" s="11"/>
    </row>
    <row r="642" spans="1:1" x14ac:dyDescent="0.25">
      <c r="A642" s="11"/>
    </row>
    <row r="643" spans="1:1" x14ac:dyDescent="0.25">
      <c r="A643" s="11"/>
    </row>
    <row r="644" spans="1:1" x14ac:dyDescent="0.25">
      <c r="A644" s="11"/>
    </row>
    <row r="645" spans="1:1" x14ac:dyDescent="0.25">
      <c r="A645" s="11"/>
    </row>
    <row r="646" spans="1:1" x14ac:dyDescent="0.25">
      <c r="A646" s="11"/>
    </row>
    <row r="647" spans="1:1" x14ac:dyDescent="0.25">
      <c r="A647" s="11"/>
    </row>
    <row r="648" spans="1:1" x14ac:dyDescent="0.25">
      <c r="A648" s="11"/>
    </row>
    <row r="649" spans="1:1" x14ac:dyDescent="0.25">
      <c r="A649" s="11"/>
    </row>
    <row r="650" spans="1:1" x14ac:dyDescent="0.25">
      <c r="A650" s="11"/>
    </row>
    <row r="651" spans="1:1" x14ac:dyDescent="0.25">
      <c r="A651" s="11"/>
    </row>
    <row r="652" spans="1:1" x14ac:dyDescent="0.25">
      <c r="A652" s="11"/>
    </row>
    <row r="653" spans="1:1" x14ac:dyDescent="0.25">
      <c r="A653" s="11"/>
    </row>
    <row r="654" spans="1:1" x14ac:dyDescent="0.25">
      <c r="A654" s="11"/>
    </row>
    <row r="655" spans="1:1" x14ac:dyDescent="0.25">
      <c r="A655" s="11"/>
    </row>
    <row r="656" spans="1:1" x14ac:dyDescent="0.25">
      <c r="A656" s="11"/>
    </row>
    <row r="657" spans="1:1" x14ac:dyDescent="0.25">
      <c r="A657" s="11"/>
    </row>
    <row r="658" spans="1:1" x14ac:dyDescent="0.25">
      <c r="A658" s="11"/>
    </row>
    <row r="659" spans="1:1" x14ac:dyDescent="0.25">
      <c r="A659" s="11"/>
    </row>
    <row r="660" spans="1:1" x14ac:dyDescent="0.25">
      <c r="A660" s="11"/>
    </row>
    <row r="661" spans="1:1" x14ac:dyDescent="0.25">
      <c r="A661" s="11"/>
    </row>
    <row r="662" spans="1:1" x14ac:dyDescent="0.25">
      <c r="A662" s="11"/>
    </row>
    <row r="663" spans="1:1" x14ac:dyDescent="0.25">
      <c r="A663" s="11"/>
    </row>
    <row r="664" spans="1:1" x14ac:dyDescent="0.25">
      <c r="A664" s="11"/>
    </row>
    <row r="665" spans="1:1" x14ac:dyDescent="0.25">
      <c r="A665" s="11"/>
    </row>
    <row r="666" spans="1:1" x14ac:dyDescent="0.25">
      <c r="A666" s="11"/>
    </row>
    <row r="667" spans="1:1" x14ac:dyDescent="0.25">
      <c r="A667" s="11"/>
    </row>
    <row r="668" spans="1:1" x14ac:dyDescent="0.25">
      <c r="A668" s="11"/>
    </row>
    <row r="669" spans="1:1" x14ac:dyDescent="0.25">
      <c r="A669" s="11"/>
    </row>
    <row r="670" spans="1:1" x14ac:dyDescent="0.25">
      <c r="A670" s="11"/>
    </row>
    <row r="671" spans="1:1" x14ac:dyDescent="0.25">
      <c r="A671" s="11"/>
    </row>
    <row r="672" spans="1:1" x14ac:dyDescent="0.25">
      <c r="A672" s="11"/>
    </row>
    <row r="673" spans="1:1" x14ac:dyDescent="0.25">
      <c r="A673" s="11"/>
    </row>
    <row r="674" spans="1:1" x14ac:dyDescent="0.25">
      <c r="A674" s="11"/>
    </row>
    <row r="675" spans="1:1" x14ac:dyDescent="0.25">
      <c r="A675" s="11"/>
    </row>
    <row r="676" spans="1:1" x14ac:dyDescent="0.25">
      <c r="A676" s="11"/>
    </row>
    <row r="677" spans="1:1" x14ac:dyDescent="0.25">
      <c r="A677" s="11"/>
    </row>
    <row r="678" spans="1:1" x14ac:dyDescent="0.25">
      <c r="A678" s="11"/>
    </row>
    <row r="679" spans="1:1" x14ac:dyDescent="0.25">
      <c r="A679" s="11"/>
    </row>
    <row r="680" spans="1:1" x14ac:dyDescent="0.25">
      <c r="A680" s="11"/>
    </row>
    <row r="681" spans="1:1" x14ac:dyDescent="0.25">
      <c r="A681" s="11"/>
    </row>
    <row r="682" spans="1:1" x14ac:dyDescent="0.25">
      <c r="A682" s="11"/>
    </row>
    <row r="683" spans="1:1" x14ac:dyDescent="0.25">
      <c r="A683" s="11"/>
    </row>
    <row r="684" spans="1:1" x14ac:dyDescent="0.25">
      <c r="A684" s="11"/>
    </row>
    <row r="685" spans="1:1" x14ac:dyDescent="0.25">
      <c r="A685" s="11"/>
    </row>
    <row r="686" spans="1:1" x14ac:dyDescent="0.25">
      <c r="A686" s="11"/>
    </row>
    <row r="687" spans="1:1" x14ac:dyDescent="0.25">
      <c r="A687" s="11"/>
    </row>
    <row r="688" spans="1:1" x14ac:dyDescent="0.25">
      <c r="A688" s="11"/>
    </row>
    <row r="689" spans="1:1" x14ac:dyDescent="0.25">
      <c r="A689" s="11"/>
    </row>
    <row r="690" spans="1:1" x14ac:dyDescent="0.25">
      <c r="A690" s="11"/>
    </row>
    <row r="691" spans="1:1" x14ac:dyDescent="0.25">
      <c r="A691" s="11"/>
    </row>
    <row r="692" spans="1:1" x14ac:dyDescent="0.25">
      <c r="A692" s="11"/>
    </row>
    <row r="693" spans="1:1" x14ac:dyDescent="0.25">
      <c r="A693" s="11"/>
    </row>
    <row r="694" spans="1:1" x14ac:dyDescent="0.25">
      <c r="A694" s="11"/>
    </row>
    <row r="695" spans="1:1" x14ac:dyDescent="0.25">
      <c r="A695" s="11"/>
    </row>
    <row r="696" spans="1:1" x14ac:dyDescent="0.25">
      <c r="A696" s="11"/>
    </row>
    <row r="697" spans="1:1" x14ac:dyDescent="0.25">
      <c r="A697" s="11"/>
    </row>
    <row r="698" spans="1:1" x14ac:dyDescent="0.25">
      <c r="A698" s="11"/>
    </row>
    <row r="699" spans="1:1" x14ac:dyDescent="0.25">
      <c r="A699" s="11"/>
    </row>
    <row r="700" spans="1:1" x14ac:dyDescent="0.25">
      <c r="A700" s="11"/>
    </row>
    <row r="701" spans="1:1" x14ac:dyDescent="0.25">
      <c r="A701" s="11"/>
    </row>
    <row r="702" spans="1:1" x14ac:dyDescent="0.25">
      <c r="A702" s="11"/>
    </row>
    <row r="703" spans="1:1" x14ac:dyDescent="0.25">
      <c r="A703" s="11"/>
    </row>
    <row r="704" spans="1:1" x14ac:dyDescent="0.25">
      <c r="A704" s="11"/>
    </row>
    <row r="705" spans="1:1" x14ac:dyDescent="0.25">
      <c r="A705" s="11"/>
    </row>
    <row r="706" spans="1:1" x14ac:dyDescent="0.25">
      <c r="A706" s="11"/>
    </row>
    <row r="707" spans="1:1" x14ac:dyDescent="0.25">
      <c r="A707" s="11"/>
    </row>
    <row r="708" spans="1:1" x14ac:dyDescent="0.25">
      <c r="A708" s="11"/>
    </row>
    <row r="709" spans="1:1" x14ac:dyDescent="0.25">
      <c r="A709" s="11"/>
    </row>
    <row r="710" spans="1:1" x14ac:dyDescent="0.25">
      <c r="A710" s="11"/>
    </row>
    <row r="711" spans="1:1" x14ac:dyDescent="0.25">
      <c r="A711" s="11"/>
    </row>
    <row r="712" spans="1:1" x14ac:dyDescent="0.25">
      <c r="A712" s="11"/>
    </row>
    <row r="713" spans="1:1" x14ac:dyDescent="0.25">
      <c r="A713" s="11"/>
    </row>
    <row r="714" spans="1:1" x14ac:dyDescent="0.25">
      <c r="A714" s="11"/>
    </row>
    <row r="715" spans="1:1" x14ac:dyDescent="0.25">
      <c r="A715" s="11"/>
    </row>
    <row r="716" spans="1:1" x14ac:dyDescent="0.25">
      <c r="A716" s="11"/>
    </row>
    <row r="717" spans="1:1" x14ac:dyDescent="0.25">
      <c r="A717" s="11"/>
    </row>
    <row r="718" spans="1:1" x14ac:dyDescent="0.25">
      <c r="A718" s="11"/>
    </row>
    <row r="719" spans="1:1" x14ac:dyDescent="0.25">
      <c r="A719" s="11"/>
    </row>
    <row r="720" spans="1:1" x14ac:dyDescent="0.25">
      <c r="A720" s="11"/>
    </row>
    <row r="721" spans="1:1" x14ac:dyDescent="0.25">
      <c r="A721" s="11"/>
    </row>
    <row r="722" spans="1:1" x14ac:dyDescent="0.25">
      <c r="A722" s="11"/>
    </row>
    <row r="723" spans="1:1" x14ac:dyDescent="0.25">
      <c r="A723" s="11"/>
    </row>
    <row r="724" spans="1:1" x14ac:dyDescent="0.25">
      <c r="A724" s="11"/>
    </row>
    <row r="725" spans="1:1" x14ac:dyDescent="0.25">
      <c r="A725" s="11"/>
    </row>
    <row r="726" spans="1:1" x14ac:dyDescent="0.25">
      <c r="A726" s="11"/>
    </row>
    <row r="727" spans="1:1" x14ac:dyDescent="0.25">
      <c r="A727" s="11"/>
    </row>
    <row r="728" spans="1:1" x14ac:dyDescent="0.25">
      <c r="A728" s="11"/>
    </row>
    <row r="729" spans="1:1" x14ac:dyDescent="0.25">
      <c r="A729" s="11"/>
    </row>
    <row r="730" spans="1:1" x14ac:dyDescent="0.25">
      <c r="A730" s="11"/>
    </row>
    <row r="731" spans="1:1" x14ac:dyDescent="0.25">
      <c r="A731" s="11"/>
    </row>
    <row r="732" spans="1:1" x14ac:dyDescent="0.25">
      <c r="A732" s="11"/>
    </row>
    <row r="733" spans="1:1" x14ac:dyDescent="0.25">
      <c r="A733" s="11"/>
    </row>
    <row r="734" spans="1:1" x14ac:dyDescent="0.25">
      <c r="A734" s="11"/>
    </row>
    <row r="735" spans="1:1" x14ac:dyDescent="0.25">
      <c r="A735" s="11"/>
    </row>
    <row r="736" spans="1:1" x14ac:dyDescent="0.25">
      <c r="A736" s="11"/>
    </row>
    <row r="737" spans="1:1" x14ac:dyDescent="0.25">
      <c r="A737" s="11"/>
    </row>
    <row r="738" spans="1:1" x14ac:dyDescent="0.25">
      <c r="A738" s="11"/>
    </row>
    <row r="739" spans="1:1" x14ac:dyDescent="0.25">
      <c r="A739" s="11"/>
    </row>
    <row r="740" spans="1:1" x14ac:dyDescent="0.25">
      <c r="A740" s="11"/>
    </row>
    <row r="741" spans="1:1" x14ac:dyDescent="0.25">
      <c r="A741" s="11"/>
    </row>
    <row r="742" spans="1:1" x14ac:dyDescent="0.25">
      <c r="A742" s="11"/>
    </row>
    <row r="743" spans="1:1" x14ac:dyDescent="0.25">
      <c r="A743" s="11"/>
    </row>
    <row r="744" spans="1:1" x14ac:dyDescent="0.25">
      <c r="A744" s="11"/>
    </row>
    <row r="745" spans="1:1" x14ac:dyDescent="0.25">
      <c r="A745" s="11"/>
    </row>
    <row r="746" spans="1:1" x14ac:dyDescent="0.25">
      <c r="A746" s="11"/>
    </row>
    <row r="747" spans="1:1" x14ac:dyDescent="0.25">
      <c r="A747" s="11"/>
    </row>
    <row r="748" spans="1:1" x14ac:dyDescent="0.25">
      <c r="A748" s="11"/>
    </row>
    <row r="749" spans="1:1" x14ac:dyDescent="0.25">
      <c r="A749" s="11"/>
    </row>
    <row r="750" spans="1:1" x14ac:dyDescent="0.25">
      <c r="A750" s="11"/>
    </row>
    <row r="751" spans="1:1" x14ac:dyDescent="0.25">
      <c r="A751" s="11"/>
    </row>
    <row r="752" spans="1:1" x14ac:dyDescent="0.25">
      <c r="A752" s="11"/>
    </row>
    <row r="753" spans="1:1" x14ac:dyDescent="0.25">
      <c r="A753" s="11"/>
    </row>
    <row r="754" spans="1:1" x14ac:dyDescent="0.25">
      <c r="A754" s="11"/>
    </row>
    <row r="755" spans="1:1" x14ac:dyDescent="0.25">
      <c r="A755" s="11"/>
    </row>
    <row r="756" spans="1:1" x14ac:dyDescent="0.25">
      <c r="A756" s="11"/>
    </row>
    <row r="757" spans="1:1" x14ac:dyDescent="0.25">
      <c r="A757" s="11"/>
    </row>
    <row r="758" spans="1:1" x14ac:dyDescent="0.25">
      <c r="A758" s="11"/>
    </row>
    <row r="759" spans="1:1" x14ac:dyDescent="0.25">
      <c r="A759" s="11"/>
    </row>
    <row r="760" spans="1:1" x14ac:dyDescent="0.25">
      <c r="A760" s="11"/>
    </row>
    <row r="761" spans="1:1" x14ac:dyDescent="0.25">
      <c r="A761" s="11"/>
    </row>
    <row r="762" spans="1:1" x14ac:dyDescent="0.25">
      <c r="A762" s="11"/>
    </row>
    <row r="763" spans="1:1" x14ac:dyDescent="0.25">
      <c r="A763" s="11"/>
    </row>
    <row r="764" spans="1:1" x14ac:dyDescent="0.25">
      <c r="A764" s="11"/>
    </row>
    <row r="765" spans="1:1" x14ac:dyDescent="0.25">
      <c r="A765" s="11"/>
    </row>
    <row r="766" spans="1:1" x14ac:dyDescent="0.25">
      <c r="A766" s="11"/>
    </row>
    <row r="767" spans="1:1" x14ac:dyDescent="0.25">
      <c r="A767" s="11"/>
    </row>
    <row r="768" spans="1:1" x14ac:dyDescent="0.25">
      <c r="A768" s="11"/>
    </row>
    <row r="769" spans="1:1" x14ac:dyDescent="0.25">
      <c r="A769" s="11"/>
    </row>
    <row r="770" spans="1:1" x14ac:dyDescent="0.25">
      <c r="A770" s="11"/>
    </row>
    <row r="771" spans="1:1" x14ac:dyDescent="0.25">
      <c r="A771" s="11"/>
    </row>
    <row r="772" spans="1:1" x14ac:dyDescent="0.25">
      <c r="A772" s="11"/>
    </row>
    <row r="773" spans="1:1" x14ac:dyDescent="0.25">
      <c r="A773" s="11"/>
    </row>
    <row r="774" spans="1:1" x14ac:dyDescent="0.25">
      <c r="A774" s="11"/>
    </row>
    <row r="775" spans="1:1" x14ac:dyDescent="0.25">
      <c r="A775" s="11"/>
    </row>
    <row r="776" spans="1:1" x14ac:dyDescent="0.25">
      <c r="A776" s="11"/>
    </row>
    <row r="777" spans="1:1" x14ac:dyDescent="0.25">
      <c r="A777" s="11"/>
    </row>
    <row r="778" spans="1:1" x14ac:dyDescent="0.25">
      <c r="A778" s="11"/>
    </row>
    <row r="779" spans="1:1" x14ac:dyDescent="0.25">
      <c r="A779" s="11"/>
    </row>
    <row r="780" spans="1:1" x14ac:dyDescent="0.25">
      <c r="A780" s="11"/>
    </row>
    <row r="781" spans="1:1" x14ac:dyDescent="0.25">
      <c r="A781" s="11"/>
    </row>
    <row r="782" spans="1:1" x14ac:dyDescent="0.25">
      <c r="A782" s="11"/>
    </row>
    <row r="783" spans="1:1" x14ac:dyDescent="0.25">
      <c r="A783" s="11"/>
    </row>
    <row r="784" spans="1:1" x14ac:dyDescent="0.25">
      <c r="A784" s="11"/>
    </row>
    <row r="785" spans="1:1" x14ac:dyDescent="0.25">
      <c r="A785" s="11"/>
    </row>
    <row r="786" spans="1:1" x14ac:dyDescent="0.25">
      <c r="A786" s="11"/>
    </row>
    <row r="787" spans="1:1" x14ac:dyDescent="0.25">
      <c r="A787" s="11"/>
    </row>
    <row r="788" spans="1:1" x14ac:dyDescent="0.25">
      <c r="A788" s="11"/>
    </row>
    <row r="789" spans="1:1" x14ac:dyDescent="0.25">
      <c r="A789" s="11"/>
    </row>
    <row r="790" spans="1:1" x14ac:dyDescent="0.25">
      <c r="A790" s="11"/>
    </row>
    <row r="791" spans="1:1" x14ac:dyDescent="0.25">
      <c r="A791" s="11"/>
    </row>
    <row r="792" spans="1:1" x14ac:dyDescent="0.25">
      <c r="A792" s="11"/>
    </row>
    <row r="793" spans="1:1" x14ac:dyDescent="0.25">
      <c r="A793" s="11"/>
    </row>
    <row r="794" spans="1:1" x14ac:dyDescent="0.25">
      <c r="A794" s="11"/>
    </row>
    <row r="795" spans="1:1" x14ac:dyDescent="0.25">
      <c r="A795" s="11"/>
    </row>
    <row r="796" spans="1:1" x14ac:dyDescent="0.25">
      <c r="A796" s="11"/>
    </row>
    <row r="797" spans="1:1" x14ac:dyDescent="0.25">
      <c r="A797" s="11"/>
    </row>
    <row r="798" spans="1:1" x14ac:dyDescent="0.25">
      <c r="A798" s="11"/>
    </row>
    <row r="799" spans="1:1" x14ac:dyDescent="0.25">
      <c r="A799" s="11"/>
    </row>
    <row r="800" spans="1:1" x14ac:dyDescent="0.25">
      <c r="A800" s="11"/>
    </row>
    <row r="801" spans="1:1" x14ac:dyDescent="0.25">
      <c r="A801" s="11"/>
    </row>
    <row r="802" spans="1:1" x14ac:dyDescent="0.25">
      <c r="A802" s="11"/>
    </row>
    <row r="803" spans="1:1" x14ac:dyDescent="0.25">
      <c r="A803" s="11"/>
    </row>
    <row r="804" spans="1:1" x14ac:dyDescent="0.25">
      <c r="A804" s="11"/>
    </row>
    <row r="805" spans="1:1" x14ac:dyDescent="0.25">
      <c r="A805" s="11"/>
    </row>
    <row r="806" spans="1:1" x14ac:dyDescent="0.25">
      <c r="A806" s="11"/>
    </row>
    <row r="807" spans="1:1" x14ac:dyDescent="0.25">
      <c r="A807" s="11"/>
    </row>
    <row r="808" spans="1:1" x14ac:dyDescent="0.25">
      <c r="A808" s="11"/>
    </row>
    <row r="809" spans="1:1" x14ac:dyDescent="0.25">
      <c r="A809" s="11"/>
    </row>
    <row r="810" spans="1:1" x14ac:dyDescent="0.25">
      <c r="A810" s="11"/>
    </row>
    <row r="811" spans="1:1" x14ac:dyDescent="0.25">
      <c r="A811" s="11"/>
    </row>
    <row r="812" spans="1:1" x14ac:dyDescent="0.25">
      <c r="A812" s="11"/>
    </row>
    <row r="813" spans="1:1" x14ac:dyDescent="0.25">
      <c r="A813" s="11"/>
    </row>
    <row r="814" spans="1:1" x14ac:dyDescent="0.25">
      <c r="A814" s="11"/>
    </row>
    <row r="815" spans="1:1" x14ac:dyDescent="0.25">
      <c r="A815" s="11"/>
    </row>
    <row r="816" spans="1:1" x14ac:dyDescent="0.25">
      <c r="A816" s="11"/>
    </row>
    <row r="817" spans="1:1" x14ac:dyDescent="0.25">
      <c r="A817" s="11"/>
    </row>
    <row r="818" spans="1:1" x14ac:dyDescent="0.25">
      <c r="A818" s="11"/>
    </row>
    <row r="819" spans="1:1" x14ac:dyDescent="0.25">
      <c r="A819" s="11"/>
    </row>
    <row r="820" spans="1:1" x14ac:dyDescent="0.25">
      <c r="A820" s="11"/>
    </row>
    <row r="821" spans="1:1" x14ac:dyDescent="0.25">
      <c r="A821" s="11"/>
    </row>
    <row r="822" spans="1:1" x14ac:dyDescent="0.25">
      <c r="A822" s="11"/>
    </row>
    <row r="823" spans="1:1" x14ac:dyDescent="0.25">
      <c r="A823" s="11"/>
    </row>
    <row r="824" spans="1:1" x14ac:dyDescent="0.25">
      <c r="A824" s="11"/>
    </row>
    <row r="825" spans="1:1" x14ac:dyDescent="0.25">
      <c r="A825" s="11"/>
    </row>
    <row r="826" spans="1:1" x14ac:dyDescent="0.25">
      <c r="A826" s="11"/>
    </row>
    <row r="827" spans="1:1" x14ac:dyDescent="0.25">
      <c r="A827" s="11"/>
    </row>
    <row r="828" spans="1:1" x14ac:dyDescent="0.25">
      <c r="A828" s="11"/>
    </row>
    <row r="829" spans="1:1" x14ac:dyDescent="0.25">
      <c r="A829" s="11"/>
    </row>
    <row r="830" spans="1:1" x14ac:dyDescent="0.25">
      <c r="A830" s="11"/>
    </row>
    <row r="831" spans="1:1" x14ac:dyDescent="0.25">
      <c r="A831" s="11"/>
    </row>
    <row r="832" spans="1:1" x14ac:dyDescent="0.25">
      <c r="A832" s="11"/>
    </row>
    <row r="833" spans="1:1" x14ac:dyDescent="0.25">
      <c r="A833" s="11"/>
    </row>
    <row r="834" spans="1:1" x14ac:dyDescent="0.25">
      <c r="A834" s="11"/>
    </row>
    <row r="835" spans="1:1" x14ac:dyDescent="0.25">
      <c r="A835" s="11"/>
    </row>
    <row r="836" spans="1:1" x14ac:dyDescent="0.25">
      <c r="A836" s="11"/>
    </row>
    <row r="837" spans="1:1" x14ac:dyDescent="0.25">
      <c r="A837" s="11"/>
    </row>
    <row r="838" spans="1:1" x14ac:dyDescent="0.25">
      <c r="A838" s="11"/>
    </row>
    <row r="839" spans="1:1" x14ac:dyDescent="0.25">
      <c r="A839" s="11"/>
    </row>
    <row r="840" spans="1:1" x14ac:dyDescent="0.25">
      <c r="A840" s="11"/>
    </row>
    <row r="841" spans="1:1" x14ac:dyDescent="0.25">
      <c r="A841" s="11"/>
    </row>
    <row r="842" spans="1:1" x14ac:dyDescent="0.25">
      <c r="A842" s="11"/>
    </row>
    <row r="843" spans="1:1" x14ac:dyDescent="0.25">
      <c r="A843" s="11"/>
    </row>
    <row r="844" spans="1:1" x14ac:dyDescent="0.25">
      <c r="A844" s="11"/>
    </row>
    <row r="845" spans="1:1" x14ac:dyDescent="0.25">
      <c r="A845" s="11"/>
    </row>
    <row r="846" spans="1:1" x14ac:dyDescent="0.25">
      <c r="A846" s="11"/>
    </row>
    <row r="847" spans="1:1" x14ac:dyDescent="0.25">
      <c r="A847" s="11"/>
    </row>
    <row r="848" spans="1:1" x14ac:dyDescent="0.25">
      <c r="A848" s="11"/>
    </row>
    <row r="849" spans="1:1" x14ac:dyDescent="0.25">
      <c r="A849" s="11"/>
    </row>
    <row r="850" spans="1:1" x14ac:dyDescent="0.25">
      <c r="A850" s="11"/>
    </row>
    <row r="851" spans="1:1" x14ac:dyDescent="0.25">
      <c r="A851" s="11"/>
    </row>
    <row r="852" spans="1:1" x14ac:dyDescent="0.25">
      <c r="A852" s="11"/>
    </row>
    <row r="853" spans="1:1" x14ac:dyDescent="0.25">
      <c r="A853" s="11"/>
    </row>
    <row r="854" spans="1:1" x14ac:dyDescent="0.25">
      <c r="A854" s="11"/>
    </row>
    <row r="855" spans="1:1" x14ac:dyDescent="0.25">
      <c r="A855" s="11"/>
    </row>
    <row r="856" spans="1:1" x14ac:dyDescent="0.25">
      <c r="A856" s="11"/>
    </row>
    <row r="857" spans="1:1" x14ac:dyDescent="0.25">
      <c r="A857" s="11"/>
    </row>
    <row r="858" spans="1:1" x14ac:dyDescent="0.25">
      <c r="A858" s="11"/>
    </row>
    <row r="859" spans="1:1" x14ac:dyDescent="0.25">
      <c r="A859" s="11"/>
    </row>
    <row r="860" spans="1:1" x14ac:dyDescent="0.25">
      <c r="A860" s="11"/>
    </row>
    <row r="861" spans="1:1" x14ac:dyDescent="0.25">
      <c r="A861" s="11"/>
    </row>
    <row r="862" spans="1:1" x14ac:dyDescent="0.25">
      <c r="A862" s="11"/>
    </row>
    <row r="863" spans="1:1" x14ac:dyDescent="0.25">
      <c r="A863" s="11"/>
    </row>
    <row r="864" spans="1:1" x14ac:dyDescent="0.25">
      <c r="A864" s="11"/>
    </row>
    <row r="865" spans="1:1" x14ac:dyDescent="0.25">
      <c r="A865" s="11"/>
    </row>
    <row r="866" spans="1:1" x14ac:dyDescent="0.25">
      <c r="A866" s="11"/>
    </row>
    <row r="867" spans="1:1" x14ac:dyDescent="0.25">
      <c r="A867" s="11"/>
    </row>
    <row r="868" spans="1:1" x14ac:dyDescent="0.25">
      <c r="A868" s="11"/>
    </row>
    <row r="869" spans="1:1" x14ac:dyDescent="0.25">
      <c r="A869" s="11"/>
    </row>
    <row r="870" spans="1:1" x14ac:dyDescent="0.25">
      <c r="A870" s="11"/>
    </row>
    <row r="871" spans="1:1" x14ac:dyDescent="0.25">
      <c r="A871" s="11"/>
    </row>
    <row r="872" spans="1:1" x14ac:dyDescent="0.25">
      <c r="A872" s="11"/>
    </row>
    <row r="873" spans="1:1" x14ac:dyDescent="0.25">
      <c r="A873" s="11"/>
    </row>
    <row r="874" spans="1:1" x14ac:dyDescent="0.25">
      <c r="A874" s="11"/>
    </row>
    <row r="875" spans="1:1" x14ac:dyDescent="0.25">
      <c r="A875" s="11"/>
    </row>
    <row r="876" spans="1:1" x14ac:dyDescent="0.25">
      <c r="A876" s="11"/>
    </row>
    <row r="877" spans="1:1" x14ac:dyDescent="0.25">
      <c r="A877" s="11"/>
    </row>
    <row r="878" spans="1:1" x14ac:dyDescent="0.25">
      <c r="A878" s="11"/>
    </row>
    <row r="879" spans="1:1" x14ac:dyDescent="0.25">
      <c r="A879" s="11"/>
    </row>
    <row r="880" spans="1:1" x14ac:dyDescent="0.25">
      <c r="A880" s="11"/>
    </row>
    <row r="881" spans="1:1" x14ac:dyDescent="0.25">
      <c r="A881" s="11"/>
    </row>
    <row r="882" spans="1:1" x14ac:dyDescent="0.25">
      <c r="A882" s="11"/>
    </row>
    <row r="883" spans="1:1" x14ac:dyDescent="0.25">
      <c r="A883" s="11"/>
    </row>
    <row r="884" spans="1:1" x14ac:dyDescent="0.25">
      <c r="A884" s="11"/>
    </row>
    <row r="885" spans="1:1" x14ac:dyDescent="0.25">
      <c r="A885" s="11"/>
    </row>
    <row r="886" spans="1:1" x14ac:dyDescent="0.25">
      <c r="A886" s="11"/>
    </row>
    <row r="887" spans="1:1" x14ac:dyDescent="0.25">
      <c r="A887" s="11"/>
    </row>
    <row r="888" spans="1:1" x14ac:dyDescent="0.25">
      <c r="A888" s="11"/>
    </row>
    <row r="889" spans="1:1" x14ac:dyDescent="0.25">
      <c r="A889" s="11"/>
    </row>
    <row r="890" spans="1:1" x14ac:dyDescent="0.25">
      <c r="A890" s="11"/>
    </row>
    <row r="891" spans="1:1" x14ac:dyDescent="0.25">
      <c r="A891" s="11"/>
    </row>
    <row r="892" spans="1:1" x14ac:dyDescent="0.25">
      <c r="A892" s="11"/>
    </row>
    <row r="893" spans="1:1" x14ac:dyDescent="0.25">
      <c r="A893" s="11"/>
    </row>
    <row r="894" spans="1:1" x14ac:dyDescent="0.25">
      <c r="A894" s="11"/>
    </row>
    <row r="895" spans="1:1" x14ac:dyDescent="0.25">
      <c r="A895" s="11"/>
    </row>
    <row r="896" spans="1:1" x14ac:dyDescent="0.25">
      <c r="A896" s="11"/>
    </row>
    <row r="897" spans="1:1" x14ac:dyDescent="0.25">
      <c r="A897" s="11"/>
    </row>
    <row r="898" spans="1:1" x14ac:dyDescent="0.25">
      <c r="A898" s="11"/>
    </row>
    <row r="899" spans="1:1" x14ac:dyDescent="0.25">
      <c r="A899" s="11"/>
    </row>
    <row r="900" spans="1:1" x14ac:dyDescent="0.25">
      <c r="A900" s="11"/>
    </row>
    <row r="901" spans="1:1" x14ac:dyDescent="0.25">
      <c r="A901" s="11"/>
    </row>
    <row r="902" spans="1:1" x14ac:dyDescent="0.25">
      <c r="A902" s="11"/>
    </row>
    <row r="903" spans="1:1" x14ac:dyDescent="0.25">
      <c r="A903" s="11"/>
    </row>
    <row r="904" spans="1:1" x14ac:dyDescent="0.25">
      <c r="A904" s="11"/>
    </row>
    <row r="905" spans="1:1" x14ac:dyDescent="0.25">
      <c r="A905" s="11"/>
    </row>
    <row r="906" spans="1:1" x14ac:dyDescent="0.25">
      <c r="A906" s="11"/>
    </row>
    <row r="907" spans="1:1" x14ac:dyDescent="0.25">
      <c r="A907" s="11"/>
    </row>
    <row r="908" spans="1:1" x14ac:dyDescent="0.25">
      <c r="A908" s="11"/>
    </row>
    <row r="909" spans="1:1" x14ac:dyDescent="0.25">
      <c r="A909" s="11"/>
    </row>
    <row r="910" spans="1:1" x14ac:dyDescent="0.25">
      <c r="A910" s="11"/>
    </row>
    <row r="911" spans="1:1" x14ac:dyDescent="0.25">
      <c r="A911" s="11"/>
    </row>
    <row r="912" spans="1:1" x14ac:dyDescent="0.25">
      <c r="A912" s="11"/>
    </row>
    <row r="913" spans="1:1" x14ac:dyDescent="0.25">
      <c r="A913" s="11"/>
    </row>
    <row r="914" spans="1:1" x14ac:dyDescent="0.25">
      <c r="A914" s="11"/>
    </row>
    <row r="915" spans="1:1" x14ac:dyDescent="0.25">
      <c r="A915" s="11"/>
    </row>
    <row r="916" spans="1:1" x14ac:dyDescent="0.25">
      <c r="A916" s="11"/>
    </row>
    <row r="917" spans="1:1" x14ac:dyDescent="0.25">
      <c r="A917" s="11"/>
    </row>
    <row r="918" spans="1:1" x14ac:dyDescent="0.25">
      <c r="A918" s="11"/>
    </row>
    <row r="919" spans="1:1" x14ac:dyDescent="0.25">
      <c r="A919" s="11"/>
    </row>
    <row r="920" spans="1:1" x14ac:dyDescent="0.25">
      <c r="A920" s="11"/>
    </row>
    <row r="921" spans="1:1" x14ac:dyDescent="0.25">
      <c r="A921" s="11"/>
    </row>
    <row r="922" spans="1:1" x14ac:dyDescent="0.25">
      <c r="A922" s="11"/>
    </row>
    <row r="923" spans="1:1" x14ac:dyDescent="0.25">
      <c r="A923" s="11"/>
    </row>
    <row r="924" spans="1:1" x14ac:dyDescent="0.25">
      <c r="A924" s="11"/>
    </row>
    <row r="925" spans="1:1" x14ac:dyDescent="0.25">
      <c r="A925" s="11"/>
    </row>
    <row r="926" spans="1:1" x14ac:dyDescent="0.25">
      <c r="A926" s="11"/>
    </row>
    <row r="927" spans="1:1" x14ac:dyDescent="0.25">
      <c r="A927" s="11"/>
    </row>
    <row r="928" spans="1:1" x14ac:dyDescent="0.25">
      <c r="A928" s="11"/>
    </row>
    <row r="929" spans="1:1" x14ac:dyDescent="0.25">
      <c r="A929" s="11"/>
    </row>
    <row r="930" spans="1:1" x14ac:dyDescent="0.25">
      <c r="A930" s="11"/>
    </row>
    <row r="931" spans="1:1" x14ac:dyDescent="0.25">
      <c r="A931" s="11"/>
    </row>
    <row r="932" spans="1:1" x14ac:dyDescent="0.25">
      <c r="A932" s="11"/>
    </row>
    <row r="933" spans="1:1" x14ac:dyDescent="0.25">
      <c r="A933" s="11"/>
    </row>
    <row r="934" spans="1:1" x14ac:dyDescent="0.25">
      <c r="A934" s="11"/>
    </row>
    <row r="935" spans="1:1" x14ac:dyDescent="0.25">
      <c r="A935" s="11"/>
    </row>
    <row r="936" spans="1:1" x14ac:dyDescent="0.25">
      <c r="A936" s="11"/>
    </row>
    <row r="937" spans="1:1" x14ac:dyDescent="0.25">
      <c r="A937" s="11"/>
    </row>
    <row r="938" spans="1:1" x14ac:dyDescent="0.25">
      <c r="A938" s="11"/>
    </row>
    <row r="939" spans="1:1" x14ac:dyDescent="0.25">
      <c r="A939" s="11"/>
    </row>
    <row r="940" spans="1:1" x14ac:dyDescent="0.25">
      <c r="A940" s="11"/>
    </row>
    <row r="941" spans="1:1" x14ac:dyDescent="0.25">
      <c r="A941" s="11"/>
    </row>
    <row r="942" spans="1:1" x14ac:dyDescent="0.25">
      <c r="A942" s="11"/>
    </row>
    <row r="943" spans="1:1" x14ac:dyDescent="0.25">
      <c r="A943" s="11"/>
    </row>
    <row r="944" spans="1:1" x14ac:dyDescent="0.25">
      <c r="A944" s="11"/>
    </row>
    <row r="945" spans="1:1" x14ac:dyDescent="0.25">
      <c r="A945" s="11"/>
    </row>
    <row r="946" spans="1:1" x14ac:dyDescent="0.25">
      <c r="A946" s="11"/>
    </row>
    <row r="947" spans="1:1" x14ac:dyDescent="0.25">
      <c r="A947" s="11"/>
    </row>
    <row r="948" spans="1:1" x14ac:dyDescent="0.25">
      <c r="A948" s="11"/>
    </row>
    <row r="949" spans="1:1" x14ac:dyDescent="0.25">
      <c r="A949" s="11"/>
    </row>
    <row r="950" spans="1:1" x14ac:dyDescent="0.25">
      <c r="A950" s="11"/>
    </row>
    <row r="951" spans="1:1" x14ac:dyDescent="0.25">
      <c r="A951" s="11"/>
    </row>
    <row r="952" spans="1:1" x14ac:dyDescent="0.25">
      <c r="A952" s="11"/>
    </row>
    <row r="953" spans="1:1" x14ac:dyDescent="0.25">
      <c r="A953" s="11"/>
    </row>
    <row r="954" spans="1:1" x14ac:dyDescent="0.25">
      <c r="A954" s="11"/>
    </row>
    <row r="955" spans="1:1" x14ac:dyDescent="0.25">
      <c r="A955" s="11"/>
    </row>
    <row r="956" spans="1:1" x14ac:dyDescent="0.25">
      <c r="A956" s="11"/>
    </row>
    <row r="957" spans="1:1" x14ac:dyDescent="0.25">
      <c r="A957" s="11"/>
    </row>
    <row r="958" spans="1:1" x14ac:dyDescent="0.25">
      <c r="A958" s="11"/>
    </row>
    <row r="959" spans="1:1" x14ac:dyDescent="0.25">
      <c r="A959" s="11"/>
    </row>
    <row r="960" spans="1:1" x14ac:dyDescent="0.25">
      <c r="A960" s="11"/>
    </row>
    <row r="961" spans="1:1" x14ac:dyDescent="0.25">
      <c r="A961" s="11"/>
    </row>
    <row r="962" spans="1:1" x14ac:dyDescent="0.25">
      <c r="A962" s="11"/>
    </row>
    <row r="963" spans="1:1" x14ac:dyDescent="0.25">
      <c r="A963" s="11"/>
    </row>
    <row r="964" spans="1:1" x14ac:dyDescent="0.25">
      <c r="A964" s="11"/>
    </row>
    <row r="965" spans="1:1" x14ac:dyDescent="0.25">
      <c r="A965" s="11"/>
    </row>
    <row r="966" spans="1:1" x14ac:dyDescent="0.25">
      <c r="A966" s="11"/>
    </row>
    <row r="967" spans="1:1" x14ac:dyDescent="0.25">
      <c r="A967" s="11"/>
    </row>
    <row r="968" spans="1:1" x14ac:dyDescent="0.25">
      <c r="A968" s="11"/>
    </row>
    <row r="969" spans="1:1" x14ac:dyDescent="0.25">
      <c r="A969" s="11"/>
    </row>
    <row r="970" spans="1:1" x14ac:dyDescent="0.25">
      <c r="A970" s="11"/>
    </row>
    <row r="971" spans="1:1" x14ac:dyDescent="0.25">
      <c r="A971" s="11"/>
    </row>
    <row r="972" spans="1:1" x14ac:dyDescent="0.25">
      <c r="A972" s="11"/>
    </row>
    <row r="973" spans="1:1" x14ac:dyDescent="0.25">
      <c r="A973" s="11"/>
    </row>
    <row r="974" spans="1:1" x14ac:dyDescent="0.25">
      <c r="A974" s="11"/>
    </row>
    <row r="975" spans="1:1" x14ac:dyDescent="0.25">
      <c r="A975" s="11"/>
    </row>
    <row r="976" spans="1:1" x14ac:dyDescent="0.25">
      <c r="A976" s="11"/>
    </row>
    <row r="977" spans="1:1" x14ac:dyDescent="0.25">
      <c r="A977" s="11"/>
    </row>
    <row r="978" spans="1:1" x14ac:dyDescent="0.25">
      <c r="A978" s="11"/>
    </row>
    <row r="979" spans="1:1" x14ac:dyDescent="0.25">
      <c r="A979" s="11"/>
    </row>
    <row r="980" spans="1:1" x14ac:dyDescent="0.25">
      <c r="A980" s="11"/>
    </row>
    <row r="981" spans="1:1" x14ac:dyDescent="0.25">
      <c r="A981" s="11"/>
    </row>
    <row r="982" spans="1:1" x14ac:dyDescent="0.25">
      <c r="A982" s="11"/>
    </row>
    <row r="983" spans="1:1" x14ac:dyDescent="0.25">
      <c r="A983" s="11"/>
    </row>
    <row r="984" spans="1:1" x14ac:dyDescent="0.25">
      <c r="A984" s="11"/>
    </row>
    <row r="985" spans="1:1" x14ac:dyDescent="0.25">
      <c r="A985" s="11"/>
    </row>
    <row r="986" spans="1:1" x14ac:dyDescent="0.25">
      <c r="A986" s="11"/>
    </row>
    <row r="987" spans="1:1" x14ac:dyDescent="0.25">
      <c r="A987" s="11"/>
    </row>
    <row r="988" spans="1:1" x14ac:dyDescent="0.25">
      <c r="A988" s="11"/>
    </row>
    <row r="989" spans="1:1" x14ac:dyDescent="0.25">
      <c r="A989" s="11"/>
    </row>
    <row r="990" spans="1:1" x14ac:dyDescent="0.25">
      <c r="A990" s="11"/>
    </row>
    <row r="991" spans="1:1" x14ac:dyDescent="0.25">
      <c r="A991" s="11"/>
    </row>
    <row r="992" spans="1:1" x14ac:dyDescent="0.25">
      <c r="A992" s="11"/>
    </row>
    <row r="993" spans="1:1" x14ac:dyDescent="0.25">
      <c r="A993" s="11"/>
    </row>
    <row r="994" spans="1:1" x14ac:dyDescent="0.25">
      <c r="A994" s="11"/>
    </row>
    <row r="995" spans="1:1" x14ac:dyDescent="0.25">
      <c r="A995" s="11"/>
    </row>
    <row r="996" spans="1:1" x14ac:dyDescent="0.25">
      <c r="A996" s="11"/>
    </row>
    <row r="997" spans="1:1" x14ac:dyDescent="0.25">
      <c r="A997" s="11"/>
    </row>
    <row r="998" spans="1:1" x14ac:dyDescent="0.25">
      <c r="A998" s="11"/>
    </row>
    <row r="999" spans="1:1" x14ac:dyDescent="0.25">
      <c r="A999" s="11"/>
    </row>
    <row r="1000" spans="1:1" x14ac:dyDescent="0.25">
      <c r="A1000" s="11"/>
    </row>
    <row r="1001" spans="1:1" x14ac:dyDescent="0.25">
      <c r="A1001" s="11"/>
    </row>
    <row r="1002" spans="1:1" x14ac:dyDescent="0.25">
      <c r="A1002" s="11"/>
    </row>
    <row r="1003" spans="1:1" x14ac:dyDescent="0.25">
      <c r="A1003" s="11"/>
    </row>
    <row r="1004" spans="1:1" x14ac:dyDescent="0.25">
      <c r="A1004" s="11"/>
    </row>
    <row r="1005" spans="1:1" x14ac:dyDescent="0.25">
      <c r="A1005" s="11"/>
    </row>
    <row r="1006" spans="1:1" x14ac:dyDescent="0.25">
      <c r="A1006" s="11"/>
    </row>
    <row r="1007" spans="1:1" x14ac:dyDescent="0.25">
      <c r="A1007" s="11"/>
    </row>
    <row r="1008" spans="1:1" x14ac:dyDescent="0.25">
      <c r="A1008" s="11"/>
    </row>
    <row r="1009" spans="1:1" x14ac:dyDescent="0.25">
      <c r="A1009" s="11"/>
    </row>
    <row r="1010" spans="1:1" x14ac:dyDescent="0.25">
      <c r="A1010" s="11"/>
    </row>
    <row r="1011" spans="1:1" x14ac:dyDescent="0.25">
      <c r="A1011" s="11"/>
    </row>
    <row r="1012" spans="1:1" x14ac:dyDescent="0.25">
      <c r="A1012" s="11"/>
    </row>
    <row r="1013" spans="1:1" x14ac:dyDescent="0.25">
      <c r="A1013" s="11"/>
    </row>
    <row r="1014" spans="1:1" x14ac:dyDescent="0.25">
      <c r="A1014" s="11"/>
    </row>
    <row r="1015" spans="1:1" x14ac:dyDescent="0.25">
      <c r="A1015" s="11"/>
    </row>
    <row r="1016" spans="1:1" x14ac:dyDescent="0.25">
      <c r="A1016" s="11"/>
    </row>
    <row r="1017" spans="1:1" x14ac:dyDescent="0.25">
      <c r="A1017" s="11"/>
    </row>
    <row r="1018" spans="1:1" x14ac:dyDescent="0.25">
      <c r="A1018" s="11"/>
    </row>
    <row r="1019" spans="1:1" x14ac:dyDescent="0.25">
      <c r="A1019" s="11"/>
    </row>
    <row r="1020" spans="1:1" x14ac:dyDescent="0.25">
      <c r="A1020" s="11"/>
    </row>
    <row r="1021" spans="1:1" x14ac:dyDescent="0.25">
      <c r="A1021" s="11"/>
    </row>
    <row r="1022" spans="1:1" x14ac:dyDescent="0.25">
      <c r="A1022" s="11"/>
    </row>
    <row r="1023" spans="1:1" x14ac:dyDescent="0.25">
      <c r="A1023" s="11"/>
    </row>
    <row r="1024" spans="1:1" x14ac:dyDescent="0.25">
      <c r="A1024" s="11"/>
    </row>
    <row r="1025" spans="1:1" x14ac:dyDescent="0.25">
      <c r="A1025" s="11"/>
    </row>
    <row r="1026" spans="1:1" x14ac:dyDescent="0.25">
      <c r="A1026" s="11"/>
    </row>
    <row r="1027" spans="1:1" x14ac:dyDescent="0.25">
      <c r="A1027" s="11"/>
    </row>
    <row r="1028" spans="1:1" x14ac:dyDescent="0.25">
      <c r="A1028" s="11"/>
    </row>
    <row r="1029" spans="1:1" x14ac:dyDescent="0.25">
      <c r="A1029" s="11"/>
    </row>
    <row r="1030" spans="1:1" x14ac:dyDescent="0.25">
      <c r="A1030" s="11"/>
    </row>
    <row r="1031" spans="1:1" x14ac:dyDescent="0.25">
      <c r="A1031" s="11"/>
    </row>
    <row r="1032" spans="1:1" x14ac:dyDescent="0.25">
      <c r="A1032" s="11"/>
    </row>
    <row r="1033" spans="1:1" x14ac:dyDescent="0.25">
      <c r="A1033" s="11"/>
    </row>
    <row r="1034" spans="1:1" x14ac:dyDescent="0.25">
      <c r="A1034" s="11"/>
    </row>
    <row r="1035" spans="1:1" x14ac:dyDescent="0.25">
      <c r="A1035" s="11"/>
    </row>
    <row r="1036" spans="1:1" x14ac:dyDescent="0.25">
      <c r="A1036" s="11"/>
    </row>
    <row r="1037" spans="1:1" x14ac:dyDescent="0.25">
      <c r="A1037" s="11"/>
    </row>
    <row r="1038" spans="1:1" x14ac:dyDescent="0.25">
      <c r="A1038" s="11"/>
    </row>
    <row r="1039" spans="1:1" x14ac:dyDescent="0.25">
      <c r="A1039" s="11"/>
    </row>
    <row r="1040" spans="1:1" x14ac:dyDescent="0.25">
      <c r="A1040" s="11"/>
    </row>
    <row r="1041" spans="1:1" x14ac:dyDescent="0.25">
      <c r="A1041" s="11"/>
    </row>
    <row r="1042" spans="1:1" x14ac:dyDescent="0.25">
      <c r="A1042" s="11"/>
    </row>
    <row r="1043" spans="1:1" x14ac:dyDescent="0.25">
      <c r="A1043" s="11"/>
    </row>
    <row r="1044" spans="1:1" x14ac:dyDescent="0.25">
      <c r="A1044" s="11"/>
    </row>
    <row r="1045" spans="1:1" x14ac:dyDescent="0.25">
      <c r="A1045" s="11"/>
    </row>
    <row r="1046" spans="1:1" x14ac:dyDescent="0.25">
      <c r="A1046" s="11"/>
    </row>
    <row r="1047" spans="1:1" x14ac:dyDescent="0.25">
      <c r="A1047" s="11"/>
    </row>
    <row r="1048" spans="1:1" x14ac:dyDescent="0.25">
      <c r="A1048" s="11"/>
    </row>
    <row r="1049" spans="1:1" x14ac:dyDescent="0.25">
      <c r="A1049" s="11"/>
    </row>
    <row r="1050" spans="1:1" x14ac:dyDescent="0.25">
      <c r="A1050" s="11"/>
    </row>
    <row r="1051" spans="1:1" x14ac:dyDescent="0.25">
      <c r="A1051" s="11"/>
    </row>
    <row r="1052" spans="1:1" x14ac:dyDescent="0.25">
      <c r="A1052" s="11"/>
    </row>
    <row r="1053" spans="1:1" x14ac:dyDescent="0.25">
      <c r="A1053" s="11"/>
    </row>
    <row r="1054" spans="1:1" x14ac:dyDescent="0.25">
      <c r="A1054" s="11"/>
    </row>
    <row r="1055" spans="1:1" x14ac:dyDescent="0.25">
      <c r="A1055" s="11"/>
    </row>
    <row r="1056" spans="1:1" x14ac:dyDescent="0.25">
      <c r="A1056" s="11"/>
    </row>
    <row r="1057" spans="1:1" x14ac:dyDescent="0.25">
      <c r="A1057" s="11"/>
    </row>
    <row r="1058" spans="1:1" x14ac:dyDescent="0.25">
      <c r="A1058" s="11"/>
    </row>
    <row r="1059" spans="1:1" x14ac:dyDescent="0.25">
      <c r="A1059" s="11"/>
    </row>
    <row r="1060" spans="1:1" x14ac:dyDescent="0.25">
      <c r="A1060" s="11"/>
    </row>
    <row r="1061" spans="1:1" x14ac:dyDescent="0.25">
      <c r="A1061" s="11"/>
    </row>
    <row r="1062" spans="1:1" x14ac:dyDescent="0.25">
      <c r="A1062" s="11"/>
    </row>
    <row r="1063" spans="1:1" x14ac:dyDescent="0.25">
      <c r="A1063" s="11"/>
    </row>
    <row r="1064" spans="1:1" x14ac:dyDescent="0.25">
      <c r="A1064" s="11"/>
    </row>
    <row r="1065" spans="1:1" x14ac:dyDescent="0.25">
      <c r="A1065" s="11"/>
    </row>
    <row r="1066" spans="1:1" x14ac:dyDescent="0.25">
      <c r="A1066" s="11"/>
    </row>
    <row r="1067" spans="1:1" x14ac:dyDescent="0.25">
      <c r="A1067" s="11"/>
    </row>
    <row r="1068" spans="1:1" x14ac:dyDescent="0.25">
      <c r="A1068" s="11"/>
    </row>
    <row r="1069" spans="1:1" x14ac:dyDescent="0.25">
      <c r="A1069" s="11"/>
    </row>
    <row r="1070" spans="1:1" x14ac:dyDescent="0.25">
      <c r="A1070" s="11"/>
    </row>
    <row r="1071" spans="1:1" x14ac:dyDescent="0.25">
      <c r="A1071" s="11"/>
    </row>
    <row r="1072" spans="1:1" x14ac:dyDescent="0.25">
      <c r="A1072" s="11"/>
    </row>
    <row r="1073" spans="1:1" x14ac:dyDescent="0.25">
      <c r="A1073" s="11"/>
    </row>
    <row r="1074" spans="1:1" x14ac:dyDescent="0.25">
      <c r="A1074" s="11"/>
    </row>
    <row r="1075" spans="1:1" x14ac:dyDescent="0.25">
      <c r="A1075" s="11"/>
    </row>
    <row r="1076" spans="1:1" x14ac:dyDescent="0.25">
      <c r="A1076" s="11"/>
    </row>
    <row r="1077" spans="1:1" x14ac:dyDescent="0.25">
      <c r="A1077" s="11"/>
    </row>
    <row r="1078" spans="1:1" x14ac:dyDescent="0.25">
      <c r="A1078" s="11"/>
    </row>
    <row r="1079" spans="1:1" x14ac:dyDescent="0.25">
      <c r="A1079" s="11"/>
    </row>
    <row r="1080" spans="1:1" x14ac:dyDescent="0.25">
      <c r="A1080" s="11"/>
    </row>
    <row r="1081" spans="1:1" x14ac:dyDescent="0.25">
      <c r="A1081" s="11"/>
    </row>
    <row r="1082" spans="1:1" x14ac:dyDescent="0.25">
      <c r="A1082" s="11"/>
    </row>
    <row r="1083" spans="1:1" x14ac:dyDescent="0.25">
      <c r="A1083" s="11"/>
    </row>
    <row r="1084" spans="1:1" x14ac:dyDescent="0.25">
      <c r="A1084" s="11"/>
    </row>
    <row r="1085" spans="1:1" x14ac:dyDescent="0.25">
      <c r="A1085" s="11"/>
    </row>
    <row r="1086" spans="1:1" x14ac:dyDescent="0.25">
      <c r="A1086" s="11"/>
    </row>
    <row r="1087" spans="1:1" x14ac:dyDescent="0.25">
      <c r="A1087" s="11"/>
    </row>
    <row r="1088" spans="1:1" x14ac:dyDescent="0.25">
      <c r="A1088" s="11"/>
    </row>
    <row r="1089" spans="1:1" x14ac:dyDescent="0.25">
      <c r="A1089" s="11"/>
    </row>
    <row r="1090" spans="1:1" x14ac:dyDescent="0.25">
      <c r="A1090" s="11"/>
    </row>
    <row r="1091" spans="1:1" x14ac:dyDescent="0.25">
      <c r="A1091" s="11"/>
    </row>
    <row r="1092" spans="1:1" x14ac:dyDescent="0.25">
      <c r="A1092" s="11"/>
    </row>
    <row r="1093" spans="1:1" x14ac:dyDescent="0.25">
      <c r="A1093" s="11"/>
    </row>
    <row r="1094" spans="1:1" x14ac:dyDescent="0.25">
      <c r="A1094" s="11"/>
    </row>
    <row r="1095" spans="1:1" x14ac:dyDescent="0.25">
      <c r="A1095" s="11"/>
    </row>
    <row r="1096" spans="1:1" x14ac:dyDescent="0.25">
      <c r="A1096" s="11"/>
    </row>
    <row r="1097" spans="1:1" x14ac:dyDescent="0.25">
      <c r="A1097" s="11"/>
    </row>
    <row r="1098" spans="1:1" x14ac:dyDescent="0.25">
      <c r="A1098" s="11"/>
    </row>
    <row r="1099" spans="1:1" x14ac:dyDescent="0.25">
      <c r="A1099" s="11"/>
    </row>
    <row r="1100" spans="1:1" x14ac:dyDescent="0.25">
      <c r="A1100" s="11"/>
    </row>
    <row r="1101" spans="1:1" x14ac:dyDescent="0.25">
      <c r="A1101" s="11"/>
    </row>
    <row r="1102" spans="1:1" x14ac:dyDescent="0.25">
      <c r="A1102" s="11"/>
    </row>
    <row r="1103" spans="1:1" x14ac:dyDescent="0.25">
      <c r="A1103" s="11"/>
    </row>
    <row r="1104" spans="1:1" x14ac:dyDescent="0.25">
      <c r="A1104" s="11"/>
    </row>
    <row r="1105" spans="1:1" x14ac:dyDescent="0.25">
      <c r="A1105" s="11"/>
    </row>
    <row r="1106" spans="1:1" x14ac:dyDescent="0.25">
      <c r="A1106" s="11"/>
    </row>
    <row r="1107" spans="1:1" x14ac:dyDescent="0.25">
      <c r="A1107" s="11"/>
    </row>
    <row r="1108" spans="1:1" x14ac:dyDescent="0.25">
      <c r="A1108" s="11"/>
    </row>
    <row r="1109" spans="1:1" x14ac:dyDescent="0.25">
      <c r="A1109" s="11"/>
    </row>
    <row r="1110" spans="1:1" x14ac:dyDescent="0.25">
      <c r="A1110" s="11"/>
    </row>
    <row r="1111" spans="1:1" x14ac:dyDescent="0.25">
      <c r="A1111" s="11"/>
    </row>
    <row r="1112" spans="1:1" x14ac:dyDescent="0.25">
      <c r="A1112" s="11"/>
    </row>
    <row r="1113" spans="1:1" x14ac:dyDescent="0.25">
      <c r="A1113" s="11"/>
    </row>
    <row r="1114" spans="1:1" x14ac:dyDescent="0.25">
      <c r="A1114" s="11"/>
    </row>
    <row r="1115" spans="1:1" x14ac:dyDescent="0.25">
      <c r="A1115" s="11"/>
    </row>
    <row r="1116" spans="1:1" x14ac:dyDescent="0.25">
      <c r="A1116" s="11"/>
    </row>
    <row r="1117" spans="1:1" x14ac:dyDescent="0.25">
      <c r="A1117" s="11"/>
    </row>
    <row r="1118" spans="1:1" x14ac:dyDescent="0.25">
      <c r="A1118" s="11"/>
    </row>
    <row r="1119" spans="1:1" x14ac:dyDescent="0.25">
      <c r="A1119" s="11"/>
    </row>
    <row r="1120" spans="1:1" x14ac:dyDescent="0.25">
      <c r="A1120" s="11"/>
    </row>
    <row r="1121" spans="1:1" x14ac:dyDescent="0.25">
      <c r="A1121" s="11"/>
    </row>
    <row r="1122" spans="1:1" x14ac:dyDescent="0.25">
      <c r="A1122" s="11"/>
    </row>
    <row r="1123" spans="1:1" x14ac:dyDescent="0.25">
      <c r="A1123" s="11"/>
    </row>
    <row r="1124" spans="1:1" x14ac:dyDescent="0.25">
      <c r="A1124" s="11"/>
    </row>
    <row r="1125" spans="1:1" x14ac:dyDescent="0.25">
      <c r="A1125" s="11"/>
    </row>
    <row r="1126" spans="1:1" x14ac:dyDescent="0.25">
      <c r="A1126" s="11"/>
    </row>
    <row r="1127" spans="1:1" x14ac:dyDescent="0.25">
      <c r="A1127" s="11"/>
    </row>
    <row r="1128" spans="1:1" x14ac:dyDescent="0.25">
      <c r="A1128" s="11"/>
    </row>
    <row r="1129" spans="1:1" x14ac:dyDescent="0.25">
      <c r="A1129" s="11"/>
    </row>
    <row r="1130" spans="1:1" x14ac:dyDescent="0.25">
      <c r="A1130" s="11"/>
    </row>
    <row r="1131" spans="1:1" x14ac:dyDescent="0.25">
      <c r="A1131" s="11"/>
    </row>
    <row r="1132" spans="1:1" x14ac:dyDescent="0.25">
      <c r="A1132" s="11"/>
    </row>
    <row r="1133" spans="1:1" x14ac:dyDescent="0.25">
      <c r="A1133" s="11"/>
    </row>
    <row r="1134" spans="1:1" x14ac:dyDescent="0.25">
      <c r="A1134" s="11"/>
    </row>
    <row r="1135" spans="1:1" x14ac:dyDescent="0.25">
      <c r="A1135" s="11"/>
    </row>
    <row r="1136" spans="1:1" x14ac:dyDescent="0.25">
      <c r="A1136" s="11"/>
    </row>
    <row r="1137" spans="1:1" x14ac:dyDescent="0.25">
      <c r="A1137" s="11"/>
    </row>
    <row r="1138" spans="1:1" x14ac:dyDescent="0.25">
      <c r="A1138" s="11"/>
    </row>
    <row r="1139" spans="1:1" x14ac:dyDescent="0.25">
      <c r="A1139" s="11"/>
    </row>
    <row r="1140" spans="1:1" x14ac:dyDescent="0.25">
      <c r="A1140" s="11"/>
    </row>
    <row r="1141" spans="1:1" x14ac:dyDescent="0.25">
      <c r="A1141" s="11"/>
    </row>
    <row r="1142" spans="1:1" x14ac:dyDescent="0.25">
      <c r="A1142" s="11"/>
    </row>
    <row r="1143" spans="1:1" x14ac:dyDescent="0.25">
      <c r="A1143" s="11"/>
    </row>
    <row r="1144" spans="1:1" x14ac:dyDescent="0.25">
      <c r="A1144" s="11"/>
    </row>
    <row r="1145" spans="1:1" x14ac:dyDescent="0.25">
      <c r="A1145" s="11"/>
    </row>
    <row r="1146" spans="1:1" x14ac:dyDescent="0.25">
      <c r="A1146" s="11"/>
    </row>
    <row r="1147" spans="1:1" x14ac:dyDescent="0.25">
      <c r="A1147" s="11"/>
    </row>
    <row r="1148" spans="1:1" x14ac:dyDescent="0.25">
      <c r="A1148" s="11"/>
    </row>
    <row r="1149" spans="1:1" x14ac:dyDescent="0.25">
      <c r="A1149" s="11"/>
    </row>
    <row r="1150" spans="1:1" x14ac:dyDescent="0.25">
      <c r="A1150" s="11"/>
    </row>
    <row r="1151" spans="1:1" x14ac:dyDescent="0.25">
      <c r="A1151" s="11"/>
    </row>
    <row r="1152" spans="1:1" x14ac:dyDescent="0.25">
      <c r="A1152" s="11"/>
    </row>
    <row r="1153" spans="1:1" x14ac:dyDescent="0.25">
      <c r="A1153" s="11"/>
    </row>
    <row r="1154" spans="1:1" x14ac:dyDescent="0.25">
      <c r="A1154" s="11"/>
    </row>
    <row r="1155" spans="1:1" x14ac:dyDescent="0.25">
      <c r="A1155" s="11"/>
    </row>
    <row r="1156" spans="1:1" x14ac:dyDescent="0.25">
      <c r="A1156" s="11"/>
    </row>
    <row r="1157" spans="1:1" x14ac:dyDescent="0.25">
      <c r="A1157" s="11"/>
    </row>
    <row r="1158" spans="1:1" x14ac:dyDescent="0.25">
      <c r="A1158" s="11"/>
    </row>
    <row r="1159" spans="1:1" x14ac:dyDescent="0.25">
      <c r="A1159" s="11"/>
    </row>
    <row r="1160" spans="1:1" x14ac:dyDescent="0.25">
      <c r="A1160" s="11"/>
    </row>
    <row r="1161" spans="1:1" x14ac:dyDescent="0.25">
      <c r="A1161" s="11"/>
    </row>
    <row r="1162" spans="1:1" x14ac:dyDescent="0.25">
      <c r="A1162" s="11"/>
    </row>
    <row r="1163" spans="1:1" x14ac:dyDescent="0.25">
      <c r="A1163" s="11"/>
    </row>
    <row r="1164" spans="1:1" x14ac:dyDescent="0.25">
      <c r="A1164" s="11"/>
    </row>
    <row r="1165" spans="1:1" x14ac:dyDescent="0.25">
      <c r="A1165" s="11"/>
    </row>
    <row r="1166" spans="1:1" x14ac:dyDescent="0.25">
      <c r="A1166" s="11"/>
    </row>
    <row r="1167" spans="1:1" x14ac:dyDescent="0.25">
      <c r="A1167" s="11"/>
    </row>
    <row r="1168" spans="1:1" x14ac:dyDescent="0.25">
      <c r="A1168" s="11"/>
    </row>
    <row r="1169" spans="1:1" x14ac:dyDescent="0.25">
      <c r="A1169" s="11"/>
    </row>
    <row r="1170" spans="1:1" x14ac:dyDescent="0.25">
      <c r="A1170" s="11"/>
    </row>
    <row r="1171" spans="1:1" x14ac:dyDescent="0.25">
      <c r="A1171" s="11"/>
    </row>
    <row r="1172" spans="1:1" x14ac:dyDescent="0.25">
      <c r="A1172" s="11"/>
    </row>
    <row r="1173" spans="1:1" x14ac:dyDescent="0.25">
      <c r="A1173" s="11"/>
    </row>
    <row r="1174" spans="1:1" x14ac:dyDescent="0.25">
      <c r="A1174" s="11"/>
    </row>
    <row r="1175" spans="1:1" x14ac:dyDescent="0.25">
      <c r="A1175" s="11"/>
    </row>
    <row r="1176" spans="1:1" x14ac:dyDescent="0.25">
      <c r="A1176" s="11"/>
    </row>
    <row r="1177" spans="1:1" x14ac:dyDescent="0.25">
      <c r="A1177" s="11"/>
    </row>
    <row r="1178" spans="1:1" x14ac:dyDescent="0.25">
      <c r="A1178" s="11"/>
    </row>
    <row r="1179" spans="1:1" x14ac:dyDescent="0.25">
      <c r="A1179" s="11"/>
    </row>
    <row r="1180" spans="1:1" x14ac:dyDescent="0.25">
      <c r="A1180" s="11"/>
    </row>
    <row r="1181" spans="1:1" x14ac:dyDescent="0.25">
      <c r="A1181" s="11"/>
    </row>
    <row r="1182" spans="1:1" x14ac:dyDescent="0.25">
      <c r="A1182" s="11"/>
    </row>
    <row r="1183" spans="1:1" x14ac:dyDescent="0.25">
      <c r="A1183" s="11"/>
    </row>
    <row r="1184" spans="1:1" x14ac:dyDescent="0.25">
      <c r="A1184" s="11"/>
    </row>
    <row r="1185" spans="1:1" x14ac:dyDescent="0.25">
      <c r="A1185" s="11"/>
    </row>
    <row r="1186" spans="1:1" x14ac:dyDescent="0.25">
      <c r="A1186" s="11"/>
    </row>
    <row r="1187" spans="1:1" x14ac:dyDescent="0.25">
      <c r="A1187" s="11"/>
    </row>
    <row r="1188" spans="1:1" x14ac:dyDescent="0.25">
      <c r="A1188" s="11"/>
    </row>
    <row r="1189" spans="1:1" x14ac:dyDescent="0.25">
      <c r="A1189" s="11"/>
    </row>
    <row r="1190" spans="1:1" x14ac:dyDescent="0.25">
      <c r="A1190" s="11"/>
    </row>
    <row r="1191" spans="1:1" x14ac:dyDescent="0.25">
      <c r="A1191" s="11"/>
    </row>
    <row r="1192" spans="1:1" x14ac:dyDescent="0.25">
      <c r="A1192" s="11"/>
    </row>
    <row r="1193" spans="1:1" x14ac:dyDescent="0.25">
      <c r="A1193" s="11"/>
    </row>
    <row r="1194" spans="1:1" x14ac:dyDescent="0.25">
      <c r="A1194" s="11"/>
    </row>
    <row r="1195" spans="1:1" x14ac:dyDescent="0.25">
      <c r="A1195" s="11"/>
    </row>
    <row r="1196" spans="1:1" x14ac:dyDescent="0.25">
      <c r="A1196" s="11"/>
    </row>
    <row r="1197" spans="1:1" x14ac:dyDescent="0.25">
      <c r="A1197" s="11"/>
    </row>
    <row r="1198" spans="1:1" x14ac:dyDescent="0.25">
      <c r="A1198" s="11"/>
    </row>
    <row r="1199" spans="1:1" x14ac:dyDescent="0.25">
      <c r="A1199" s="11"/>
    </row>
    <row r="1200" spans="1:1" x14ac:dyDescent="0.25">
      <c r="A1200" s="11"/>
    </row>
    <row r="1201" spans="1:1" x14ac:dyDescent="0.25">
      <c r="A1201" s="11"/>
    </row>
    <row r="1202" spans="1:1" x14ac:dyDescent="0.25">
      <c r="A1202" s="11"/>
    </row>
    <row r="1203" spans="1:1" x14ac:dyDescent="0.25">
      <c r="A1203" s="11"/>
    </row>
    <row r="1204" spans="1:1" x14ac:dyDescent="0.25">
      <c r="A1204" s="11"/>
    </row>
    <row r="1205" spans="1:1" x14ac:dyDescent="0.25">
      <c r="A1205" s="11"/>
    </row>
    <row r="1206" spans="1:1" x14ac:dyDescent="0.25">
      <c r="A1206" s="11"/>
    </row>
    <row r="1207" spans="1:1" x14ac:dyDescent="0.25">
      <c r="A1207" s="11"/>
    </row>
    <row r="1208" spans="1:1" x14ac:dyDescent="0.25">
      <c r="A1208" s="11"/>
    </row>
    <row r="1209" spans="1:1" x14ac:dyDescent="0.25">
      <c r="A1209" s="11"/>
    </row>
    <row r="1210" spans="1:1" x14ac:dyDescent="0.25">
      <c r="A1210" s="11"/>
    </row>
    <row r="1211" spans="1:1" x14ac:dyDescent="0.25">
      <c r="A1211" s="11"/>
    </row>
    <row r="1212" spans="1:1" x14ac:dyDescent="0.25">
      <c r="A1212" s="11"/>
    </row>
    <row r="1213" spans="1:1" x14ac:dyDescent="0.25">
      <c r="A1213" s="11"/>
    </row>
    <row r="1214" spans="1:1" x14ac:dyDescent="0.25">
      <c r="A1214" s="11"/>
    </row>
    <row r="1215" spans="1:1" x14ac:dyDescent="0.25">
      <c r="A1215" s="11"/>
    </row>
    <row r="1216" spans="1:1" x14ac:dyDescent="0.25">
      <c r="A1216" s="11"/>
    </row>
    <row r="1217" spans="1:1" x14ac:dyDescent="0.25">
      <c r="A1217" s="11"/>
    </row>
    <row r="1218" spans="1:1" x14ac:dyDescent="0.25">
      <c r="A1218" s="11"/>
    </row>
    <row r="1219" spans="1:1" x14ac:dyDescent="0.25">
      <c r="A1219" s="11"/>
    </row>
    <row r="1220" spans="1:1" x14ac:dyDescent="0.25">
      <c r="A1220" s="11"/>
    </row>
    <row r="1221" spans="1:1" x14ac:dyDescent="0.25">
      <c r="A1221" s="11"/>
    </row>
    <row r="1222" spans="1:1" x14ac:dyDescent="0.25">
      <c r="A1222" s="11"/>
    </row>
    <row r="1223" spans="1:1" x14ac:dyDescent="0.25">
      <c r="A1223" s="11"/>
    </row>
    <row r="1224" spans="1:1" x14ac:dyDescent="0.25">
      <c r="A1224" s="11"/>
    </row>
    <row r="1225" spans="1:1" x14ac:dyDescent="0.25">
      <c r="A1225" s="11"/>
    </row>
    <row r="1226" spans="1:1" x14ac:dyDescent="0.25">
      <c r="A1226" s="11"/>
    </row>
    <row r="1227" spans="1:1" x14ac:dyDescent="0.25">
      <c r="A1227" s="11"/>
    </row>
    <row r="1228" spans="1:1" x14ac:dyDescent="0.25">
      <c r="A1228" s="11"/>
    </row>
    <row r="1229" spans="1:1" x14ac:dyDescent="0.25">
      <c r="A1229" s="11"/>
    </row>
    <row r="1230" spans="1:1" x14ac:dyDescent="0.25">
      <c r="A1230" s="11"/>
    </row>
    <row r="1231" spans="1:1" x14ac:dyDescent="0.25">
      <c r="A1231" s="11"/>
    </row>
    <row r="1232" spans="1:1" x14ac:dyDescent="0.25">
      <c r="A1232" s="11"/>
    </row>
    <row r="1233" spans="1:1" x14ac:dyDescent="0.25">
      <c r="A1233" s="11"/>
    </row>
    <row r="1234" spans="1:1" x14ac:dyDescent="0.25">
      <c r="A1234" s="11"/>
    </row>
    <row r="1235" spans="1:1" x14ac:dyDescent="0.25">
      <c r="A1235" s="11"/>
    </row>
    <row r="1236" spans="1:1" x14ac:dyDescent="0.25">
      <c r="A1236" s="11"/>
    </row>
    <row r="1237" spans="1:1" x14ac:dyDescent="0.25">
      <c r="A1237" s="11"/>
    </row>
    <row r="1238" spans="1:1" x14ac:dyDescent="0.25">
      <c r="A1238" s="11"/>
    </row>
    <row r="1239" spans="1:1" x14ac:dyDescent="0.25">
      <c r="A1239" s="11"/>
    </row>
    <row r="1240" spans="1:1" x14ac:dyDescent="0.25">
      <c r="A1240" s="11"/>
    </row>
    <row r="1241" spans="1:1" x14ac:dyDescent="0.25">
      <c r="A1241" s="11"/>
    </row>
    <row r="1242" spans="1:1" x14ac:dyDescent="0.25">
      <c r="A1242" s="11"/>
    </row>
    <row r="1243" spans="1:1" x14ac:dyDescent="0.25">
      <c r="A1243" s="11"/>
    </row>
    <row r="1244" spans="1:1" x14ac:dyDescent="0.25">
      <c r="A1244" s="11"/>
    </row>
    <row r="1245" spans="1:1" x14ac:dyDescent="0.25">
      <c r="A1245" s="11"/>
    </row>
    <row r="1246" spans="1:1" x14ac:dyDescent="0.25">
      <c r="A1246" s="11"/>
    </row>
    <row r="1247" spans="1:1" x14ac:dyDescent="0.25">
      <c r="A1247" s="11"/>
    </row>
    <row r="1248" spans="1:1" x14ac:dyDescent="0.25">
      <c r="A1248" s="11"/>
    </row>
    <row r="1249" spans="1:1" x14ac:dyDescent="0.25">
      <c r="A1249" s="11"/>
    </row>
    <row r="1250" spans="1:1" x14ac:dyDescent="0.25">
      <c r="A1250" s="11"/>
    </row>
    <row r="1251" spans="1:1" x14ac:dyDescent="0.25">
      <c r="A1251" s="11"/>
    </row>
    <row r="1252" spans="1:1" x14ac:dyDescent="0.25">
      <c r="A1252" s="11"/>
    </row>
    <row r="1253" spans="1:1" x14ac:dyDescent="0.25">
      <c r="A1253" s="11"/>
    </row>
    <row r="1254" spans="1:1" x14ac:dyDescent="0.25">
      <c r="A1254" s="11"/>
    </row>
    <row r="1255" spans="1:1" x14ac:dyDescent="0.25">
      <c r="A1255" s="11"/>
    </row>
    <row r="1256" spans="1:1" x14ac:dyDescent="0.25">
      <c r="A1256" s="11"/>
    </row>
    <row r="1257" spans="1:1" x14ac:dyDescent="0.25">
      <c r="A1257" s="11"/>
    </row>
    <row r="1258" spans="1:1" x14ac:dyDescent="0.25">
      <c r="A1258" s="11"/>
    </row>
    <row r="1259" spans="1:1" x14ac:dyDescent="0.25">
      <c r="A1259" s="11"/>
    </row>
    <row r="1260" spans="1:1" x14ac:dyDescent="0.25">
      <c r="A1260" s="11"/>
    </row>
    <row r="1261" spans="1:1" x14ac:dyDescent="0.25">
      <c r="A1261" s="11"/>
    </row>
    <row r="1262" spans="1:1" x14ac:dyDescent="0.25">
      <c r="A1262" s="11"/>
    </row>
    <row r="1263" spans="1:1" x14ac:dyDescent="0.25">
      <c r="A1263" s="11"/>
    </row>
    <row r="1264" spans="1:1" x14ac:dyDescent="0.25">
      <c r="A1264" s="11"/>
    </row>
    <row r="1265" spans="1:1" x14ac:dyDescent="0.25">
      <c r="A1265" s="11"/>
    </row>
    <row r="1266" spans="1:1" x14ac:dyDescent="0.25">
      <c r="A1266" s="11"/>
    </row>
    <row r="1267" spans="1:1" x14ac:dyDescent="0.25">
      <c r="A1267" s="11"/>
    </row>
    <row r="1268" spans="1:1" x14ac:dyDescent="0.25">
      <c r="A1268" s="11"/>
    </row>
    <row r="1269" spans="1:1" x14ac:dyDescent="0.25">
      <c r="A1269" s="11"/>
    </row>
    <row r="1270" spans="1:1" x14ac:dyDescent="0.25">
      <c r="A1270" s="11"/>
    </row>
    <row r="1271" spans="1:1" x14ac:dyDescent="0.25">
      <c r="A1271" s="11"/>
    </row>
    <row r="1272" spans="1:1" x14ac:dyDescent="0.25">
      <c r="A1272" s="11"/>
    </row>
    <row r="1273" spans="1:1" x14ac:dyDescent="0.25">
      <c r="A1273" s="11"/>
    </row>
    <row r="1274" spans="1:1" x14ac:dyDescent="0.25">
      <c r="A1274" s="11"/>
    </row>
    <row r="1275" spans="1:1" x14ac:dyDescent="0.25">
      <c r="A1275" s="11"/>
    </row>
    <row r="1276" spans="1:1" x14ac:dyDescent="0.25">
      <c r="A1276" s="11"/>
    </row>
    <row r="1277" spans="1:1" x14ac:dyDescent="0.25">
      <c r="A1277" s="11"/>
    </row>
    <row r="1278" spans="1:1" x14ac:dyDescent="0.25">
      <c r="A1278" s="11"/>
    </row>
    <row r="1279" spans="1:1" x14ac:dyDescent="0.25">
      <c r="A1279" s="11"/>
    </row>
    <row r="1280" spans="1:1" x14ac:dyDescent="0.25">
      <c r="A1280" s="11"/>
    </row>
    <row r="1281" spans="1:1" x14ac:dyDescent="0.25">
      <c r="A1281" s="11"/>
    </row>
    <row r="1282" spans="1:1" x14ac:dyDescent="0.25">
      <c r="A1282" s="11"/>
    </row>
    <row r="1283" spans="1:1" x14ac:dyDescent="0.25">
      <c r="A1283" s="11"/>
    </row>
    <row r="1284" spans="1:1" x14ac:dyDescent="0.25">
      <c r="A1284" s="11"/>
    </row>
    <row r="1285" spans="1:1" x14ac:dyDescent="0.25">
      <c r="A1285" s="11"/>
    </row>
    <row r="1286" spans="1:1" x14ac:dyDescent="0.25">
      <c r="A1286" s="11"/>
    </row>
    <row r="1287" spans="1:1" x14ac:dyDescent="0.25">
      <c r="A1287" s="11"/>
    </row>
    <row r="1288" spans="1:1" x14ac:dyDescent="0.25">
      <c r="A1288" s="11"/>
    </row>
    <row r="1289" spans="1:1" x14ac:dyDescent="0.25">
      <c r="A1289" s="11"/>
    </row>
    <row r="1290" spans="1:1" x14ac:dyDescent="0.25">
      <c r="A1290" s="11"/>
    </row>
    <row r="1291" spans="1:1" x14ac:dyDescent="0.25">
      <c r="A1291" s="11"/>
    </row>
    <row r="1292" spans="1:1" x14ac:dyDescent="0.25">
      <c r="A1292" s="11"/>
    </row>
    <row r="1293" spans="1:1" x14ac:dyDescent="0.25">
      <c r="A1293" s="11"/>
    </row>
    <row r="1294" spans="1:1" x14ac:dyDescent="0.25">
      <c r="A1294" s="11"/>
    </row>
    <row r="1295" spans="1:1" x14ac:dyDescent="0.25">
      <c r="A1295" s="11"/>
    </row>
    <row r="1296" spans="1:1" x14ac:dyDescent="0.25">
      <c r="A1296" s="11"/>
    </row>
    <row r="1297" spans="1:1" x14ac:dyDescent="0.25">
      <c r="A1297" s="11"/>
    </row>
    <row r="1298" spans="1:1" x14ac:dyDescent="0.25">
      <c r="A1298" s="11"/>
    </row>
    <row r="1299" spans="1:1" x14ac:dyDescent="0.25">
      <c r="A1299" s="11"/>
    </row>
    <row r="1300" spans="1:1" x14ac:dyDescent="0.25">
      <c r="A1300" s="11"/>
    </row>
    <row r="1301" spans="1:1" x14ac:dyDescent="0.25">
      <c r="A1301" s="11"/>
    </row>
    <row r="1302" spans="1:1" x14ac:dyDescent="0.25">
      <c r="A1302" s="11"/>
    </row>
    <row r="1303" spans="1:1" x14ac:dyDescent="0.25">
      <c r="A1303" s="11"/>
    </row>
    <row r="1304" spans="1:1" x14ac:dyDescent="0.25">
      <c r="A1304" s="11"/>
    </row>
    <row r="1305" spans="1:1" x14ac:dyDescent="0.25">
      <c r="A1305" s="11"/>
    </row>
    <row r="1306" spans="1:1" x14ac:dyDescent="0.25">
      <c r="A1306" s="11"/>
    </row>
    <row r="1307" spans="1:1" x14ac:dyDescent="0.25">
      <c r="A1307" s="11"/>
    </row>
    <row r="1308" spans="1:1" x14ac:dyDescent="0.25">
      <c r="A1308" s="11"/>
    </row>
    <row r="1309" spans="1:1" x14ac:dyDescent="0.25">
      <c r="A1309" s="11"/>
    </row>
    <row r="1310" spans="1:1" x14ac:dyDescent="0.25">
      <c r="A1310" s="11"/>
    </row>
    <row r="1311" spans="1:1" x14ac:dyDescent="0.25">
      <c r="A1311" s="11"/>
    </row>
    <row r="1312" spans="1:1" x14ac:dyDescent="0.25">
      <c r="A1312" s="11"/>
    </row>
    <row r="1313" spans="1:1" x14ac:dyDescent="0.25">
      <c r="A1313" s="11"/>
    </row>
    <row r="1314" spans="1:1" x14ac:dyDescent="0.25">
      <c r="A1314" s="11"/>
    </row>
    <row r="1315" spans="1:1" x14ac:dyDescent="0.25">
      <c r="A1315" s="11"/>
    </row>
    <row r="1316" spans="1:1" x14ac:dyDescent="0.25">
      <c r="A1316" s="11"/>
    </row>
    <row r="1317" spans="1:1" x14ac:dyDescent="0.25">
      <c r="A1317" s="11"/>
    </row>
    <row r="1318" spans="1:1" x14ac:dyDescent="0.25">
      <c r="A1318" s="11"/>
    </row>
    <row r="1319" spans="1:1" x14ac:dyDescent="0.25">
      <c r="A1319" s="11"/>
    </row>
    <row r="1320" spans="1:1" x14ac:dyDescent="0.25">
      <c r="A1320" s="11"/>
    </row>
    <row r="1321" spans="1:1" x14ac:dyDescent="0.25">
      <c r="A1321" s="11"/>
    </row>
    <row r="1322" spans="1:1" x14ac:dyDescent="0.25">
      <c r="A1322" s="11"/>
    </row>
    <row r="1323" spans="1:1" x14ac:dyDescent="0.25">
      <c r="A1323" s="11"/>
    </row>
    <row r="1324" spans="1:1" x14ac:dyDescent="0.25">
      <c r="A1324" s="11"/>
    </row>
    <row r="1325" spans="1:1" x14ac:dyDescent="0.25">
      <c r="A1325" s="11"/>
    </row>
    <row r="1326" spans="1:1" x14ac:dyDescent="0.25">
      <c r="A1326" s="11"/>
    </row>
    <row r="1327" spans="1:1" x14ac:dyDescent="0.25">
      <c r="A1327" s="11"/>
    </row>
    <row r="1328" spans="1:1" x14ac:dyDescent="0.25">
      <c r="A1328" s="11"/>
    </row>
    <row r="1329" spans="1:1" x14ac:dyDescent="0.25">
      <c r="A1329" s="11"/>
    </row>
    <row r="1330" spans="1:1" x14ac:dyDescent="0.25">
      <c r="A1330" s="11"/>
    </row>
    <row r="1331" spans="1:1" x14ac:dyDescent="0.25">
      <c r="A1331" s="11"/>
    </row>
    <row r="1332" spans="1:1" x14ac:dyDescent="0.25">
      <c r="A1332" s="11"/>
    </row>
    <row r="1333" spans="1:1" x14ac:dyDescent="0.25">
      <c r="A1333" s="11"/>
    </row>
    <row r="1334" spans="1:1" x14ac:dyDescent="0.25">
      <c r="A1334" s="11"/>
    </row>
    <row r="1335" spans="1:1" x14ac:dyDescent="0.25">
      <c r="A1335" s="11"/>
    </row>
    <row r="1336" spans="1:1" x14ac:dyDescent="0.25">
      <c r="A1336" s="11"/>
    </row>
    <row r="1337" spans="1:1" x14ac:dyDescent="0.25">
      <c r="A1337" s="11"/>
    </row>
    <row r="1338" spans="1:1" x14ac:dyDescent="0.25">
      <c r="A1338" s="11"/>
    </row>
    <row r="1339" spans="1:1" x14ac:dyDescent="0.25">
      <c r="A1339" s="11"/>
    </row>
    <row r="1340" spans="1:1" x14ac:dyDescent="0.25">
      <c r="A1340" s="11"/>
    </row>
    <row r="1341" spans="1:1" x14ac:dyDescent="0.25">
      <c r="A1341" s="11"/>
    </row>
    <row r="1342" spans="1:1" x14ac:dyDescent="0.25">
      <c r="A1342" s="11"/>
    </row>
    <row r="1343" spans="1:1" x14ac:dyDescent="0.25">
      <c r="A1343" s="11"/>
    </row>
    <row r="1344" spans="1:1" x14ac:dyDescent="0.25">
      <c r="A1344" s="11"/>
    </row>
    <row r="1345" spans="1:1" x14ac:dyDescent="0.25">
      <c r="A1345" s="11"/>
    </row>
    <row r="1346" spans="1:1" x14ac:dyDescent="0.25">
      <c r="A1346" s="11"/>
    </row>
    <row r="1347" spans="1:1" x14ac:dyDescent="0.25">
      <c r="A1347" s="11"/>
    </row>
    <row r="1348" spans="1:1" x14ac:dyDescent="0.25">
      <c r="A1348" s="11"/>
    </row>
    <row r="1349" spans="1:1" x14ac:dyDescent="0.25">
      <c r="A1349" s="11"/>
    </row>
    <row r="1350" spans="1:1" x14ac:dyDescent="0.25">
      <c r="A1350" s="11"/>
    </row>
    <row r="1351" spans="1:1" x14ac:dyDescent="0.25">
      <c r="A1351" s="11"/>
    </row>
    <row r="1352" spans="1:1" x14ac:dyDescent="0.25">
      <c r="A1352" s="11"/>
    </row>
    <row r="1353" spans="1:1" x14ac:dyDescent="0.25">
      <c r="A1353" s="11"/>
    </row>
    <row r="1354" spans="1:1" x14ac:dyDescent="0.25">
      <c r="A1354" s="11"/>
    </row>
    <row r="1355" spans="1:1" x14ac:dyDescent="0.25">
      <c r="A1355" s="11"/>
    </row>
    <row r="1356" spans="1:1" x14ac:dyDescent="0.25">
      <c r="A1356" s="11"/>
    </row>
    <row r="1357" spans="1:1" x14ac:dyDescent="0.25">
      <c r="A1357" s="11"/>
    </row>
    <row r="1358" spans="1:1" x14ac:dyDescent="0.25">
      <c r="A1358" s="11"/>
    </row>
    <row r="1359" spans="1:1" x14ac:dyDescent="0.25">
      <c r="A1359" s="11"/>
    </row>
    <row r="1360" spans="1:1" x14ac:dyDescent="0.25">
      <c r="A1360" s="11"/>
    </row>
    <row r="1361" spans="1:1" x14ac:dyDescent="0.25">
      <c r="A1361" s="11"/>
    </row>
    <row r="1362" spans="1:1" x14ac:dyDescent="0.25">
      <c r="A1362" s="11"/>
    </row>
    <row r="1363" spans="1:1" x14ac:dyDescent="0.25">
      <c r="A1363" s="11"/>
    </row>
    <row r="1364" spans="1:1" x14ac:dyDescent="0.25">
      <c r="A1364" s="11"/>
    </row>
    <row r="1365" spans="1:1" x14ac:dyDescent="0.25">
      <c r="A1365" s="11"/>
    </row>
    <row r="1366" spans="1:1" x14ac:dyDescent="0.25">
      <c r="A1366" s="11"/>
    </row>
    <row r="1367" spans="1:1" x14ac:dyDescent="0.25">
      <c r="A1367" s="11"/>
    </row>
    <row r="1368" spans="1:1" x14ac:dyDescent="0.25">
      <c r="A1368" s="11"/>
    </row>
    <row r="1369" spans="1:1" x14ac:dyDescent="0.25">
      <c r="A1369" s="11"/>
    </row>
    <row r="1370" spans="1:1" x14ac:dyDescent="0.25">
      <c r="A1370" s="11"/>
    </row>
    <row r="1371" spans="1:1" x14ac:dyDescent="0.25">
      <c r="A1371" s="11"/>
    </row>
    <row r="1372" spans="1:1" x14ac:dyDescent="0.25">
      <c r="A1372" s="11"/>
    </row>
    <row r="1373" spans="1:1" x14ac:dyDescent="0.25">
      <c r="A1373" s="11"/>
    </row>
    <row r="1374" spans="1:1" x14ac:dyDescent="0.25">
      <c r="A1374" s="11"/>
    </row>
    <row r="1375" spans="1:1" x14ac:dyDescent="0.25">
      <c r="A1375" s="11"/>
    </row>
    <row r="1376" spans="1:1" x14ac:dyDescent="0.25">
      <c r="A1376" s="11"/>
    </row>
    <row r="1377" spans="1:1" x14ac:dyDescent="0.25">
      <c r="A1377" s="11"/>
    </row>
    <row r="1378" spans="1:1" x14ac:dyDescent="0.25">
      <c r="A1378" s="11"/>
    </row>
    <row r="1379" spans="1:1" x14ac:dyDescent="0.25">
      <c r="A1379" s="11"/>
    </row>
    <row r="1380" spans="1:1" x14ac:dyDescent="0.25">
      <c r="A1380" s="11"/>
    </row>
    <row r="1381" spans="1:1" x14ac:dyDescent="0.25">
      <c r="A1381" s="11"/>
    </row>
    <row r="1382" spans="1:1" x14ac:dyDescent="0.25">
      <c r="A1382" s="11"/>
    </row>
    <row r="1383" spans="1:1" x14ac:dyDescent="0.25">
      <c r="A1383" s="11"/>
    </row>
    <row r="1384" spans="1:1" x14ac:dyDescent="0.25">
      <c r="A1384" s="11"/>
    </row>
    <row r="1385" spans="1:1" x14ac:dyDescent="0.25">
      <c r="A1385" s="11"/>
    </row>
    <row r="1386" spans="1:1" x14ac:dyDescent="0.25">
      <c r="A1386" s="11"/>
    </row>
    <row r="1387" spans="1:1" x14ac:dyDescent="0.25">
      <c r="A1387" s="11"/>
    </row>
    <row r="1388" spans="1:1" x14ac:dyDescent="0.25">
      <c r="A1388" s="11"/>
    </row>
    <row r="1389" spans="1:1" x14ac:dyDescent="0.25">
      <c r="A1389" s="11"/>
    </row>
    <row r="1390" spans="1:1" x14ac:dyDescent="0.25">
      <c r="A1390" s="11"/>
    </row>
    <row r="1391" spans="1:1" x14ac:dyDescent="0.25">
      <c r="A1391" s="11"/>
    </row>
    <row r="1392" spans="1:1" x14ac:dyDescent="0.25">
      <c r="A1392" s="11"/>
    </row>
    <row r="1393" spans="1:1" x14ac:dyDescent="0.25">
      <c r="A1393" s="11"/>
    </row>
    <row r="1394" spans="1:1" x14ac:dyDescent="0.25">
      <c r="A1394" s="11"/>
    </row>
    <row r="1395" spans="1:1" x14ac:dyDescent="0.25">
      <c r="A1395" s="11"/>
    </row>
    <row r="1396" spans="1:1" x14ac:dyDescent="0.25">
      <c r="A1396" s="11"/>
    </row>
    <row r="1397" spans="1:1" x14ac:dyDescent="0.25">
      <c r="A1397" s="11"/>
    </row>
    <row r="1398" spans="1:1" x14ac:dyDescent="0.25">
      <c r="A1398" s="11"/>
    </row>
    <row r="1399" spans="1:1" x14ac:dyDescent="0.25">
      <c r="A1399" s="11"/>
    </row>
    <row r="1400" spans="1:1" x14ac:dyDescent="0.25">
      <c r="A1400" s="11"/>
    </row>
    <row r="1401" spans="1:1" x14ac:dyDescent="0.25">
      <c r="A1401" s="11"/>
    </row>
    <row r="1402" spans="1:1" x14ac:dyDescent="0.25">
      <c r="A1402" s="11"/>
    </row>
    <row r="1403" spans="1:1" x14ac:dyDescent="0.25">
      <c r="A1403" s="11"/>
    </row>
    <row r="1404" spans="1:1" x14ac:dyDescent="0.25">
      <c r="A1404" s="11"/>
    </row>
    <row r="1405" spans="1:1" x14ac:dyDescent="0.25">
      <c r="A1405" s="11"/>
    </row>
    <row r="1406" spans="1:1" x14ac:dyDescent="0.25">
      <c r="A1406" s="11"/>
    </row>
    <row r="1407" spans="1:1" x14ac:dyDescent="0.25">
      <c r="A1407" s="11"/>
    </row>
    <row r="1408" spans="1:1" x14ac:dyDescent="0.25">
      <c r="A1408" s="11"/>
    </row>
    <row r="1409" spans="1:1" x14ac:dyDescent="0.25">
      <c r="A1409" s="11"/>
    </row>
    <row r="1410" spans="1:1" x14ac:dyDescent="0.25">
      <c r="A1410" s="11"/>
    </row>
    <row r="1411" spans="1:1" x14ac:dyDescent="0.25">
      <c r="A1411" s="11"/>
    </row>
    <row r="1412" spans="1:1" x14ac:dyDescent="0.25">
      <c r="A1412" s="11"/>
    </row>
    <row r="1413" spans="1:1" x14ac:dyDescent="0.25">
      <c r="A1413" s="11"/>
    </row>
    <row r="1414" spans="1:1" x14ac:dyDescent="0.25">
      <c r="A1414" s="11"/>
    </row>
    <row r="1415" spans="1:1" x14ac:dyDescent="0.25">
      <c r="A1415" s="11"/>
    </row>
    <row r="1416" spans="1:1" x14ac:dyDescent="0.25">
      <c r="A1416" s="11"/>
    </row>
    <row r="1417" spans="1:1" x14ac:dyDescent="0.25">
      <c r="A1417" s="11"/>
    </row>
    <row r="1418" spans="1:1" x14ac:dyDescent="0.25">
      <c r="A1418" s="11"/>
    </row>
    <row r="1419" spans="1:1" x14ac:dyDescent="0.25">
      <c r="A1419" s="11"/>
    </row>
    <row r="1420" spans="1:1" x14ac:dyDescent="0.25">
      <c r="A1420" s="11"/>
    </row>
    <row r="1421" spans="1:1" x14ac:dyDescent="0.25">
      <c r="A1421" s="11"/>
    </row>
    <row r="1422" spans="1:1" x14ac:dyDescent="0.25">
      <c r="A1422" s="11"/>
    </row>
    <row r="1423" spans="1:1" x14ac:dyDescent="0.25">
      <c r="A1423" s="11"/>
    </row>
    <row r="1424" spans="1:1" x14ac:dyDescent="0.25">
      <c r="A1424" s="11"/>
    </row>
    <row r="1425" spans="1:1" x14ac:dyDescent="0.25">
      <c r="A1425" s="11"/>
    </row>
    <row r="1426" spans="1:1" x14ac:dyDescent="0.25">
      <c r="A1426" s="11"/>
    </row>
    <row r="1427" spans="1:1" x14ac:dyDescent="0.25">
      <c r="A1427" s="11"/>
    </row>
    <row r="1428" spans="1:1" x14ac:dyDescent="0.25">
      <c r="A1428" s="11"/>
    </row>
    <row r="1429" spans="1:1" x14ac:dyDescent="0.25">
      <c r="A1429" s="11"/>
    </row>
    <row r="1430" spans="1:1" x14ac:dyDescent="0.25">
      <c r="A1430" s="11"/>
    </row>
    <row r="1431" spans="1:1" x14ac:dyDescent="0.25">
      <c r="A1431" s="11"/>
    </row>
    <row r="1432" spans="1:1" x14ac:dyDescent="0.25">
      <c r="A1432" s="11"/>
    </row>
    <row r="1433" spans="1:1" x14ac:dyDescent="0.25">
      <c r="A1433" s="11"/>
    </row>
    <row r="1434" spans="1:1" x14ac:dyDescent="0.25">
      <c r="A1434" s="11"/>
    </row>
    <row r="1435" spans="1:1" x14ac:dyDescent="0.25">
      <c r="A1435" s="11"/>
    </row>
    <row r="1436" spans="1:1" x14ac:dyDescent="0.25">
      <c r="A1436" s="11"/>
    </row>
    <row r="1437" spans="1:1" x14ac:dyDescent="0.25">
      <c r="A1437" s="11"/>
    </row>
    <row r="1438" spans="1:1" x14ac:dyDescent="0.25">
      <c r="A1438" s="11"/>
    </row>
    <row r="1439" spans="1:1" x14ac:dyDescent="0.25">
      <c r="A1439" s="11"/>
    </row>
    <row r="1440" spans="1:1" x14ac:dyDescent="0.25">
      <c r="A1440" s="11"/>
    </row>
    <row r="1441" spans="1:1" x14ac:dyDescent="0.25">
      <c r="A1441" s="11"/>
    </row>
    <row r="1442" spans="1:1" x14ac:dyDescent="0.25">
      <c r="A1442" s="11"/>
    </row>
    <row r="1443" spans="1:1" x14ac:dyDescent="0.25">
      <c r="A1443" s="11"/>
    </row>
    <row r="1444" spans="1:1" x14ac:dyDescent="0.25">
      <c r="A1444" s="11"/>
    </row>
    <row r="1445" spans="1:1" x14ac:dyDescent="0.25">
      <c r="A1445" s="11"/>
    </row>
    <row r="1446" spans="1:1" x14ac:dyDescent="0.25">
      <c r="A1446" s="11"/>
    </row>
    <row r="1447" spans="1:1" x14ac:dyDescent="0.25">
      <c r="A1447" s="11"/>
    </row>
    <row r="1448" spans="1:1" x14ac:dyDescent="0.25">
      <c r="A1448" s="11"/>
    </row>
    <row r="1449" spans="1:1" x14ac:dyDescent="0.25">
      <c r="A1449" s="11"/>
    </row>
    <row r="1450" spans="1:1" x14ac:dyDescent="0.25">
      <c r="A1450" s="11"/>
    </row>
    <row r="1451" spans="1:1" x14ac:dyDescent="0.25">
      <c r="A1451" s="11"/>
    </row>
    <row r="1452" spans="1:1" x14ac:dyDescent="0.25">
      <c r="A1452" s="11"/>
    </row>
    <row r="1453" spans="1:1" x14ac:dyDescent="0.25">
      <c r="A1453" s="11"/>
    </row>
    <row r="1454" spans="1:1" x14ac:dyDescent="0.25">
      <c r="A1454" s="11"/>
    </row>
    <row r="1455" spans="1:1" x14ac:dyDescent="0.25">
      <c r="A1455" s="11"/>
    </row>
    <row r="1456" spans="1:1" x14ac:dyDescent="0.25">
      <c r="A1456" s="11"/>
    </row>
    <row r="1457" spans="1:1" x14ac:dyDescent="0.25">
      <c r="A1457" s="11"/>
    </row>
    <row r="1458" spans="1:1" x14ac:dyDescent="0.25">
      <c r="A1458" s="11"/>
    </row>
    <row r="1459" spans="1:1" x14ac:dyDescent="0.25">
      <c r="A1459" s="11"/>
    </row>
    <row r="1460" spans="1:1" x14ac:dyDescent="0.25">
      <c r="A1460" s="11"/>
    </row>
    <row r="1461" spans="1:1" x14ac:dyDescent="0.25">
      <c r="A1461" s="11"/>
    </row>
    <row r="1462" spans="1:1" x14ac:dyDescent="0.25">
      <c r="A1462" s="11"/>
    </row>
    <row r="1463" spans="1:1" x14ac:dyDescent="0.25">
      <c r="A1463" s="11"/>
    </row>
    <row r="1464" spans="1:1" x14ac:dyDescent="0.25">
      <c r="A1464" s="11"/>
    </row>
    <row r="1465" spans="1:1" x14ac:dyDescent="0.25">
      <c r="A1465" s="11"/>
    </row>
    <row r="1466" spans="1:1" x14ac:dyDescent="0.25">
      <c r="A1466" s="11"/>
    </row>
    <row r="1467" spans="1:1" x14ac:dyDescent="0.25">
      <c r="A1467" s="11"/>
    </row>
    <row r="1468" spans="1:1" x14ac:dyDescent="0.25">
      <c r="A1468" s="11"/>
    </row>
    <row r="1469" spans="1:1" x14ac:dyDescent="0.25">
      <c r="A1469" s="11"/>
    </row>
    <row r="1470" spans="1:1" x14ac:dyDescent="0.25">
      <c r="A1470" s="11"/>
    </row>
    <row r="1471" spans="1:1" x14ac:dyDescent="0.25">
      <c r="A1471" s="11"/>
    </row>
    <row r="1472" spans="1:1" x14ac:dyDescent="0.25">
      <c r="A1472" s="11"/>
    </row>
    <row r="1473" spans="1:1" x14ac:dyDescent="0.25">
      <c r="A1473" s="11"/>
    </row>
    <row r="1474" spans="1:1" x14ac:dyDescent="0.25">
      <c r="A1474" s="11"/>
    </row>
    <row r="1475" spans="1:1" x14ac:dyDescent="0.25">
      <c r="A1475" s="11"/>
    </row>
    <row r="1476" spans="1:1" x14ac:dyDescent="0.25">
      <c r="A1476" s="11"/>
    </row>
    <row r="1477" spans="1:1" x14ac:dyDescent="0.25">
      <c r="A1477" s="11"/>
    </row>
    <row r="1478" spans="1:1" x14ac:dyDescent="0.25">
      <c r="A1478" s="11"/>
    </row>
    <row r="1479" spans="1:1" x14ac:dyDescent="0.25">
      <c r="A1479" s="11"/>
    </row>
    <row r="1480" spans="1:1" x14ac:dyDescent="0.25">
      <c r="A1480" s="11"/>
    </row>
    <row r="1481" spans="1:1" x14ac:dyDescent="0.25">
      <c r="A1481" s="11"/>
    </row>
    <row r="1482" spans="1:1" x14ac:dyDescent="0.25">
      <c r="A1482" s="11"/>
    </row>
    <row r="1483" spans="1:1" x14ac:dyDescent="0.25">
      <c r="A1483" s="11"/>
    </row>
    <row r="1484" spans="1:1" x14ac:dyDescent="0.25">
      <c r="A1484" s="11"/>
    </row>
    <row r="1485" spans="1:1" x14ac:dyDescent="0.25">
      <c r="A1485" s="11"/>
    </row>
    <row r="1486" spans="1:1" x14ac:dyDescent="0.25">
      <c r="A1486" s="11"/>
    </row>
    <row r="1487" spans="1:1" x14ac:dyDescent="0.25">
      <c r="A1487" s="11"/>
    </row>
    <row r="1488" spans="1:1" x14ac:dyDescent="0.25">
      <c r="A1488" s="11"/>
    </row>
    <row r="1489" spans="1:1" x14ac:dyDescent="0.25">
      <c r="A1489" s="11"/>
    </row>
    <row r="1490" spans="1:1" x14ac:dyDescent="0.25">
      <c r="A1490" s="11"/>
    </row>
    <row r="1491" spans="1:1" x14ac:dyDescent="0.25">
      <c r="A1491" s="11"/>
    </row>
    <row r="1492" spans="1:1" x14ac:dyDescent="0.25">
      <c r="A1492" s="11"/>
    </row>
    <row r="1493" spans="1:1" x14ac:dyDescent="0.25">
      <c r="A1493" s="11"/>
    </row>
    <row r="1494" spans="1:1" x14ac:dyDescent="0.25">
      <c r="A1494" s="11"/>
    </row>
    <row r="1495" spans="1:1" x14ac:dyDescent="0.25">
      <c r="A1495" s="11"/>
    </row>
    <row r="1496" spans="1:1" x14ac:dyDescent="0.25">
      <c r="A1496" s="11"/>
    </row>
    <row r="1497" spans="1:1" x14ac:dyDescent="0.25">
      <c r="A1497" s="11"/>
    </row>
    <row r="1498" spans="1:1" x14ac:dyDescent="0.25">
      <c r="A1498" s="11"/>
    </row>
    <row r="1499" spans="1:1" x14ac:dyDescent="0.25">
      <c r="A1499" s="11"/>
    </row>
    <row r="1500" spans="1:1" x14ac:dyDescent="0.25">
      <c r="A1500" s="11"/>
    </row>
    <row r="1501" spans="1:1" x14ac:dyDescent="0.25">
      <c r="A1501" s="11"/>
    </row>
    <row r="1502" spans="1:1" x14ac:dyDescent="0.25">
      <c r="A1502" s="11"/>
    </row>
    <row r="1503" spans="1:1" x14ac:dyDescent="0.25">
      <c r="A1503" s="11"/>
    </row>
    <row r="1504" spans="1:1" x14ac:dyDescent="0.25">
      <c r="A1504" s="11"/>
    </row>
    <row r="1505" spans="1:1" x14ac:dyDescent="0.25">
      <c r="A1505" s="11"/>
    </row>
    <row r="1506" spans="1:1" x14ac:dyDescent="0.25">
      <c r="A1506" s="11"/>
    </row>
    <row r="1507" spans="1:1" x14ac:dyDescent="0.25">
      <c r="A1507" s="11"/>
    </row>
    <row r="1508" spans="1:1" x14ac:dyDescent="0.25">
      <c r="A1508" s="11"/>
    </row>
    <row r="1509" spans="1:1" x14ac:dyDescent="0.25">
      <c r="A1509" s="11"/>
    </row>
    <row r="1510" spans="1:1" x14ac:dyDescent="0.25">
      <c r="A1510" s="11"/>
    </row>
    <row r="1511" spans="1:1" x14ac:dyDescent="0.25">
      <c r="A1511" s="11"/>
    </row>
    <row r="1512" spans="1:1" x14ac:dyDescent="0.25">
      <c r="A1512" s="11"/>
    </row>
    <row r="1513" spans="1:1" x14ac:dyDescent="0.25">
      <c r="A1513" s="11"/>
    </row>
    <row r="1514" spans="1:1" x14ac:dyDescent="0.25">
      <c r="A1514" s="11"/>
    </row>
    <row r="1515" spans="1:1" x14ac:dyDescent="0.25">
      <c r="A1515" s="11"/>
    </row>
    <row r="1516" spans="1:1" x14ac:dyDescent="0.25">
      <c r="A1516" s="11"/>
    </row>
    <row r="1517" spans="1:1" x14ac:dyDescent="0.25">
      <c r="A1517" s="11"/>
    </row>
    <row r="1518" spans="1:1" x14ac:dyDescent="0.25">
      <c r="A1518" s="11"/>
    </row>
    <row r="1519" spans="1:1" x14ac:dyDescent="0.25">
      <c r="A1519" s="11"/>
    </row>
    <row r="1520" spans="1:1" x14ac:dyDescent="0.25">
      <c r="A1520" s="11"/>
    </row>
    <row r="1521" spans="1:1" x14ac:dyDescent="0.25">
      <c r="A1521" s="11"/>
    </row>
    <row r="1522" spans="1:1" x14ac:dyDescent="0.25">
      <c r="A1522" s="11"/>
    </row>
    <row r="1523" spans="1:1" x14ac:dyDescent="0.25">
      <c r="A1523" s="11"/>
    </row>
    <row r="1524" spans="1:1" x14ac:dyDescent="0.25">
      <c r="A1524" s="11"/>
    </row>
    <row r="1525" spans="1:1" x14ac:dyDescent="0.25">
      <c r="A1525" s="11"/>
    </row>
    <row r="1526" spans="1:1" x14ac:dyDescent="0.25">
      <c r="A1526" s="11"/>
    </row>
    <row r="1527" spans="1:1" x14ac:dyDescent="0.25">
      <c r="A1527" s="11"/>
    </row>
    <row r="1528" spans="1:1" x14ac:dyDescent="0.25">
      <c r="A1528" s="11"/>
    </row>
    <row r="1529" spans="1:1" x14ac:dyDescent="0.25">
      <c r="A1529" s="11"/>
    </row>
    <row r="1530" spans="1:1" x14ac:dyDescent="0.25">
      <c r="A1530" s="11"/>
    </row>
    <row r="1531" spans="1:1" x14ac:dyDescent="0.25">
      <c r="A1531" s="11"/>
    </row>
    <row r="1532" spans="1:1" x14ac:dyDescent="0.25">
      <c r="A1532" s="11"/>
    </row>
    <row r="1533" spans="1:1" x14ac:dyDescent="0.25">
      <c r="A1533" s="11"/>
    </row>
    <row r="1534" spans="1:1" x14ac:dyDescent="0.25">
      <c r="A1534" s="11"/>
    </row>
    <row r="1535" spans="1:1" x14ac:dyDescent="0.25">
      <c r="A1535" s="11"/>
    </row>
    <row r="1536" spans="1:1" x14ac:dyDescent="0.25">
      <c r="A1536" s="11"/>
    </row>
    <row r="1537" spans="1:1" x14ac:dyDescent="0.25">
      <c r="A1537" s="11"/>
    </row>
    <row r="1538" spans="1:1" x14ac:dyDescent="0.25">
      <c r="A1538" s="11"/>
    </row>
    <row r="1539" spans="1:1" x14ac:dyDescent="0.25">
      <c r="A1539" s="11"/>
    </row>
    <row r="1540" spans="1:1" x14ac:dyDescent="0.25">
      <c r="A1540" s="11"/>
    </row>
    <row r="1541" spans="1:1" x14ac:dyDescent="0.25">
      <c r="A1541" s="11"/>
    </row>
    <row r="1542" spans="1:1" x14ac:dyDescent="0.25">
      <c r="A1542" s="11"/>
    </row>
    <row r="1543" spans="1:1" x14ac:dyDescent="0.25">
      <c r="A1543" s="11"/>
    </row>
    <row r="1544" spans="1:1" x14ac:dyDescent="0.25">
      <c r="A1544" s="11"/>
    </row>
    <row r="1545" spans="1:1" x14ac:dyDescent="0.25">
      <c r="A1545" s="11"/>
    </row>
    <row r="1546" spans="1:1" x14ac:dyDescent="0.25">
      <c r="A1546" s="11"/>
    </row>
    <row r="1547" spans="1:1" x14ac:dyDescent="0.25">
      <c r="A1547" s="11"/>
    </row>
    <row r="1548" spans="1:1" x14ac:dyDescent="0.25">
      <c r="A1548" s="11"/>
    </row>
    <row r="1549" spans="1:1" x14ac:dyDescent="0.25">
      <c r="A1549" s="11"/>
    </row>
    <row r="1550" spans="1:1" x14ac:dyDescent="0.25">
      <c r="A1550" s="11"/>
    </row>
    <row r="1551" spans="1:1" x14ac:dyDescent="0.25">
      <c r="A1551" s="11"/>
    </row>
    <row r="1552" spans="1:1" x14ac:dyDescent="0.25">
      <c r="A1552" s="11"/>
    </row>
    <row r="1553" spans="1:1" x14ac:dyDescent="0.25">
      <c r="A1553" s="11"/>
    </row>
    <row r="1554" spans="1:1" x14ac:dyDescent="0.25">
      <c r="A1554" s="11"/>
    </row>
    <row r="1555" spans="1:1" x14ac:dyDescent="0.25">
      <c r="A1555" s="11"/>
    </row>
    <row r="1556" spans="1:1" x14ac:dyDescent="0.25">
      <c r="A1556" s="11"/>
    </row>
    <row r="1557" spans="1:1" x14ac:dyDescent="0.25">
      <c r="A1557" s="11"/>
    </row>
    <row r="1558" spans="1:1" x14ac:dyDescent="0.25">
      <c r="A1558" s="11"/>
    </row>
    <row r="1559" spans="1:1" x14ac:dyDescent="0.25">
      <c r="A1559" s="11"/>
    </row>
    <row r="1560" spans="1:1" x14ac:dyDescent="0.25">
      <c r="A1560" s="11"/>
    </row>
    <row r="1561" spans="1:1" x14ac:dyDescent="0.25">
      <c r="A1561" s="11"/>
    </row>
    <row r="1562" spans="1:1" x14ac:dyDescent="0.25">
      <c r="A1562" s="11"/>
    </row>
    <row r="1563" spans="1:1" x14ac:dyDescent="0.25">
      <c r="A1563" s="11"/>
    </row>
    <row r="1564" spans="1:1" x14ac:dyDescent="0.25">
      <c r="A1564" s="11"/>
    </row>
    <row r="1565" spans="1:1" x14ac:dyDescent="0.25">
      <c r="A1565" s="11"/>
    </row>
    <row r="1566" spans="1:1" x14ac:dyDescent="0.25">
      <c r="A1566" s="11"/>
    </row>
    <row r="1567" spans="1:1" x14ac:dyDescent="0.25">
      <c r="A1567" s="11"/>
    </row>
    <row r="1568" spans="1:1" x14ac:dyDescent="0.25">
      <c r="A1568" s="11"/>
    </row>
    <row r="1569" spans="1:1" x14ac:dyDescent="0.25">
      <c r="A1569" s="11"/>
    </row>
    <row r="1570" spans="1:1" x14ac:dyDescent="0.25">
      <c r="A1570" s="11"/>
    </row>
    <row r="1571" spans="1:1" x14ac:dyDescent="0.25">
      <c r="A1571" s="11"/>
    </row>
    <row r="1572" spans="1:1" x14ac:dyDescent="0.25">
      <c r="A1572" s="11"/>
    </row>
    <row r="1573" spans="1:1" x14ac:dyDescent="0.25">
      <c r="A1573" s="11"/>
    </row>
    <row r="1574" spans="1:1" x14ac:dyDescent="0.25">
      <c r="A1574" s="11"/>
    </row>
    <row r="1575" spans="1:1" x14ac:dyDescent="0.25">
      <c r="A1575" s="11"/>
    </row>
    <row r="1576" spans="1:1" x14ac:dyDescent="0.25">
      <c r="A1576" s="11"/>
    </row>
    <row r="1577" spans="1:1" x14ac:dyDescent="0.25">
      <c r="A1577" s="11"/>
    </row>
    <row r="1578" spans="1:1" x14ac:dyDescent="0.25">
      <c r="A1578" s="11"/>
    </row>
    <row r="1579" spans="1:1" x14ac:dyDescent="0.25">
      <c r="A1579" s="11"/>
    </row>
    <row r="1580" spans="1:1" x14ac:dyDescent="0.25">
      <c r="A1580" s="11"/>
    </row>
    <row r="1581" spans="1:1" x14ac:dyDescent="0.25">
      <c r="A1581" s="11"/>
    </row>
    <row r="1582" spans="1:1" x14ac:dyDescent="0.25">
      <c r="A1582" s="11"/>
    </row>
    <row r="1583" spans="1:1" x14ac:dyDescent="0.25">
      <c r="A1583" s="11"/>
    </row>
    <row r="1584" spans="1:1" x14ac:dyDescent="0.25">
      <c r="A1584" s="11"/>
    </row>
    <row r="1585" spans="1:1" x14ac:dyDescent="0.25">
      <c r="A1585" s="11"/>
    </row>
    <row r="1586" spans="1:1" x14ac:dyDescent="0.25">
      <c r="A1586" s="11"/>
    </row>
    <row r="1587" spans="1:1" x14ac:dyDescent="0.25">
      <c r="A1587" s="11"/>
    </row>
    <row r="1588" spans="1:1" x14ac:dyDescent="0.25">
      <c r="A1588" s="11"/>
    </row>
    <row r="1589" spans="1:1" x14ac:dyDescent="0.25">
      <c r="A1589" s="11"/>
    </row>
    <row r="1590" spans="1:1" x14ac:dyDescent="0.25">
      <c r="A1590" s="11"/>
    </row>
    <row r="1591" spans="1:1" x14ac:dyDescent="0.25">
      <c r="A1591" s="11"/>
    </row>
    <row r="1592" spans="1:1" x14ac:dyDescent="0.25">
      <c r="A1592" s="11"/>
    </row>
    <row r="1593" spans="1:1" x14ac:dyDescent="0.25">
      <c r="A1593" s="11"/>
    </row>
    <row r="1594" spans="1:1" x14ac:dyDescent="0.25">
      <c r="A1594" s="11"/>
    </row>
    <row r="1595" spans="1:1" x14ac:dyDescent="0.25">
      <c r="A1595" s="11"/>
    </row>
    <row r="1596" spans="1:1" x14ac:dyDescent="0.25">
      <c r="A1596" s="11"/>
    </row>
    <row r="1597" spans="1:1" x14ac:dyDescent="0.25">
      <c r="A1597" s="11"/>
    </row>
    <row r="1598" spans="1:1" x14ac:dyDescent="0.25">
      <c r="A1598" s="11"/>
    </row>
    <row r="1599" spans="1:1" x14ac:dyDescent="0.25">
      <c r="A1599" s="11"/>
    </row>
    <row r="1600" spans="1:1" x14ac:dyDescent="0.25">
      <c r="A1600" s="11"/>
    </row>
    <row r="1601" spans="1:1" x14ac:dyDescent="0.25">
      <c r="A1601" s="11"/>
    </row>
    <row r="1602" spans="1:1" x14ac:dyDescent="0.25">
      <c r="A1602" s="11"/>
    </row>
    <row r="1603" spans="1:1" x14ac:dyDescent="0.25">
      <c r="A1603" s="11"/>
    </row>
    <row r="1604" spans="1:1" x14ac:dyDescent="0.25">
      <c r="A1604" s="11"/>
    </row>
    <row r="1605" spans="1:1" x14ac:dyDescent="0.25">
      <c r="A1605" s="11"/>
    </row>
    <row r="1606" spans="1:1" x14ac:dyDescent="0.25">
      <c r="A1606" s="11"/>
    </row>
    <row r="1607" spans="1:1" x14ac:dyDescent="0.25">
      <c r="A1607" s="11"/>
    </row>
    <row r="1608" spans="1:1" x14ac:dyDescent="0.25">
      <c r="A1608" s="11"/>
    </row>
    <row r="1609" spans="1:1" x14ac:dyDescent="0.25">
      <c r="A1609" s="11"/>
    </row>
    <row r="1610" spans="1:1" x14ac:dyDescent="0.25">
      <c r="A1610" s="11"/>
    </row>
    <row r="1611" spans="1:1" x14ac:dyDescent="0.25">
      <c r="A1611" s="11"/>
    </row>
    <row r="1612" spans="1:1" x14ac:dyDescent="0.25">
      <c r="A1612" s="11"/>
    </row>
    <row r="1613" spans="1:1" x14ac:dyDescent="0.25">
      <c r="A1613" s="11"/>
    </row>
    <row r="1614" spans="1:1" x14ac:dyDescent="0.25">
      <c r="A1614" s="11"/>
    </row>
    <row r="1615" spans="1:1" x14ac:dyDescent="0.25">
      <c r="A1615" s="11"/>
    </row>
    <row r="1616" spans="1:1" x14ac:dyDescent="0.25">
      <c r="A1616" s="11"/>
    </row>
    <row r="1617" spans="1:1" x14ac:dyDescent="0.25">
      <c r="A1617" s="11"/>
    </row>
    <row r="1618" spans="1:1" x14ac:dyDescent="0.25">
      <c r="A1618" s="11"/>
    </row>
    <row r="1619" spans="1:1" x14ac:dyDescent="0.25">
      <c r="A1619" s="11"/>
    </row>
    <row r="1620" spans="1:1" x14ac:dyDescent="0.25">
      <c r="A1620" s="11"/>
    </row>
    <row r="1621" spans="1:1" x14ac:dyDescent="0.25">
      <c r="A1621" s="11"/>
    </row>
    <row r="1622" spans="1:1" x14ac:dyDescent="0.25">
      <c r="A1622" s="11"/>
    </row>
    <row r="1623" spans="1:1" x14ac:dyDescent="0.25">
      <c r="A1623" s="11"/>
    </row>
    <row r="1624" spans="1:1" x14ac:dyDescent="0.25">
      <c r="A1624" s="11"/>
    </row>
    <row r="1625" spans="1:1" x14ac:dyDescent="0.25">
      <c r="A1625" s="11"/>
    </row>
    <row r="1626" spans="1:1" x14ac:dyDescent="0.25">
      <c r="A1626" s="11"/>
    </row>
    <row r="1627" spans="1:1" x14ac:dyDescent="0.25">
      <c r="A1627" s="11"/>
    </row>
    <row r="1628" spans="1:1" x14ac:dyDescent="0.25">
      <c r="A1628" s="11"/>
    </row>
    <row r="1629" spans="1:1" x14ac:dyDescent="0.25">
      <c r="A1629" s="11"/>
    </row>
    <row r="1630" spans="1:1" x14ac:dyDescent="0.25">
      <c r="A1630" s="11"/>
    </row>
    <row r="1631" spans="1:1" x14ac:dyDescent="0.25">
      <c r="A1631" s="11"/>
    </row>
    <row r="1632" spans="1:1" x14ac:dyDescent="0.25">
      <c r="A1632" s="11"/>
    </row>
    <row r="1633" spans="1:1" x14ac:dyDescent="0.25">
      <c r="A1633" s="11"/>
    </row>
    <row r="1634" spans="1:1" x14ac:dyDescent="0.25">
      <c r="A1634" s="11"/>
    </row>
    <row r="1635" spans="1:1" x14ac:dyDescent="0.25">
      <c r="A1635" s="11"/>
    </row>
    <row r="1636" spans="1:1" x14ac:dyDescent="0.25">
      <c r="A1636" s="11"/>
    </row>
    <row r="1637" spans="1:1" x14ac:dyDescent="0.25">
      <c r="A1637" s="11"/>
    </row>
    <row r="1638" spans="1:1" x14ac:dyDescent="0.25">
      <c r="A1638" s="11"/>
    </row>
    <row r="1639" spans="1:1" x14ac:dyDescent="0.25">
      <c r="A1639" s="11"/>
    </row>
    <row r="1640" spans="1:1" x14ac:dyDescent="0.25">
      <c r="A1640" s="11"/>
    </row>
    <row r="1641" spans="1:1" x14ac:dyDescent="0.25">
      <c r="A1641" s="11"/>
    </row>
    <row r="1642" spans="1:1" x14ac:dyDescent="0.25">
      <c r="A1642" s="11"/>
    </row>
    <row r="1643" spans="1:1" x14ac:dyDescent="0.25">
      <c r="A1643" s="11"/>
    </row>
    <row r="1644" spans="1:1" x14ac:dyDescent="0.25">
      <c r="A1644" s="11"/>
    </row>
    <row r="1645" spans="1:1" x14ac:dyDescent="0.25">
      <c r="A1645" s="11"/>
    </row>
    <row r="1646" spans="1:1" x14ac:dyDescent="0.25">
      <c r="A1646" s="11"/>
    </row>
    <row r="1647" spans="1:1" x14ac:dyDescent="0.25">
      <c r="A1647" s="11"/>
    </row>
    <row r="1648" spans="1:1" x14ac:dyDescent="0.25">
      <c r="A1648" s="11"/>
    </row>
    <row r="1649" spans="1:1" x14ac:dyDescent="0.25">
      <c r="A1649" s="11"/>
    </row>
    <row r="1650" spans="1:1" x14ac:dyDescent="0.25">
      <c r="A1650" s="11"/>
    </row>
    <row r="1651" spans="1:1" x14ac:dyDescent="0.25">
      <c r="A1651" s="11"/>
    </row>
    <row r="1652" spans="1:1" x14ac:dyDescent="0.25">
      <c r="A1652" s="11"/>
    </row>
    <row r="1653" spans="1:1" x14ac:dyDescent="0.25">
      <c r="A1653" s="11"/>
    </row>
    <row r="1654" spans="1:1" x14ac:dyDescent="0.25">
      <c r="A1654" s="11"/>
    </row>
    <row r="1655" spans="1:1" x14ac:dyDescent="0.25">
      <c r="A1655" s="11"/>
    </row>
    <row r="1656" spans="1:1" x14ac:dyDescent="0.25">
      <c r="A1656" s="11"/>
    </row>
    <row r="1657" spans="1:1" x14ac:dyDescent="0.25">
      <c r="A1657" s="11"/>
    </row>
    <row r="1658" spans="1:1" x14ac:dyDescent="0.25">
      <c r="A1658" s="11"/>
    </row>
    <row r="1659" spans="1:1" x14ac:dyDescent="0.25">
      <c r="A1659" s="11"/>
    </row>
    <row r="1660" spans="1:1" x14ac:dyDescent="0.25">
      <c r="A1660" s="11"/>
    </row>
    <row r="1661" spans="1:1" x14ac:dyDescent="0.25">
      <c r="A1661" s="11"/>
    </row>
    <row r="1662" spans="1:1" x14ac:dyDescent="0.25">
      <c r="A1662" s="11"/>
    </row>
    <row r="1663" spans="1:1" x14ac:dyDescent="0.25">
      <c r="A1663" s="11"/>
    </row>
    <row r="1664" spans="1:1" x14ac:dyDescent="0.25">
      <c r="A1664" s="11"/>
    </row>
    <row r="1665" spans="1:1" x14ac:dyDescent="0.25">
      <c r="A1665" s="11"/>
    </row>
    <row r="1666" spans="1:1" x14ac:dyDescent="0.25">
      <c r="A1666" s="11"/>
    </row>
    <row r="1667" spans="1:1" x14ac:dyDescent="0.25">
      <c r="A1667" s="11"/>
    </row>
    <row r="1668" spans="1:1" x14ac:dyDescent="0.25">
      <c r="A1668" s="11"/>
    </row>
    <row r="1669" spans="1:1" x14ac:dyDescent="0.25">
      <c r="A1669" s="11"/>
    </row>
    <row r="1670" spans="1:1" x14ac:dyDescent="0.25">
      <c r="A1670" s="11"/>
    </row>
    <row r="1671" spans="1:1" x14ac:dyDescent="0.25">
      <c r="A1671" s="11"/>
    </row>
    <row r="1672" spans="1:1" x14ac:dyDescent="0.25">
      <c r="A1672" s="11"/>
    </row>
    <row r="1673" spans="1:1" x14ac:dyDescent="0.25">
      <c r="A1673" s="11"/>
    </row>
    <row r="1674" spans="1:1" x14ac:dyDescent="0.25">
      <c r="A1674" s="11"/>
    </row>
    <row r="1675" spans="1:1" x14ac:dyDescent="0.25">
      <c r="A1675" s="11"/>
    </row>
    <row r="1676" spans="1:1" x14ac:dyDescent="0.25">
      <c r="A1676" s="11"/>
    </row>
    <row r="1677" spans="1:1" x14ac:dyDescent="0.25">
      <c r="A1677" s="11"/>
    </row>
    <row r="1678" spans="1:1" x14ac:dyDescent="0.25">
      <c r="A1678" s="11"/>
    </row>
    <row r="1679" spans="1:1" x14ac:dyDescent="0.25">
      <c r="A1679" s="11"/>
    </row>
    <row r="1680" spans="1:1" x14ac:dyDescent="0.25">
      <c r="A1680" s="11"/>
    </row>
    <row r="1681" spans="1:1" x14ac:dyDescent="0.25">
      <c r="A1681" s="11"/>
    </row>
    <row r="1682" spans="1:1" x14ac:dyDescent="0.25">
      <c r="A1682" s="11"/>
    </row>
    <row r="1683" spans="1:1" x14ac:dyDescent="0.25">
      <c r="A1683" s="11"/>
    </row>
    <row r="1684" spans="1:1" x14ac:dyDescent="0.25">
      <c r="A1684" s="11"/>
    </row>
    <row r="1685" spans="1:1" x14ac:dyDescent="0.25">
      <c r="A1685" s="11"/>
    </row>
    <row r="1686" spans="1:1" x14ac:dyDescent="0.25">
      <c r="A1686" s="11"/>
    </row>
    <row r="1687" spans="1:1" x14ac:dyDescent="0.25">
      <c r="A1687" s="11"/>
    </row>
    <row r="1688" spans="1:1" x14ac:dyDescent="0.25">
      <c r="A1688" s="11"/>
    </row>
    <row r="1689" spans="1:1" x14ac:dyDescent="0.25">
      <c r="A1689" s="11"/>
    </row>
    <row r="1690" spans="1:1" x14ac:dyDescent="0.25">
      <c r="A1690" s="11"/>
    </row>
    <row r="1691" spans="1:1" x14ac:dyDescent="0.25">
      <c r="A1691" s="11"/>
    </row>
    <row r="1692" spans="1:1" x14ac:dyDescent="0.25">
      <c r="A1692" s="11"/>
    </row>
    <row r="1693" spans="1:1" x14ac:dyDescent="0.25">
      <c r="A1693" s="11"/>
    </row>
    <row r="1694" spans="1:1" x14ac:dyDescent="0.25">
      <c r="A1694" s="11"/>
    </row>
    <row r="1695" spans="1:1" x14ac:dyDescent="0.25">
      <c r="A1695" s="11"/>
    </row>
    <row r="1696" spans="1:1" x14ac:dyDescent="0.25">
      <c r="A1696" s="11"/>
    </row>
    <row r="1697" spans="1:1" x14ac:dyDescent="0.25">
      <c r="A1697" s="11"/>
    </row>
    <row r="1698" spans="1:1" x14ac:dyDescent="0.25">
      <c r="A1698" s="11"/>
    </row>
    <row r="1699" spans="1:1" x14ac:dyDescent="0.25">
      <c r="A1699" s="11"/>
    </row>
    <row r="1700" spans="1:1" x14ac:dyDescent="0.25">
      <c r="A1700" s="11"/>
    </row>
    <row r="1701" spans="1:1" x14ac:dyDescent="0.25">
      <c r="A1701" s="11"/>
    </row>
    <row r="1702" spans="1:1" x14ac:dyDescent="0.25">
      <c r="A1702" s="11"/>
    </row>
    <row r="1703" spans="1:1" x14ac:dyDescent="0.25">
      <c r="A1703" s="11"/>
    </row>
    <row r="1704" spans="1:1" x14ac:dyDescent="0.25">
      <c r="A1704" s="11"/>
    </row>
    <row r="1705" spans="1:1" x14ac:dyDescent="0.25">
      <c r="A1705" s="11"/>
    </row>
    <row r="1706" spans="1:1" x14ac:dyDescent="0.25">
      <c r="A1706" s="11"/>
    </row>
    <row r="1707" spans="1:1" x14ac:dyDescent="0.25">
      <c r="A1707" s="11"/>
    </row>
    <row r="1708" spans="1:1" x14ac:dyDescent="0.25">
      <c r="A1708" s="11"/>
    </row>
    <row r="1709" spans="1:1" x14ac:dyDescent="0.25">
      <c r="A1709" s="11"/>
    </row>
    <row r="1710" spans="1:1" x14ac:dyDescent="0.25">
      <c r="A1710" s="11"/>
    </row>
    <row r="1711" spans="1:1" x14ac:dyDescent="0.25">
      <c r="A1711" s="11"/>
    </row>
    <row r="1712" spans="1:1" x14ac:dyDescent="0.25">
      <c r="A1712" s="11"/>
    </row>
    <row r="1713" spans="1:1" x14ac:dyDescent="0.25">
      <c r="A1713" s="11"/>
    </row>
    <row r="1714" spans="1:1" x14ac:dyDescent="0.25">
      <c r="A1714" s="11"/>
    </row>
    <row r="1715" spans="1:1" x14ac:dyDescent="0.25">
      <c r="A1715" s="11"/>
    </row>
    <row r="1716" spans="1:1" x14ac:dyDescent="0.25">
      <c r="A1716" s="11"/>
    </row>
    <row r="1717" spans="1:1" x14ac:dyDescent="0.25">
      <c r="A1717" s="11"/>
    </row>
    <row r="1718" spans="1:1" x14ac:dyDescent="0.25">
      <c r="A1718" s="11"/>
    </row>
    <row r="1719" spans="1:1" x14ac:dyDescent="0.25">
      <c r="A1719" s="11"/>
    </row>
    <row r="1720" spans="1:1" x14ac:dyDescent="0.25">
      <c r="A1720" s="11"/>
    </row>
    <row r="1721" spans="1:1" x14ac:dyDescent="0.25">
      <c r="A1721" s="11"/>
    </row>
    <row r="1722" spans="1:1" x14ac:dyDescent="0.25">
      <c r="A1722" s="11"/>
    </row>
    <row r="1723" spans="1:1" x14ac:dyDescent="0.25">
      <c r="A1723" s="11"/>
    </row>
    <row r="1724" spans="1:1" x14ac:dyDescent="0.25">
      <c r="A1724" s="11"/>
    </row>
    <row r="1725" spans="1:1" x14ac:dyDescent="0.25">
      <c r="A1725" s="11"/>
    </row>
    <row r="1726" spans="1:1" x14ac:dyDescent="0.25">
      <c r="A1726" s="11"/>
    </row>
    <row r="1727" spans="1:1" x14ac:dyDescent="0.25">
      <c r="A1727" s="11"/>
    </row>
    <row r="1728" spans="1:1" x14ac:dyDescent="0.25">
      <c r="A1728" s="11"/>
    </row>
    <row r="1729" spans="1:1" x14ac:dyDescent="0.25">
      <c r="A1729" s="11"/>
    </row>
    <row r="1730" spans="1:1" x14ac:dyDescent="0.25">
      <c r="A1730" s="11"/>
    </row>
    <row r="1731" spans="1:1" x14ac:dyDescent="0.25">
      <c r="A1731" s="11"/>
    </row>
    <row r="1732" spans="1:1" x14ac:dyDescent="0.25">
      <c r="A1732" s="11"/>
    </row>
    <row r="1733" spans="1:1" x14ac:dyDescent="0.25">
      <c r="A1733" s="11"/>
    </row>
    <row r="1734" spans="1:1" x14ac:dyDescent="0.25">
      <c r="A1734" s="11"/>
    </row>
    <row r="1735" spans="1:1" x14ac:dyDescent="0.25">
      <c r="A1735" s="11"/>
    </row>
    <row r="1736" spans="1:1" x14ac:dyDescent="0.25">
      <c r="A1736" s="11"/>
    </row>
    <row r="1737" spans="1:1" x14ac:dyDescent="0.25">
      <c r="A1737" s="11"/>
    </row>
    <row r="1738" spans="1:1" x14ac:dyDescent="0.25">
      <c r="A1738" s="11"/>
    </row>
    <row r="1739" spans="1:1" x14ac:dyDescent="0.25">
      <c r="A1739" s="11"/>
    </row>
    <row r="1740" spans="1:1" x14ac:dyDescent="0.25">
      <c r="A1740" s="11"/>
    </row>
    <row r="1741" spans="1:1" x14ac:dyDescent="0.25">
      <c r="A1741" s="11"/>
    </row>
    <row r="1742" spans="1:1" x14ac:dyDescent="0.25">
      <c r="A1742" s="11"/>
    </row>
    <row r="1743" spans="1:1" x14ac:dyDescent="0.25">
      <c r="A1743" s="11"/>
    </row>
    <row r="1744" spans="1:1" x14ac:dyDescent="0.25">
      <c r="A1744" s="11"/>
    </row>
    <row r="1745" spans="1:1" x14ac:dyDescent="0.25">
      <c r="A1745" s="11"/>
    </row>
    <row r="1746" spans="1:1" x14ac:dyDescent="0.25">
      <c r="A1746" s="11"/>
    </row>
    <row r="1747" spans="1:1" x14ac:dyDescent="0.25">
      <c r="A1747" s="11"/>
    </row>
    <row r="1748" spans="1:1" x14ac:dyDescent="0.25">
      <c r="A1748" s="11"/>
    </row>
    <row r="1749" spans="1:1" x14ac:dyDescent="0.25">
      <c r="A1749" s="11"/>
    </row>
    <row r="1750" spans="1:1" x14ac:dyDescent="0.25">
      <c r="A1750" s="11"/>
    </row>
    <row r="1751" spans="1:1" x14ac:dyDescent="0.25">
      <c r="A1751" s="11"/>
    </row>
    <row r="1752" spans="1:1" x14ac:dyDescent="0.25">
      <c r="A1752" s="11"/>
    </row>
    <row r="1753" spans="1:1" x14ac:dyDescent="0.25">
      <c r="A1753" s="11"/>
    </row>
    <row r="1754" spans="1:1" x14ac:dyDescent="0.25">
      <c r="A1754" s="11"/>
    </row>
    <row r="1755" spans="1:1" x14ac:dyDescent="0.25">
      <c r="A1755" s="11"/>
    </row>
    <row r="1756" spans="1:1" x14ac:dyDescent="0.25">
      <c r="A1756" s="11"/>
    </row>
    <row r="1757" spans="1:1" x14ac:dyDescent="0.25">
      <c r="A1757" s="11"/>
    </row>
    <row r="1758" spans="1:1" x14ac:dyDescent="0.25">
      <c r="A1758" s="11"/>
    </row>
    <row r="1759" spans="1:1" x14ac:dyDescent="0.25">
      <c r="A1759" s="11"/>
    </row>
    <row r="1760" spans="1:1" x14ac:dyDescent="0.25">
      <c r="A1760" s="11"/>
    </row>
    <row r="1761" spans="1:1" x14ac:dyDescent="0.25">
      <c r="A1761" s="11"/>
    </row>
    <row r="1762" spans="1:1" x14ac:dyDescent="0.25">
      <c r="A1762" s="11"/>
    </row>
    <row r="1763" spans="1:1" x14ac:dyDescent="0.25">
      <c r="A1763" s="11"/>
    </row>
    <row r="1764" spans="1:1" x14ac:dyDescent="0.25">
      <c r="A1764" s="11"/>
    </row>
    <row r="1765" spans="1:1" x14ac:dyDescent="0.25">
      <c r="A1765" s="11"/>
    </row>
    <row r="1766" spans="1:1" x14ac:dyDescent="0.25">
      <c r="A1766" s="11"/>
    </row>
    <row r="1767" spans="1:1" x14ac:dyDescent="0.25">
      <c r="A1767" s="11"/>
    </row>
    <row r="1768" spans="1:1" x14ac:dyDescent="0.25">
      <c r="A1768" s="11"/>
    </row>
    <row r="1769" spans="1:1" x14ac:dyDescent="0.25">
      <c r="A1769" s="11"/>
    </row>
    <row r="1770" spans="1:1" x14ac:dyDescent="0.25">
      <c r="A1770" s="11"/>
    </row>
    <row r="1771" spans="1:1" x14ac:dyDescent="0.25">
      <c r="A1771" s="11"/>
    </row>
    <row r="1772" spans="1:1" x14ac:dyDescent="0.25">
      <c r="A1772" s="11"/>
    </row>
    <row r="1773" spans="1:1" x14ac:dyDescent="0.25">
      <c r="A1773" s="11"/>
    </row>
    <row r="1774" spans="1:1" x14ac:dyDescent="0.25">
      <c r="A1774" s="11"/>
    </row>
    <row r="1775" spans="1:1" x14ac:dyDescent="0.25">
      <c r="A1775" s="11"/>
    </row>
    <row r="1776" spans="1:1" x14ac:dyDescent="0.25">
      <c r="A1776" s="11"/>
    </row>
    <row r="1777" spans="1:1" x14ac:dyDescent="0.25">
      <c r="A1777" s="11"/>
    </row>
    <row r="1778" spans="1:1" x14ac:dyDescent="0.25">
      <c r="A1778" s="11"/>
    </row>
    <row r="1779" spans="1:1" x14ac:dyDescent="0.25">
      <c r="A1779" s="11"/>
    </row>
    <row r="1780" spans="1:1" x14ac:dyDescent="0.25">
      <c r="A1780" s="11"/>
    </row>
    <row r="1781" spans="1:1" x14ac:dyDescent="0.25">
      <c r="A1781" s="11"/>
    </row>
    <row r="1782" spans="1:1" x14ac:dyDescent="0.25">
      <c r="A1782" s="11"/>
    </row>
    <row r="1783" spans="1:1" x14ac:dyDescent="0.25">
      <c r="A1783" s="11"/>
    </row>
    <row r="1784" spans="1:1" x14ac:dyDescent="0.25">
      <c r="A1784" s="11"/>
    </row>
    <row r="1785" spans="1:1" x14ac:dyDescent="0.25">
      <c r="A1785" s="11"/>
    </row>
    <row r="1786" spans="1:1" x14ac:dyDescent="0.25">
      <c r="A1786" s="11"/>
    </row>
    <row r="1787" spans="1:1" x14ac:dyDescent="0.25">
      <c r="A1787" s="11"/>
    </row>
    <row r="1788" spans="1:1" x14ac:dyDescent="0.25">
      <c r="A1788" s="11"/>
    </row>
    <row r="1789" spans="1:1" x14ac:dyDescent="0.25">
      <c r="A1789" s="11"/>
    </row>
    <row r="1790" spans="1:1" x14ac:dyDescent="0.25">
      <c r="A1790" s="11"/>
    </row>
    <row r="1791" spans="1:1" x14ac:dyDescent="0.25">
      <c r="A1791" s="11"/>
    </row>
    <row r="1792" spans="1:1" x14ac:dyDescent="0.25">
      <c r="A1792" s="11"/>
    </row>
    <row r="1793" spans="1:1" x14ac:dyDescent="0.25">
      <c r="A1793" s="11"/>
    </row>
    <row r="1794" spans="1:1" x14ac:dyDescent="0.25">
      <c r="A1794" s="11"/>
    </row>
    <row r="1795" spans="1:1" x14ac:dyDescent="0.25">
      <c r="A1795" s="11"/>
    </row>
    <row r="1796" spans="1:1" x14ac:dyDescent="0.25">
      <c r="A1796" s="11"/>
    </row>
    <row r="1797" spans="1:1" x14ac:dyDescent="0.25">
      <c r="A1797" s="11"/>
    </row>
    <row r="1798" spans="1:1" x14ac:dyDescent="0.25">
      <c r="A1798" s="11"/>
    </row>
    <row r="1799" spans="1:1" x14ac:dyDescent="0.25">
      <c r="A1799" s="11"/>
    </row>
    <row r="1800" spans="1:1" x14ac:dyDescent="0.25">
      <c r="A1800" s="11"/>
    </row>
    <row r="1801" spans="1:1" x14ac:dyDescent="0.25">
      <c r="A1801" s="11"/>
    </row>
    <row r="1802" spans="1:1" x14ac:dyDescent="0.25">
      <c r="A1802" s="11"/>
    </row>
    <row r="1803" spans="1:1" x14ac:dyDescent="0.25">
      <c r="A1803" s="11"/>
    </row>
    <row r="1804" spans="1:1" x14ac:dyDescent="0.25">
      <c r="A1804" s="11"/>
    </row>
    <row r="1805" spans="1:1" x14ac:dyDescent="0.25">
      <c r="A1805" s="11"/>
    </row>
    <row r="1806" spans="1:1" x14ac:dyDescent="0.25">
      <c r="A1806" s="11"/>
    </row>
    <row r="1807" spans="1:1" x14ac:dyDescent="0.25">
      <c r="A1807" s="11"/>
    </row>
    <row r="1808" spans="1:1" x14ac:dyDescent="0.25">
      <c r="A1808" s="11"/>
    </row>
    <row r="1809" spans="1:1" x14ac:dyDescent="0.25">
      <c r="A1809" s="11"/>
    </row>
    <row r="1810" spans="1:1" x14ac:dyDescent="0.25">
      <c r="A1810" s="11"/>
    </row>
    <row r="1811" spans="1:1" x14ac:dyDescent="0.25">
      <c r="A1811" s="11"/>
    </row>
    <row r="1812" spans="1:1" x14ac:dyDescent="0.25">
      <c r="A1812" s="11"/>
    </row>
    <row r="1813" spans="1:1" x14ac:dyDescent="0.25">
      <c r="A1813" s="11"/>
    </row>
    <row r="1814" spans="1:1" x14ac:dyDescent="0.25">
      <c r="A1814" s="11"/>
    </row>
    <row r="1815" spans="1:1" x14ac:dyDescent="0.25">
      <c r="A1815" s="11"/>
    </row>
    <row r="1816" spans="1:1" x14ac:dyDescent="0.25">
      <c r="A1816" s="11"/>
    </row>
    <row r="1817" spans="1:1" x14ac:dyDescent="0.25">
      <c r="A1817" s="11"/>
    </row>
    <row r="1818" spans="1:1" x14ac:dyDescent="0.25">
      <c r="A1818" s="11"/>
    </row>
    <row r="1819" spans="1:1" x14ac:dyDescent="0.25">
      <c r="A1819" s="11"/>
    </row>
    <row r="1820" spans="1:1" x14ac:dyDescent="0.25">
      <c r="A1820" s="11"/>
    </row>
    <row r="1821" spans="1:1" x14ac:dyDescent="0.25">
      <c r="A1821" s="11"/>
    </row>
    <row r="1822" spans="1:1" x14ac:dyDescent="0.25">
      <c r="A1822" s="11"/>
    </row>
    <row r="1823" spans="1:1" x14ac:dyDescent="0.25">
      <c r="A1823" s="11"/>
    </row>
    <row r="1824" spans="1:1" x14ac:dyDescent="0.25">
      <c r="A1824" s="11"/>
    </row>
    <row r="1825" spans="1:1" x14ac:dyDescent="0.25">
      <c r="A1825" s="11"/>
    </row>
    <row r="1826" spans="1:1" x14ac:dyDescent="0.25">
      <c r="A1826" s="11"/>
    </row>
    <row r="1827" spans="1:1" x14ac:dyDescent="0.25">
      <c r="A1827" s="11"/>
    </row>
    <row r="1828" spans="1:1" x14ac:dyDescent="0.25">
      <c r="A1828" s="11"/>
    </row>
    <row r="1829" spans="1:1" x14ac:dyDescent="0.25">
      <c r="A1829" s="11"/>
    </row>
    <row r="1830" spans="1:1" x14ac:dyDescent="0.25">
      <c r="A1830" s="11"/>
    </row>
    <row r="1831" spans="1:1" x14ac:dyDescent="0.25">
      <c r="A1831" s="11"/>
    </row>
    <row r="1832" spans="1:1" x14ac:dyDescent="0.25">
      <c r="A1832" s="11"/>
    </row>
    <row r="1833" spans="1:1" x14ac:dyDescent="0.25">
      <c r="A1833" s="11"/>
    </row>
    <row r="1834" spans="1:1" x14ac:dyDescent="0.25">
      <c r="A1834" s="11"/>
    </row>
    <row r="1835" spans="1:1" x14ac:dyDescent="0.25">
      <c r="A1835" s="11"/>
    </row>
    <row r="1836" spans="1:1" x14ac:dyDescent="0.25">
      <c r="A1836" s="11"/>
    </row>
    <row r="1837" spans="1:1" x14ac:dyDescent="0.25">
      <c r="A1837" s="11"/>
    </row>
    <row r="1838" spans="1:1" x14ac:dyDescent="0.25">
      <c r="A1838" s="11"/>
    </row>
    <row r="1839" spans="1:1" x14ac:dyDescent="0.25">
      <c r="A1839" s="11"/>
    </row>
    <row r="1840" spans="1:1" x14ac:dyDescent="0.25">
      <c r="A1840" s="11"/>
    </row>
    <row r="1841" spans="1:1" x14ac:dyDescent="0.25">
      <c r="A1841" s="11"/>
    </row>
    <row r="1842" spans="1:1" x14ac:dyDescent="0.25">
      <c r="A1842" s="11"/>
    </row>
    <row r="1843" spans="1:1" x14ac:dyDescent="0.25">
      <c r="A1843" s="11"/>
    </row>
    <row r="1844" spans="1:1" x14ac:dyDescent="0.25">
      <c r="A1844" s="11"/>
    </row>
    <row r="1845" spans="1:1" x14ac:dyDescent="0.25">
      <c r="A1845" s="11"/>
    </row>
    <row r="1846" spans="1:1" x14ac:dyDescent="0.25">
      <c r="A1846" s="11"/>
    </row>
    <row r="1847" spans="1:1" x14ac:dyDescent="0.25">
      <c r="A1847" s="11"/>
    </row>
    <row r="1848" spans="1:1" x14ac:dyDescent="0.25">
      <c r="A1848" s="11"/>
    </row>
    <row r="1849" spans="1:1" x14ac:dyDescent="0.25">
      <c r="A1849" s="11"/>
    </row>
    <row r="1850" spans="1:1" x14ac:dyDescent="0.25">
      <c r="A1850" s="11"/>
    </row>
    <row r="1851" spans="1:1" x14ac:dyDescent="0.25">
      <c r="A1851" s="11"/>
    </row>
    <row r="1852" spans="1:1" x14ac:dyDescent="0.25">
      <c r="A1852" s="11"/>
    </row>
    <row r="1853" spans="1:1" x14ac:dyDescent="0.25">
      <c r="A1853" s="11"/>
    </row>
    <row r="1854" spans="1:1" x14ac:dyDescent="0.25">
      <c r="A1854" s="11"/>
    </row>
    <row r="1855" spans="1:1" x14ac:dyDescent="0.25">
      <c r="A1855" s="11"/>
    </row>
    <row r="1856" spans="1:1" x14ac:dyDescent="0.25">
      <c r="A1856" s="11"/>
    </row>
    <row r="1857" spans="1:1" x14ac:dyDescent="0.25">
      <c r="A1857" s="11"/>
    </row>
    <row r="1858" spans="1:1" x14ac:dyDescent="0.25">
      <c r="A1858" s="11"/>
    </row>
    <row r="1859" spans="1:1" x14ac:dyDescent="0.25">
      <c r="A1859" s="11"/>
    </row>
    <row r="1860" spans="1:1" x14ac:dyDescent="0.25">
      <c r="A1860" s="11"/>
    </row>
    <row r="1861" spans="1:1" x14ac:dyDescent="0.25">
      <c r="A1861" s="11"/>
    </row>
    <row r="1862" spans="1:1" x14ac:dyDescent="0.25">
      <c r="A1862" s="11"/>
    </row>
    <row r="1863" spans="1:1" x14ac:dyDescent="0.25">
      <c r="A1863" s="11"/>
    </row>
    <row r="1864" spans="1:1" x14ac:dyDescent="0.25">
      <c r="A1864" s="11"/>
    </row>
    <row r="1865" spans="1:1" x14ac:dyDescent="0.25">
      <c r="A1865" s="11"/>
    </row>
    <row r="1866" spans="1:1" x14ac:dyDescent="0.25">
      <c r="A1866" s="11"/>
    </row>
    <row r="1867" spans="1:1" x14ac:dyDescent="0.25">
      <c r="A1867" s="11"/>
    </row>
    <row r="1868" spans="1:1" x14ac:dyDescent="0.25">
      <c r="A1868" s="11"/>
    </row>
    <row r="1869" spans="1:1" x14ac:dyDescent="0.25">
      <c r="A1869" s="11"/>
    </row>
    <row r="1870" spans="1:1" x14ac:dyDescent="0.25">
      <c r="A1870" s="11"/>
    </row>
    <row r="1871" spans="1:1" x14ac:dyDescent="0.25">
      <c r="A1871" s="11"/>
    </row>
    <row r="1872" spans="1:1" x14ac:dyDescent="0.25">
      <c r="A1872" s="11"/>
    </row>
    <row r="1873" spans="1:1" x14ac:dyDescent="0.25">
      <c r="A1873" s="11"/>
    </row>
    <row r="1874" spans="1:1" x14ac:dyDescent="0.25">
      <c r="A1874" s="11"/>
    </row>
    <row r="1875" spans="1:1" x14ac:dyDescent="0.25">
      <c r="A1875" s="11"/>
    </row>
    <row r="1876" spans="1:1" x14ac:dyDescent="0.25">
      <c r="A1876" s="11"/>
    </row>
    <row r="1877" spans="1:1" x14ac:dyDescent="0.25">
      <c r="A1877" s="11"/>
    </row>
    <row r="1878" spans="1:1" x14ac:dyDescent="0.25">
      <c r="A1878" s="11"/>
    </row>
    <row r="1879" spans="1:1" x14ac:dyDescent="0.25">
      <c r="A1879" s="11"/>
    </row>
    <row r="1880" spans="1:1" x14ac:dyDescent="0.25">
      <c r="A1880" s="11"/>
    </row>
    <row r="1881" spans="1:1" x14ac:dyDescent="0.25">
      <c r="A1881" s="11"/>
    </row>
    <row r="1882" spans="1:1" x14ac:dyDescent="0.25">
      <c r="A1882" s="11"/>
    </row>
    <row r="1883" spans="1:1" x14ac:dyDescent="0.25">
      <c r="A1883" s="11"/>
    </row>
    <row r="1884" spans="1:1" x14ac:dyDescent="0.25">
      <c r="A1884" s="11"/>
    </row>
    <row r="1885" spans="1:1" x14ac:dyDescent="0.25">
      <c r="A1885" s="11"/>
    </row>
    <row r="1886" spans="1:1" x14ac:dyDescent="0.25">
      <c r="A1886" s="11"/>
    </row>
    <row r="1887" spans="1:1" x14ac:dyDescent="0.25">
      <c r="A1887" s="11"/>
    </row>
    <row r="1888" spans="1:1" x14ac:dyDescent="0.25">
      <c r="A1888" s="11"/>
    </row>
    <row r="1889" spans="1:1" x14ac:dyDescent="0.25">
      <c r="A1889" s="11"/>
    </row>
    <row r="1890" spans="1:1" x14ac:dyDescent="0.25">
      <c r="A1890" s="11"/>
    </row>
    <row r="1891" spans="1:1" x14ac:dyDescent="0.25">
      <c r="A1891" s="11"/>
    </row>
    <row r="1892" spans="1:1" x14ac:dyDescent="0.25">
      <c r="A1892" s="11"/>
    </row>
    <row r="1893" spans="1:1" x14ac:dyDescent="0.25">
      <c r="A1893" s="11"/>
    </row>
    <row r="1894" spans="1:1" x14ac:dyDescent="0.25">
      <c r="A1894" s="11"/>
    </row>
    <row r="1895" spans="1:1" x14ac:dyDescent="0.25">
      <c r="A1895" s="11"/>
    </row>
    <row r="1896" spans="1:1" x14ac:dyDescent="0.25">
      <c r="A1896" s="11"/>
    </row>
    <row r="1897" spans="1:1" x14ac:dyDescent="0.25">
      <c r="A1897" s="11"/>
    </row>
    <row r="1898" spans="1:1" x14ac:dyDescent="0.25">
      <c r="A1898" s="11"/>
    </row>
    <row r="1899" spans="1:1" x14ac:dyDescent="0.25">
      <c r="A1899" s="11"/>
    </row>
    <row r="1900" spans="1:1" x14ac:dyDescent="0.25">
      <c r="A1900" s="11"/>
    </row>
    <row r="1901" spans="1:1" x14ac:dyDescent="0.25">
      <c r="A1901" s="11"/>
    </row>
    <row r="1902" spans="1:1" x14ac:dyDescent="0.25">
      <c r="A1902" s="11"/>
    </row>
    <row r="1903" spans="1:1" x14ac:dyDescent="0.25">
      <c r="A1903" s="11"/>
    </row>
    <row r="1904" spans="1:1" x14ac:dyDescent="0.25">
      <c r="A1904" s="11"/>
    </row>
    <row r="1905" spans="1:1" x14ac:dyDescent="0.25">
      <c r="A1905" s="11"/>
    </row>
    <row r="1906" spans="1:1" x14ac:dyDescent="0.25">
      <c r="A1906" s="11"/>
    </row>
    <row r="1907" spans="1:1" x14ac:dyDescent="0.25">
      <c r="A1907" s="11"/>
    </row>
    <row r="1908" spans="1:1" x14ac:dyDescent="0.25">
      <c r="A1908" s="11"/>
    </row>
    <row r="1909" spans="1:1" x14ac:dyDescent="0.25">
      <c r="A1909" s="11"/>
    </row>
    <row r="1910" spans="1:1" x14ac:dyDescent="0.25">
      <c r="A1910" s="11"/>
    </row>
    <row r="1911" spans="1:1" x14ac:dyDescent="0.25">
      <c r="A1911" s="11"/>
    </row>
    <row r="1912" spans="1:1" x14ac:dyDescent="0.25">
      <c r="A1912" s="11"/>
    </row>
    <row r="1913" spans="1:1" x14ac:dyDescent="0.25">
      <c r="A1913" s="11"/>
    </row>
    <row r="1914" spans="1:1" x14ac:dyDescent="0.25">
      <c r="A1914" s="11"/>
    </row>
    <row r="1915" spans="1:1" x14ac:dyDescent="0.25">
      <c r="A1915" s="11"/>
    </row>
    <row r="1916" spans="1:1" x14ac:dyDescent="0.25">
      <c r="A1916" s="11"/>
    </row>
    <row r="1917" spans="1:1" x14ac:dyDescent="0.25">
      <c r="A1917" s="11"/>
    </row>
    <row r="1918" spans="1:1" x14ac:dyDescent="0.25">
      <c r="A1918" s="11"/>
    </row>
    <row r="1919" spans="1:1" x14ac:dyDescent="0.25">
      <c r="A1919" s="11"/>
    </row>
    <row r="1920" spans="1:1" x14ac:dyDescent="0.25">
      <c r="A1920" s="11"/>
    </row>
    <row r="1921" spans="1:1" x14ac:dyDescent="0.25">
      <c r="A1921" s="11"/>
    </row>
    <row r="1922" spans="1:1" x14ac:dyDescent="0.25">
      <c r="A1922" s="11"/>
    </row>
    <row r="1923" spans="1:1" x14ac:dyDescent="0.25">
      <c r="A1923" s="11"/>
    </row>
    <row r="1924" spans="1:1" x14ac:dyDescent="0.25">
      <c r="A1924" s="11"/>
    </row>
    <row r="1925" spans="1:1" x14ac:dyDescent="0.25">
      <c r="A1925" s="11"/>
    </row>
    <row r="1926" spans="1:1" x14ac:dyDescent="0.25">
      <c r="A1926" s="11"/>
    </row>
    <row r="1927" spans="1:1" x14ac:dyDescent="0.25">
      <c r="A1927" s="11"/>
    </row>
    <row r="1928" spans="1:1" x14ac:dyDescent="0.25">
      <c r="A1928" s="11"/>
    </row>
    <row r="1929" spans="1:1" x14ac:dyDescent="0.25">
      <c r="A1929" s="11"/>
    </row>
    <row r="1930" spans="1:1" x14ac:dyDescent="0.25">
      <c r="A1930" s="11"/>
    </row>
    <row r="1931" spans="1:1" x14ac:dyDescent="0.25">
      <c r="A1931" s="11"/>
    </row>
    <row r="1932" spans="1:1" x14ac:dyDescent="0.25">
      <c r="A1932" s="11"/>
    </row>
    <row r="1933" spans="1:1" x14ac:dyDescent="0.25">
      <c r="A1933" s="11"/>
    </row>
    <row r="1934" spans="1:1" x14ac:dyDescent="0.25">
      <c r="A1934" s="11"/>
    </row>
    <row r="1935" spans="1:1" x14ac:dyDescent="0.25">
      <c r="A1935" s="11"/>
    </row>
    <row r="1936" spans="1:1" x14ac:dyDescent="0.25">
      <c r="A1936" s="11"/>
    </row>
    <row r="1937" spans="1:1" x14ac:dyDescent="0.25">
      <c r="A1937" s="11"/>
    </row>
    <row r="1938" spans="1:1" x14ac:dyDescent="0.25">
      <c r="A1938" s="11"/>
    </row>
    <row r="1939" spans="1:1" x14ac:dyDescent="0.25">
      <c r="A1939" s="11"/>
    </row>
    <row r="1940" spans="1:1" x14ac:dyDescent="0.25">
      <c r="A1940" s="11"/>
    </row>
    <row r="1941" spans="1:1" x14ac:dyDescent="0.25">
      <c r="A1941" s="11"/>
    </row>
    <row r="1942" spans="1:1" x14ac:dyDescent="0.25">
      <c r="A1942" s="11"/>
    </row>
    <row r="1943" spans="1:1" x14ac:dyDescent="0.25">
      <c r="A1943" s="11"/>
    </row>
    <row r="1944" spans="1:1" x14ac:dyDescent="0.25">
      <c r="A1944" s="11"/>
    </row>
    <row r="1945" spans="1:1" x14ac:dyDescent="0.25">
      <c r="A1945" s="11"/>
    </row>
    <row r="1946" spans="1:1" x14ac:dyDescent="0.25">
      <c r="A1946" s="11"/>
    </row>
    <row r="1947" spans="1:1" x14ac:dyDescent="0.25">
      <c r="A1947" s="11"/>
    </row>
    <row r="1948" spans="1:1" x14ac:dyDescent="0.25">
      <c r="A1948" s="11"/>
    </row>
    <row r="1949" spans="1:1" x14ac:dyDescent="0.25">
      <c r="A1949" s="11"/>
    </row>
    <row r="1950" spans="1:1" x14ac:dyDescent="0.25">
      <c r="A1950" s="11"/>
    </row>
    <row r="1951" spans="1:1" x14ac:dyDescent="0.25">
      <c r="A1951" s="11"/>
    </row>
    <row r="1952" spans="1:1" x14ac:dyDescent="0.25">
      <c r="A1952" s="11"/>
    </row>
    <row r="1953" spans="1:1" x14ac:dyDescent="0.25">
      <c r="A1953" s="11"/>
    </row>
    <row r="1954" spans="1:1" x14ac:dyDescent="0.25">
      <c r="A1954" s="11"/>
    </row>
    <row r="1955" spans="1:1" x14ac:dyDescent="0.25">
      <c r="A1955" s="11"/>
    </row>
    <row r="1956" spans="1:1" x14ac:dyDescent="0.25">
      <c r="A1956" s="11"/>
    </row>
    <row r="1957" spans="1:1" x14ac:dyDescent="0.25">
      <c r="A1957" s="11"/>
    </row>
    <row r="1958" spans="1:1" x14ac:dyDescent="0.25">
      <c r="A1958" s="11"/>
    </row>
    <row r="1959" spans="1:1" x14ac:dyDescent="0.25">
      <c r="A1959" s="11"/>
    </row>
    <row r="1960" spans="1:1" x14ac:dyDescent="0.25">
      <c r="A1960" s="11"/>
    </row>
    <row r="1961" spans="1:1" x14ac:dyDescent="0.25">
      <c r="A1961" s="11"/>
    </row>
    <row r="1962" spans="1:1" x14ac:dyDescent="0.25">
      <c r="A1962" s="11"/>
    </row>
    <row r="1963" spans="1:1" x14ac:dyDescent="0.25">
      <c r="A1963" s="11"/>
    </row>
    <row r="1964" spans="1:1" x14ac:dyDescent="0.25">
      <c r="A1964" s="11"/>
    </row>
    <row r="1965" spans="1:1" x14ac:dyDescent="0.25">
      <c r="A1965" s="11"/>
    </row>
    <row r="1966" spans="1:1" x14ac:dyDescent="0.25">
      <c r="A1966" s="11"/>
    </row>
    <row r="1967" spans="1:1" x14ac:dyDescent="0.25">
      <c r="A1967" s="11"/>
    </row>
    <row r="1968" spans="1:1" x14ac:dyDescent="0.25">
      <c r="A1968" s="11"/>
    </row>
    <row r="1969" spans="1:1" x14ac:dyDescent="0.25">
      <c r="A1969" s="11"/>
    </row>
    <row r="1970" spans="1:1" x14ac:dyDescent="0.25">
      <c r="A1970" s="11"/>
    </row>
    <row r="1971" spans="1:1" x14ac:dyDescent="0.25">
      <c r="A1971" s="11"/>
    </row>
    <row r="1972" spans="1:1" x14ac:dyDescent="0.25">
      <c r="A1972" s="11"/>
    </row>
    <row r="1973" spans="1:1" x14ac:dyDescent="0.25">
      <c r="A1973" s="11"/>
    </row>
    <row r="1974" spans="1:1" x14ac:dyDescent="0.25">
      <c r="A1974" s="11"/>
    </row>
    <row r="1975" spans="1:1" x14ac:dyDescent="0.25">
      <c r="A1975" s="11"/>
    </row>
    <row r="1976" spans="1:1" x14ac:dyDescent="0.25">
      <c r="A1976" s="11"/>
    </row>
    <row r="1977" spans="1:1" x14ac:dyDescent="0.25">
      <c r="A1977" s="11"/>
    </row>
    <row r="1978" spans="1:1" x14ac:dyDescent="0.25">
      <c r="A1978" s="11"/>
    </row>
    <row r="1979" spans="1:1" x14ac:dyDescent="0.25">
      <c r="A1979" s="11"/>
    </row>
    <row r="1980" spans="1:1" x14ac:dyDescent="0.25">
      <c r="A1980" s="11"/>
    </row>
    <row r="1981" spans="1:1" x14ac:dyDescent="0.25">
      <c r="A1981" s="11"/>
    </row>
    <row r="1982" spans="1:1" x14ac:dyDescent="0.25">
      <c r="A1982" s="11"/>
    </row>
    <row r="1983" spans="1:1" x14ac:dyDescent="0.25">
      <c r="A1983" s="11"/>
    </row>
    <row r="1984" spans="1:1" x14ac:dyDescent="0.25">
      <c r="A1984" s="11"/>
    </row>
    <row r="1985" spans="1:1" x14ac:dyDescent="0.25">
      <c r="A1985" s="11"/>
    </row>
    <row r="1986" spans="1:1" x14ac:dyDescent="0.25">
      <c r="A1986" s="11"/>
    </row>
    <row r="1987" spans="1:1" x14ac:dyDescent="0.25">
      <c r="A1987" s="11"/>
    </row>
    <row r="1988" spans="1:1" x14ac:dyDescent="0.25">
      <c r="A1988" s="11"/>
    </row>
    <row r="1989" spans="1:1" x14ac:dyDescent="0.25">
      <c r="A1989" s="11"/>
    </row>
    <row r="1990" spans="1:1" x14ac:dyDescent="0.25">
      <c r="A1990" s="11"/>
    </row>
    <row r="1991" spans="1:1" x14ac:dyDescent="0.25">
      <c r="A1991" s="11"/>
    </row>
    <row r="1992" spans="1:1" x14ac:dyDescent="0.25">
      <c r="A1992" s="11"/>
    </row>
    <row r="1993" spans="1:1" x14ac:dyDescent="0.25">
      <c r="A1993" s="11"/>
    </row>
    <row r="1994" spans="1:1" x14ac:dyDescent="0.25">
      <c r="A1994" s="11"/>
    </row>
    <row r="1995" spans="1:1" x14ac:dyDescent="0.25">
      <c r="A1995" s="11"/>
    </row>
    <row r="1996" spans="1:1" x14ac:dyDescent="0.25">
      <c r="A1996" s="11"/>
    </row>
    <row r="1997" spans="1:1" x14ac:dyDescent="0.25">
      <c r="A1997" s="11"/>
    </row>
    <row r="1998" spans="1:1" x14ac:dyDescent="0.25">
      <c r="A1998" s="11"/>
    </row>
    <row r="1999" spans="1:1" x14ac:dyDescent="0.25">
      <c r="A1999" s="11"/>
    </row>
    <row r="2000" spans="1:1" x14ac:dyDescent="0.25">
      <c r="A2000" s="11"/>
    </row>
    <row r="2001" spans="1:1" x14ac:dyDescent="0.25">
      <c r="A2001" s="11"/>
    </row>
    <row r="2002" spans="1:1" x14ac:dyDescent="0.25">
      <c r="A2002" s="11"/>
    </row>
    <row r="2003" spans="1:1" x14ac:dyDescent="0.25">
      <c r="A2003" s="11"/>
    </row>
    <row r="2004" spans="1:1" x14ac:dyDescent="0.25">
      <c r="A2004" s="11"/>
    </row>
    <row r="2005" spans="1:1" x14ac:dyDescent="0.25">
      <c r="A2005" s="11"/>
    </row>
    <row r="2006" spans="1:1" x14ac:dyDescent="0.25">
      <c r="A2006" s="11"/>
    </row>
    <row r="2007" spans="1:1" x14ac:dyDescent="0.25">
      <c r="A2007" s="11"/>
    </row>
    <row r="2008" spans="1:1" x14ac:dyDescent="0.25">
      <c r="A2008" s="11"/>
    </row>
    <row r="2009" spans="1:1" x14ac:dyDescent="0.25">
      <c r="A2009" s="11"/>
    </row>
    <row r="2010" spans="1:1" x14ac:dyDescent="0.25">
      <c r="A2010" s="11"/>
    </row>
    <row r="2011" spans="1:1" x14ac:dyDescent="0.25">
      <c r="A2011" s="11"/>
    </row>
    <row r="2012" spans="1:1" x14ac:dyDescent="0.25">
      <c r="A2012" s="11"/>
    </row>
    <row r="2013" spans="1:1" x14ac:dyDescent="0.25">
      <c r="A2013" s="11"/>
    </row>
    <row r="2014" spans="1:1" x14ac:dyDescent="0.25">
      <c r="A2014" s="11"/>
    </row>
    <row r="2015" spans="1:1" x14ac:dyDescent="0.25">
      <c r="A2015" s="11"/>
    </row>
    <row r="2016" spans="1:1" x14ac:dyDescent="0.25">
      <c r="A2016" s="11"/>
    </row>
    <row r="2017" spans="1:1" x14ac:dyDescent="0.25">
      <c r="A2017" s="11"/>
    </row>
    <row r="2018" spans="1:1" x14ac:dyDescent="0.25">
      <c r="A2018" s="11"/>
    </row>
    <row r="2019" spans="1:1" x14ac:dyDescent="0.25">
      <c r="A2019" s="11"/>
    </row>
    <row r="2020" spans="1:1" x14ac:dyDescent="0.25">
      <c r="A2020" s="11"/>
    </row>
    <row r="2021" spans="1:1" x14ac:dyDescent="0.25">
      <c r="A2021" s="11"/>
    </row>
    <row r="2022" spans="1:1" x14ac:dyDescent="0.25">
      <c r="A2022" s="11"/>
    </row>
    <row r="2023" spans="1:1" x14ac:dyDescent="0.25">
      <c r="A2023" s="11"/>
    </row>
    <row r="2024" spans="1:1" x14ac:dyDescent="0.25">
      <c r="A2024" s="11"/>
    </row>
    <row r="2025" spans="1:1" x14ac:dyDescent="0.25">
      <c r="A2025" s="11"/>
    </row>
    <row r="2026" spans="1:1" x14ac:dyDescent="0.25">
      <c r="A2026" s="11"/>
    </row>
    <row r="2027" spans="1:1" x14ac:dyDescent="0.25">
      <c r="A2027" s="11"/>
    </row>
    <row r="2028" spans="1:1" x14ac:dyDescent="0.25">
      <c r="A2028" s="11"/>
    </row>
    <row r="2029" spans="1:1" x14ac:dyDescent="0.25">
      <c r="A2029" s="11"/>
    </row>
    <row r="2030" spans="1:1" x14ac:dyDescent="0.25">
      <c r="A2030" s="11"/>
    </row>
    <row r="2031" spans="1:1" x14ac:dyDescent="0.25">
      <c r="A2031" s="11"/>
    </row>
    <row r="2032" spans="1:1" x14ac:dyDescent="0.25">
      <c r="A2032" s="11"/>
    </row>
    <row r="2033" spans="1:1" x14ac:dyDescent="0.25">
      <c r="A2033" s="11"/>
    </row>
    <row r="2034" spans="1:1" x14ac:dyDescent="0.25">
      <c r="A2034" s="11"/>
    </row>
    <row r="2035" spans="1:1" x14ac:dyDescent="0.25">
      <c r="A2035" s="11"/>
    </row>
    <row r="2036" spans="1:1" x14ac:dyDescent="0.25">
      <c r="A2036" s="11"/>
    </row>
    <row r="2037" spans="1:1" x14ac:dyDescent="0.25">
      <c r="A2037" s="11"/>
    </row>
    <row r="2038" spans="1:1" x14ac:dyDescent="0.25">
      <c r="A2038" s="11"/>
    </row>
    <row r="2039" spans="1:1" x14ac:dyDescent="0.25">
      <c r="A2039" s="11"/>
    </row>
    <row r="2040" spans="1:1" x14ac:dyDescent="0.25">
      <c r="A2040" s="11"/>
    </row>
    <row r="2041" spans="1:1" x14ac:dyDescent="0.25">
      <c r="A2041" s="11"/>
    </row>
    <row r="2042" spans="1:1" x14ac:dyDescent="0.25">
      <c r="A2042" s="11"/>
    </row>
    <row r="2043" spans="1:1" x14ac:dyDescent="0.25">
      <c r="A2043" s="11"/>
    </row>
    <row r="2044" spans="1:1" x14ac:dyDescent="0.25">
      <c r="A2044" s="11"/>
    </row>
    <row r="2045" spans="1:1" x14ac:dyDescent="0.25">
      <c r="A2045" s="11"/>
    </row>
    <row r="2046" spans="1:1" x14ac:dyDescent="0.25">
      <c r="A2046" s="11"/>
    </row>
    <row r="2047" spans="1:1" x14ac:dyDescent="0.25">
      <c r="A2047" s="11"/>
    </row>
    <row r="2048" spans="1:1" x14ac:dyDescent="0.25">
      <c r="A2048" s="11"/>
    </row>
    <row r="2049" spans="1:1" x14ac:dyDescent="0.25">
      <c r="A2049" s="11"/>
    </row>
    <row r="2050" spans="1:1" x14ac:dyDescent="0.25">
      <c r="A2050" s="11"/>
    </row>
    <row r="2051" spans="1:1" x14ac:dyDescent="0.25">
      <c r="A2051" s="11"/>
    </row>
    <row r="2052" spans="1:1" x14ac:dyDescent="0.25">
      <c r="A2052" s="11"/>
    </row>
    <row r="2053" spans="1:1" x14ac:dyDescent="0.25">
      <c r="A2053" s="11"/>
    </row>
    <row r="2054" spans="1:1" x14ac:dyDescent="0.25">
      <c r="A2054" s="11"/>
    </row>
    <row r="2055" spans="1:1" x14ac:dyDescent="0.25">
      <c r="A2055" s="11"/>
    </row>
    <row r="2056" spans="1:1" x14ac:dyDescent="0.25">
      <c r="A2056" s="11"/>
    </row>
    <row r="2057" spans="1:1" x14ac:dyDescent="0.25">
      <c r="A2057" s="11"/>
    </row>
    <row r="2058" spans="1:1" x14ac:dyDescent="0.25">
      <c r="A2058" s="11"/>
    </row>
    <row r="2059" spans="1:1" x14ac:dyDescent="0.25">
      <c r="A2059" s="11"/>
    </row>
    <row r="2060" spans="1:1" x14ac:dyDescent="0.25">
      <c r="A2060" s="11"/>
    </row>
    <row r="2061" spans="1:1" x14ac:dyDescent="0.25">
      <c r="A2061" s="11"/>
    </row>
    <row r="2062" spans="1:1" x14ac:dyDescent="0.25">
      <c r="A2062" s="11"/>
    </row>
    <row r="2063" spans="1:1" x14ac:dyDescent="0.25">
      <c r="A2063" s="11"/>
    </row>
    <row r="2064" spans="1:1" x14ac:dyDescent="0.25">
      <c r="A2064" s="11"/>
    </row>
    <row r="2065" spans="1:1" x14ac:dyDescent="0.25">
      <c r="A2065" s="11"/>
    </row>
    <row r="2066" spans="1:1" x14ac:dyDescent="0.25">
      <c r="A2066" s="11"/>
    </row>
    <row r="2067" spans="1:1" x14ac:dyDescent="0.25">
      <c r="A2067" s="11"/>
    </row>
    <row r="2068" spans="1:1" x14ac:dyDescent="0.25">
      <c r="A2068" s="11"/>
    </row>
    <row r="2069" spans="1:1" x14ac:dyDescent="0.25">
      <c r="A2069" s="11"/>
    </row>
    <row r="2070" spans="1:1" x14ac:dyDescent="0.25">
      <c r="A2070" s="11"/>
    </row>
    <row r="2071" spans="1:1" x14ac:dyDescent="0.25">
      <c r="A2071" s="11"/>
    </row>
    <row r="2072" spans="1:1" x14ac:dyDescent="0.25">
      <c r="A2072" s="11"/>
    </row>
    <row r="2073" spans="1:1" x14ac:dyDescent="0.25">
      <c r="A2073" s="11"/>
    </row>
    <row r="2074" spans="1:1" x14ac:dyDescent="0.25">
      <c r="A2074" s="11"/>
    </row>
    <row r="2075" spans="1:1" x14ac:dyDescent="0.25">
      <c r="A2075" s="11"/>
    </row>
    <row r="2076" spans="1:1" x14ac:dyDescent="0.25">
      <c r="A2076" s="11"/>
    </row>
    <row r="2077" spans="1:1" x14ac:dyDescent="0.25">
      <c r="A2077" s="11"/>
    </row>
    <row r="2078" spans="1:1" x14ac:dyDescent="0.25">
      <c r="A2078" s="11"/>
    </row>
    <row r="2079" spans="1:1" x14ac:dyDescent="0.25">
      <c r="A2079" s="11"/>
    </row>
    <row r="2080" spans="1:1" x14ac:dyDescent="0.25">
      <c r="A2080" s="11"/>
    </row>
    <row r="2081" spans="1:1" x14ac:dyDescent="0.25">
      <c r="A2081" s="11"/>
    </row>
    <row r="2082" spans="1:1" x14ac:dyDescent="0.25">
      <c r="A2082" s="11"/>
    </row>
    <row r="2083" spans="1:1" x14ac:dyDescent="0.25">
      <c r="A2083" s="11"/>
    </row>
    <row r="2084" spans="1:1" x14ac:dyDescent="0.25">
      <c r="A2084" s="11"/>
    </row>
    <row r="2085" spans="1:1" x14ac:dyDescent="0.25">
      <c r="A2085" s="11"/>
    </row>
    <row r="2086" spans="1:1" x14ac:dyDescent="0.25">
      <c r="A2086" s="11"/>
    </row>
    <row r="2087" spans="1:1" x14ac:dyDescent="0.25">
      <c r="A2087" s="11"/>
    </row>
    <row r="2088" spans="1:1" x14ac:dyDescent="0.25">
      <c r="A2088" s="11"/>
    </row>
    <row r="2089" spans="1:1" x14ac:dyDescent="0.25">
      <c r="A2089" s="11"/>
    </row>
    <row r="2090" spans="1:1" x14ac:dyDescent="0.25">
      <c r="A2090" s="11"/>
    </row>
    <row r="2091" spans="1:1" x14ac:dyDescent="0.25">
      <c r="A2091" s="11"/>
    </row>
    <row r="2092" spans="1:1" x14ac:dyDescent="0.25">
      <c r="A2092" s="11"/>
    </row>
    <row r="2093" spans="1:1" x14ac:dyDescent="0.25">
      <c r="A2093" s="11"/>
    </row>
    <row r="2094" spans="1:1" x14ac:dyDescent="0.25">
      <c r="A2094" s="11"/>
    </row>
    <row r="2095" spans="1:1" x14ac:dyDescent="0.25">
      <c r="A2095" s="11"/>
    </row>
    <row r="2096" spans="1:1" x14ac:dyDescent="0.25">
      <c r="A2096" s="11"/>
    </row>
    <row r="2097" spans="1:1" x14ac:dyDescent="0.25">
      <c r="A2097" s="11"/>
    </row>
    <row r="2098" spans="1:1" x14ac:dyDescent="0.25">
      <c r="A2098" s="11"/>
    </row>
    <row r="2099" spans="1:1" x14ac:dyDescent="0.25">
      <c r="A2099" s="11"/>
    </row>
    <row r="2100" spans="1:1" x14ac:dyDescent="0.25">
      <c r="A2100" s="11"/>
    </row>
    <row r="2101" spans="1:1" x14ac:dyDescent="0.25">
      <c r="A2101" s="11"/>
    </row>
    <row r="2102" spans="1:1" x14ac:dyDescent="0.25">
      <c r="A2102" s="11"/>
    </row>
    <row r="2103" spans="1:1" x14ac:dyDescent="0.25">
      <c r="A2103" s="11"/>
    </row>
    <row r="2104" spans="1:1" x14ac:dyDescent="0.25">
      <c r="A2104" s="11"/>
    </row>
    <row r="2105" spans="1:1" x14ac:dyDescent="0.25">
      <c r="A2105" s="11"/>
    </row>
    <row r="2106" spans="1:1" x14ac:dyDescent="0.25">
      <c r="A2106" s="11"/>
    </row>
    <row r="2107" spans="1:1" x14ac:dyDescent="0.25">
      <c r="A2107" s="11"/>
    </row>
    <row r="2108" spans="1:1" x14ac:dyDescent="0.25">
      <c r="A2108" s="11"/>
    </row>
    <row r="2109" spans="1:1" x14ac:dyDescent="0.25">
      <c r="A2109" s="11"/>
    </row>
    <row r="2110" spans="1:1" x14ac:dyDescent="0.25">
      <c r="A2110" s="11"/>
    </row>
    <row r="2111" spans="1:1" x14ac:dyDescent="0.25">
      <c r="A2111" s="11"/>
    </row>
    <row r="2112" spans="1:1" x14ac:dyDescent="0.25">
      <c r="A2112" s="11"/>
    </row>
    <row r="2113" spans="1:1" x14ac:dyDescent="0.25">
      <c r="A2113" s="11"/>
    </row>
    <row r="2114" spans="1:1" x14ac:dyDescent="0.25">
      <c r="A2114" s="11"/>
    </row>
    <row r="2115" spans="1:1" x14ac:dyDescent="0.25">
      <c r="A2115" s="11"/>
    </row>
    <row r="2116" spans="1:1" x14ac:dyDescent="0.25">
      <c r="A2116" s="11"/>
    </row>
    <row r="2117" spans="1:1" x14ac:dyDescent="0.25">
      <c r="A2117" s="11"/>
    </row>
    <row r="2118" spans="1:1" x14ac:dyDescent="0.25">
      <c r="A2118" s="11"/>
    </row>
    <row r="2119" spans="1:1" x14ac:dyDescent="0.25">
      <c r="A2119" s="11"/>
    </row>
    <row r="2120" spans="1:1" x14ac:dyDescent="0.25">
      <c r="A2120" s="11"/>
    </row>
    <row r="2121" spans="1:1" x14ac:dyDescent="0.25">
      <c r="A2121" s="11"/>
    </row>
    <row r="2122" spans="1:1" x14ac:dyDescent="0.25">
      <c r="A2122" s="11"/>
    </row>
    <row r="2123" spans="1:1" x14ac:dyDescent="0.25">
      <c r="A2123" s="11"/>
    </row>
    <row r="2124" spans="1:1" x14ac:dyDescent="0.25">
      <c r="A2124" s="11"/>
    </row>
    <row r="2125" spans="1:1" x14ac:dyDescent="0.25">
      <c r="A2125" s="11"/>
    </row>
    <row r="2126" spans="1:1" x14ac:dyDescent="0.25">
      <c r="A2126" s="11"/>
    </row>
    <row r="2127" spans="1:1" x14ac:dyDescent="0.25">
      <c r="A2127" s="11"/>
    </row>
    <row r="2128" spans="1:1" x14ac:dyDescent="0.25">
      <c r="A2128" s="11"/>
    </row>
    <row r="2129" spans="1:1" x14ac:dyDescent="0.25">
      <c r="A2129" s="11"/>
    </row>
    <row r="2130" spans="1:1" x14ac:dyDescent="0.25">
      <c r="A2130" s="11"/>
    </row>
    <row r="2131" spans="1:1" x14ac:dyDescent="0.25">
      <c r="A2131" s="11"/>
    </row>
    <row r="2132" spans="1:1" x14ac:dyDescent="0.25">
      <c r="A2132" s="11"/>
    </row>
    <row r="2133" spans="1:1" x14ac:dyDescent="0.25">
      <c r="A2133" s="11"/>
    </row>
    <row r="2134" spans="1:1" x14ac:dyDescent="0.25">
      <c r="A2134" s="11"/>
    </row>
    <row r="2135" spans="1:1" x14ac:dyDescent="0.25">
      <c r="A2135" s="11"/>
    </row>
    <row r="2136" spans="1:1" x14ac:dyDescent="0.25">
      <c r="A2136" s="11"/>
    </row>
    <row r="2137" spans="1:1" x14ac:dyDescent="0.25">
      <c r="A2137" s="11"/>
    </row>
    <row r="2138" spans="1:1" x14ac:dyDescent="0.25">
      <c r="A2138" s="11"/>
    </row>
    <row r="2139" spans="1:1" x14ac:dyDescent="0.25">
      <c r="A2139" s="11"/>
    </row>
    <row r="2140" spans="1:1" x14ac:dyDescent="0.25">
      <c r="A2140" s="11"/>
    </row>
    <row r="2141" spans="1:1" x14ac:dyDescent="0.25">
      <c r="A2141" s="11"/>
    </row>
    <row r="2142" spans="1:1" x14ac:dyDescent="0.25">
      <c r="A2142" s="11"/>
    </row>
    <row r="2143" spans="1:1" x14ac:dyDescent="0.25">
      <c r="A2143" s="11"/>
    </row>
    <row r="2144" spans="1:1" x14ac:dyDescent="0.25">
      <c r="A2144" s="11"/>
    </row>
    <row r="2145" spans="1:1" x14ac:dyDescent="0.25">
      <c r="A2145" s="11"/>
    </row>
    <row r="2146" spans="1:1" x14ac:dyDescent="0.25">
      <c r="A2146" s="11"/>
    </row>
    <row r="2147" spans="1:1" x14ac:dyDescent="0.25">
      <c r="A2147" s="11"/>
    </row>
    <row r="2148" spans="1:1" x14ac:dyDescent="0.25">
      <c r="A2148" s="11"/>
    </row>
    <row r="2149" spans="1:1" x14ac:dyDescent="0.25">
      <c r="A2149" s="11"/>
    </row>
    <row r="2150" spans="1:1" x14ac:dyDescent="0.25">
      <c r="A2150" s="11"/>
    </row>
    <row r="2151" spans="1:1" x14ac:dyDescent="0.25">
      <c r="A2151" s="11"/>
    </row>
    <row r="2152" spans="1:1" x14ac:dyDescent="0.25">
      <c r="A2152" s="11"/>
    </row>
    <row r="2153" spans="1:1" x14ac:dyDescent="0.25">
      <c r="A2153" s="11"/>
    </row>
    <row r="2154" spans="1:1" x14ac:dyDescent="0.25">
      <c r="A2154" s="11"/>
    </row>
    <row r="2155" spans="1:1" x14ac:dyDescent="0.25">
      <c r="A2155" s="11"/>
    </row>
    <row r="2156" spans="1:1" x14ac:dyDescent="0.25">
      <c r="A2156" s="11"/>
    </row>
    <row r="2157" spans="1:1" x14ac:dyDescent="0.25">
      <c r="A2157" s="11"/>
    </row>
    <row r="2158" spans="1:1" x14ac:dyDescent="0.25">
      <c r="A2158" s="11"/>
    </row>
    <row r="2159" spans="1:1" x14ac:dyDescent="0.25">
      <c r="A2159" s="11"/>
    </row>
    <row r="2160" spans="1:1" x14ac:dyDescent="0.25">
      <c r="A2160" s="11"/>
    </row>
    <row r="2161" spans="1:1" x14ac:dyDescent="0.25">
      <c r="A2161" s="11"/>
    </row>
    <row r="2162" spans="1:1" x14ac:dyDescent="0.25">
      <c r="A2162" s="11"/>
    </row>
    <row r="2163" spans="1:1" x14ac:dyDescent="0.25">
      <c r="A2163" s="11"/>
    </row>
    <row r="2164" spans="1:1" x14ac:dyDescent="0.25">
      <c r="A2164" s="11"/>
    </row>
    <row r="2165" spans="1:1" x14ac:dyDescent="0.25">
      <c r="A2165" s="11"/>
    </row>
    <row r="2166" spans="1:1" x14ac:dyDescent="0.25">
      <c r="A2166" s="11"/>
    </row>
    <row r="2167" spans="1:1" x14ac:dyDescent="0.25">
      <c r="A2167" s="11"/>
    </row>
    <row r="2168" spans="1:1" x14ac:dyDescent="0.25">
      <c r="A2168" s="11"/>
    </row>
    <row r="2169" spans="1:1" x14ac:dyDescent="0.25">
      <c r="A2169" s="11"/>
    </row>
    <row r="2170" spans="1:1" x14ac:dyDescent="0.25">
      <c r="A2170" s="11"/>
    </row>
    <row r="2171" spans="1:1" x14ac:dyDescent="0.25">
      <c r="A2171" s="11"/>
    </row>
    <row r="2172" spans="1:1" x14ac:dyDescent="0.25">
      <c r="A2172" s="11"/>
    </row>
    <row r="2173" spans="1:1" x14ac:dyDescent="0.25">
      <c r="A2173" s="11"/>
    </row>
    <row r="2174" spans="1:1" x14ac:dyDescent="0.25">
      <c r="A2174" s="11"/>
    </row>
    <row r="2175" spans="1:1" x14ac:dyDescent="0.25">
      <c r="A2175" s="11"/>
    </row>
    <row r="2176" spans="1:1" x14ac:dyDescent="0.25">
      <c r="A2176" s="11"/>
    </row>
    <row r="2177" spans="1:1" x14ac:dyDescent="0.25">
      <c r="A2177" s="11"/>
    </row>
    <row r="2178" spans="1:1" x14ac:dyDescent="0.25">
      <c r="A2178" s="11"/>
    </row>
    <row r="2179" spans="1:1" x14ac:dyDescent="0.25">
      <c r="A2179" s="11"/>
    </row>
    <row r="2180" spans="1:1" x14ac:dyDescent="0.25">
      <c r="A2180" s="11"/>
    </row>
    <row r="2181" spans="1:1" x14ac:dyDescent="0.25">
      <c r="A2181" s="11"/>
    </row>
    <row r="2182" spans="1:1" x14ac:dyDescent="0.25">
      <c r="A2182" s="11"/>
    </row>
    <row r="2183" spans="1:1" x14ac:dyDescent="0.25">
      <c r="A2183" s="11"/>
    </row>
    <row r="2184" spans="1:1" x14ac:dyDescent="0.25">
      <c r="A2184" s="11"/>
    </row>
    <row r="2185" spans="1:1" x14ac:dyDescent="0.25">
      <c r="A2185" s="11"/>
    </row>
    <row r="2186" spans="1:1" x14ac:dyDescent="0.25">
      <c r="A2186" s="11"/>
    </row>
    <row r="2187" spans="1:1" x14ac:dyDescent="0.25">
      <c r="A2187" s="11"/>
    </row>
    <row r="2188" spans="1:1" x14ac:dyDescent="0.25">
      <c r="A2188" s="11"/>
    </row>
    <row r="2189" spans="1:1" x14ac:dyDescent="0.25">
      <c r="A2189" s="11"/>
    </row>
    <row r="2190" spans="1:1" x14ac:dyDescent="0.25">
      <c r="A2190" s="11"/>
    </row>
    <row r="2191" spans="1:1" x14ac:dyDescent="0.25">
      <c r="A2191" s="11"/>
    </row>
    <row r="2192" spans="1:1" x14ac:dyDescent="0.25">
      <c r="A2192" s="11"/>
    </row>
    <row r="2193" spans="1:1" x14ac:dyDescent="0.25">
      <c r="A2193" s="11"/>
    </row>
    <row r="2194" spans="1:1" x14ac:dyDescent="0.25">
      <c r="A2194" s="11"/>
    </row>
    <row r="2195" spans="1:1" x14ac:dyDescent="0.25">
      <c r="A2195" s="11"/>
    </row>
    <row r="2196" spans="1:1" x14ac:dyDescent="0.25">
      <c r="A2196" s="11"/>
    </row>
    <row r="2197" spans="1:1" x14ac:dyDescent="0.25">
      <c r="A2197" s="11"/>
    </row>
    <row r="2198" spans="1:1" x14ac:dyDescent="0.25">
      <c r="A2198" s="11"/>
    </row>
    <row r="2199" spans="1:1" x14ac:dyDescent="0.25">
      <c r="A2199" s="11"/>
    </row>
    <row r="2200" spans="1:1" x14ac:dyDescent="0.25">
      <c r="A2200" s="11"/>
    </row>
    <row r="2201" spans="1:1" x14ac:dyDescent="0.25">
      <c r="A2201" s="11"/>
    </row>
    <row r="2202" spans="1:1" x14ac:dyDescent="0.25">
      <c r="A2202" s="11"/>
    </row>
    <row r="2203" spans="1:1" x14ac:dyDescent="0.25">
      <c r="A2203" s="11"/>
    </row>
    <row r="2204" spans="1:1" x14ac:dyDescent="0.25">
      <c r="A2204" s="11"/>
    </row>
    <row r="2205" spans="1:1" x14ac:dyDescent="0.25">
      <c r="A2205" s="11"/>
    </row>
    <row r="2206" spans="1:1" x14ac:dyDescent="0.25">
      <c r="A2206" s="11"/>
    </row>
    <row r="2207" spans="1:1" x14ac:dyDescent="0.25">
      <c r="A2207" s="11"/>
    </row>
    <row r="2208" spans="1:1" x14ac:dyDescent="0.25">
      <c r="A2208" s="11"/>
    </row>
    <row r="2209" spans="1:1" x14ac:dyDescent="0.25">
      <c r="A2209" s="11"/>
    </row>
    <row r="2210" spans="1:1" x14ac:dyDescent="0.25">
      <c r="A2210" s="11"/>
    </row>
    <row r="2211" spans="1:1" x14ac:dyDescent="0.25">
      <c r="A2211" s="11"/>
    </row>
    <row r="2212" spans="1:1" x14ac:dyDescent="0.25">
      <c r="A2212" s="11"/>
    </row>
    <row r="2213" spans="1:1" x14ac:dyDescent="0.25">
      <c r="A2213" s="11"/>
    </row>
    <row r="2214" spans="1:1" x14ac:dyDescent="0.25">
      <c r="A2214" s="11"/>
    </row>
    <row r="2215" spans="1:1" x14ac:dyDescent="0.25">
      <c r="A2215" s="11"/>
    </row>
    <row r="2216" spans="1:1" x14ac:dyDescent="0.25">
      <c r="A2216" s="11"/>
    </row>
    <row r="2217" spans="1:1" x14ac:dyDescent="0.25">
      <c r="A2217" s="11"/>
    </row>
    <row r="2218" spans="1:1" x14ac:dyDescent="0.25">
      <c r="A2218" s="11"/>
    </row>
    <row r="2219" spans="1:1" x14ac:dyDescent="0.25">
      <c r="A2219" s="11"/>
    </row>
    <row r="2220" spans="1:1" x14ac:dyDescent="0.25">
      <c r="A2220" s="11"/>
    </row>
    <row r="2221" spans="1:1" x14ac:dyDescent="0.25">
      <c r="A2221" s="11"/>
    </row>
    <row r="2222" spans="1:1" x14ac:dyDescent="0.25">
      <c r="A2222" s="11"/>
    </row>
    <row r="2223" spans="1:1" x14ac:dyDescent="0.25">
      <c r="A2223" s="11"/>
    </row>
    <row r="2224" spans="1:1" x14ac:dyDescent="0.25">
      <c r="A2224" s="11"/>
    </row>
    <row r="2225" spans="1:1" x14ac:dyDescent="0.25">
      <c r="A2225" s="11"/>
    </row>
    <row r="2226" spans="1:1" x14ac:dyDescent="0.25">
      <c r="A2226" s="11"/>
    </row>
    <row r="2227" spans="1:1" x14ac:dyDescent="0.25">
      <c r="A2227" s="11"/>
    </row>
    <row r="2228" spans="1:1" x14ac:dyDescent="0.25">
      <c r="A2228" s="11"/>
    </row>
    <row r="2229" spans="1:1" x14ac:dyDescent="0.25">
      <c r="A2229" s="11"/>
    </row>
    <row r="2230" spans="1:1" x14ac:dyDescent="0.25">
      <c r="A2230" s="11"/>
    </row>
    <row r="2231" spans="1:1" x14ac:dyDescent="0.25">
      <c r="A2231" s="11"/>
    </row>
    <row r="2232" spans="1:1" x14ac:dyDescent="0.25">
      <c r="A2232" s="11"/>
    </row>
    <row r="2233" spans="1:1" x14ac:dyDescent="0.25">
      <c r="A2233" s="11"/>
    </row>
    <row r="2234" spans="1:1" x14ac:dyDescent="0.25">
      <c r="A2234" s="11"/>
    </row>
    <row r="2235" spans="1:1" x14ac:dyDescent="0.25">
      <c r="A2235" s="11"/>
    </row>
    <row r="2236" spans="1:1" x14ac:dyDescent="0.25">
      <c r="A2236" s="11"/>
    </row>
    <row r="2237" spans="1:1" x14ac:dyDescent="0.25">
      <c r="A2237" s="11"/>
    </row>
    <row r="2238" spans="1:1" x14ac:dyDescent="0.25">
      <c r="A2238" s="11"/>
    </row>
    <row r="2239" spans="1:1" x14ac:dyDescent="0.25">
      <c r="A2239" s="11"/>
    </row>
    <row r="2240" spans="1:1" x14ac:dyDescent="0.25">
      <c r="A2240" s="11"/>
    </row>
    <row r="2241" spans="1:1" x14ac:dyDescent="0.25">
      <c r="A2241" s="11"/>
    </row>
    <row r="2242" spans="1:1" x14ac:dyDescent="0.25">
      <c r="A2242" s="11"/>
    </row>
    <row r="2243" spans="1:1" x14ac:dyDescent="0.25">
      <c r="A2243" s="11"/>
    </row>
    <row r="2244" spans="1:1" x14ac:dyDescent="0.25">
      <c r="A2244" s="11"/>
    </row>
    <row r="2245" spans="1:1" x14ac:dyDescent="0.25">
      <c r="A2245" s="11"/>
    </row>
    <row r="2246" spans="1:1" x14ac:dyDescent="0.25">
      <c r="A2246" s="11"/>
    </row>
    <row r="2247" spans="1:1" x14ac:dyDescent="0.25">
      <c r="A2247" s="11"/>
    </row>
    <row r="2248" spans="1:1" x14ac:dyDescent="0.25">
      <c r="A2248" s="11"/>
    </row>
    <row r="2249" spans="1:1" x14ac:dyDescent="0.25">
      <c r="A2249" s="11"/>
    </row>
    <row r="2250" spans="1:1" x14ac:dyDescent="0.25">
      <c r="A2250" s="11"/>
    </row>
    <row r="2251" spans="1:1" x14ac:dyDescent="0.25">
      <c r="A2251" s="11"/>
    </row>
    <row r="2252" spans="1:1" x14ac:dyDescent="0.25">
      <c r="A2252" s="11"/>
    </row>
    <row r="2253" spans="1:1" x14ac:dyDescent="0.25">
      <c r="A2253" s="11"/>
    </row>
    <row r="2254" spans="1:1" x14ac:dyDescent="0.25">
      <c r="A2254" s="11"/>
    </row>
    <row r="2255" spans="1:1" x14ac:dyDescent="0.25">
      <c r="A2255" s="11"/>
    </row>
    <row r="2256" spans="1:1" x14ac:dyDescent="0.25">
      <c r="A2256" s="11"/>
    </row>
    <row r="2257" spans="1:1" x14ac:dyDescent="0.25">
      <c r="A2257" s="11"/>
    </row>
    <row r="2258" spans="1:1" x14ac:dyDescent="0.25">
      <c r="A2258" s="11"/>
    </row>
    <row r="2259" spans="1:1" x14ac:dyDescent="0.25">
      <c r="A2259" s="11"/>
    </row>
    <row r="2260" spans="1:1" x14ac:dyDescent="0.25">
      <c r="A2260" s="11"/>
    </row>
    <row r="2261" spans="1:1" x14ac:dyDescent="0.25">
      <c r="A2261" s="11"/>
    </row>
    <row r="2262" spans="1:1" x14ac:dyDescent="0.25">
      <c r="A2262" s="11"/>
    </row>
    <row r="2263" spans="1:1" x14ac:dyDescent="0.25">
      <c r="A2263" s="11"/>
    </row>
    <row r="2264" spans="1:1" x14ac:dyDescent="0.25">
      <c r="A2264" s="11"/>
    </row>
    <row r="2265" spans="1:1" x14ac:dyDescent="0.25">
      <c r="A2265" s="11"/>
    </row>
    <row r="2266" spans="1:1" x14ac:dyDescent="0.25">
      <c r="A2266" s="11"/>
    </row>
    <row r="2267" spans="1:1" x14ac:dyDescent="0.25">
      <c r="A2267" s="11"/>
    </row>
    <row r="2268" spans="1:1" x14ac:dyDescent="0.25">
      <c r="A2268" s="11"/>
    </row>
    <row r="2269" spans="1:1" x14ac:dyDescent="0.25">
      <c r="A2269" s="11"/>
    </row>
    <row r="2270" spans="1:1" x14ac:dyDescent="0.25">
      <c r="A2270" s="11"/>
    </row>
    <row r="2271" spans="1:1" x14ac:dyDescent="0.25">
      <c r="A2271" s="11"/>
    </row>
    <row r="2272" spans="1:1" x14ac:dyDescent="0.25">
      <c r="A2272" s="11"/>
    </row>
    <row r="2273" spans="1:1" x14ac:dyDescent="0.25">
      <c r="A2273" s="11"/>
    </row>
    <row r="2274" spans="1:1" x14ac:dyDescent="0.25">
      <c r="A2274" s="11"/>
    </row>
    <row r="2275" spans="1:1" x14ac:dyDescent="0.25">
      <c r="A2275" s="11"/>
    </row>
    <row r="2276" spans="1:1" x14ac:dyDescent="0.25">
      <c r="A2276" s="11"/>
    </row>
    <row r="2277" spans="1:1" x14ac:dyDescent="0.25">
      <c r="A2277" s="11"/>
    </row>
    <row r="2278" spans="1:1" x14ac:dyDescent="0.25">
      <c r="A2278" s="11"/>
    </row>
    <row r="2279" spans="1:1" x14ac:dyDescent="0.25">
      <c r="A2279" s="11"/>
    </row>
    <row r="2280" spans="1:1" x14ac:dyDescent="0.25">
      <c r="A2280" s="11"/>
    </row>
    <row r="2281" spans="1:1" x14ac:dyDescent="0.25">
      <c r="A2281" s="11"/>
    </row>
    <row r="2282" spans="1:1" x14ac:dyDescent="0.25">
      <c r="A2282" s="11"/>
    </row>
    <row r="2283" spans="1:1" x14ac:dyDescent="0.25">
      <c r="A2283" s="11"/>
    </row>
    <row r="2284" spans="1:1" x14ac:dyDescent="0.25">
      <c r="A2284" s="11"/>
    </row>
    <row r="2285" spans="1:1" x14ac:dyDescent="0.25">
      <c r="A2285" s="11"/>
    </row>
    <row r="2286" spans="1:1" x14ac:dyDescent="0.25">
      <c r="A2286" s="11"/>
    </row>
    <row r="2287" spans="1:1" x14ac:dyDescent="0.25">
      <c r="A2287" s="11"/>
    </row>
    <row r="2288" spans="1:1" x14ac:dyDescent="0.25">
      <c r="A2288" s="11"/>
    </row>
    <row r="2289" spans="1:1" x14ac:dyDescent="0.25">
      <c r="A2289" s="11"/>
    </row>
    <row r="2290" spans="1:1" x14ac:dyDescent="0.25">
      <c r="A2290" s="11"/>
    </row>
    <row r="2291" spans="1:1" x14ac:dyDescent="0.25">
      <c r="A2291" s="11"/>
    </row>
    <row r="2292" spans="1:1" x14ac:dyDescent="0.25">
      <c r="A2292" s="11"/>
    </row>
    <row r="2293" spans="1:1" x14ac:dyDescent="0.25">
      <c r="A2293" s="11"/>
    </row>
    <row r="2294" spans="1:1" x14ac:dyDescent="0.25">
      <c r="A2294" s="11"/>
    </row>
    <row r="2295" spans="1:1" x14ac:dyDescent="0.25">
      <c r="A2295" s="11"/>
    </row>
    <row r="2296" spans="1:1" x14ac:dyDescent="0.25">
      <c r="A2296" s="11"/>
    </row>
    <row r="2297" spans="1:1" x14ac:dyDescent="0.25">
      <c r="A2297" s="11"/>
    </row>
    <row r="2298" spans="1:1" x14ac:dyDescent="0.25">
      <c r="A2298" s="11"/>
    </row>
    <row r="2299" spans="1:1" x14ac:dyDescent="0.25">
      <c r="A2299" s="11"/>
    </row>
    <row r="2300" spans="1:1" x14ac:dyDescent="0.25">
      <c r="A2300" s="11"/>
    </row>
    <row r="2301" spans="1:1" x14ac:dyDescent="0.25">
      <c r="A2301" s="11"/>
    </row>
    <row r="2302" spans="1:1" x14ac:dyDescent="0.25">
      <c r="A2302" s="11"/>
    </row>
    <row r="2303" spans="1:1" x14ac:dyDescent="0.25">
      <c r="A2303" s="11"/>
    </row>
    <row r="2304" spans="1:1" x14ac:dyDescent="0.25">
      <c r="A2304" s="11"/>
    </row>
    <row r="2305" spans="1:1" x14ac:dyDescent="0.25">
      <c r="A2305" s="11"/>
    </row>
    <row r="2306" spans="1:1" x14ac:dyDescent="0.25">
      <c r="A2306" s="11"/>
    </row>
    <row r="2307" spans="1:1" x14ac:dyDescent="0.25">
      <c r="A2307" s="11"/>
    </row>
    <row r="2308" spans="1:1" x14ac:dyDescent="0.25">
      <c r="A2308" s="11"/>
    </row>
    <row r="2309" spans="1:1" x14ac:dyDescent="0.25">
      <c r="A2309" s="11"/>
    </row>
    <row r="2310" spans="1:1" x14ac:dyDescent="0.25">
      <c r="A2310" s="11"/>
    </row>
    <row r="2311" spans="1:1" x14ac:dyDescent="0.25">
      <c r="A2311" s="11"/>
    </row>
    <row r="2312" spans="1:1" x14ac:dyDescent="0.25">
      <c r="A2312" s="11"/>
    </row>
    <row r="2313" spans="1:1" x14ac:dyDescent="0.25">
      <c r="A2313" s="11"/>
    </row>
    <row r="2314" spans="1:1" x14ac:dyDescent="0.25">
      <c r="A2314" s="11"/>
    </row>
    <row r="2315" spans="1:1" x14ac:dyDescent="0.25">
      <c r="A2315" s="11"/>
    </row>
    <row r="2316" spans="1:1" x14ac:dyDescent="0.25">
      <c r="A2316" s="11"/>
    </row>
    <row r="2317" spans="1:1" x14ac:dyDescent="0.25">
      <c r="A2317" s="11"/>
    </row>
    <row r="2318" spans="1:1" x14ac:dyDescent="0.25">
      <c r="A2318" s="11"/>
    </row>
    <row r="2319" spans="1:1" x14ac:dyDescent="0.25">
      <c r="A2319" s="11"/>
    </row>
    <row r="2320" spans="1:1" x14ac:dyDescent="0.25">
      <c r="A2320" s="11"/>
    </row>
    <row r="2321" spans="1:1" x14ac:dyDescent="0.25">
      <c r="A2321" s="11"/>
    </row>
    <row r="2322" spans="1:1" x14ac:dyDescent="0.25">
      <c r="A2322" s="11"/>
    </row>
    <row r="2323" spans="1:1" x14ac:dyDescent="0.25">
      <c r="A2323" s="11"/>
    </row>
    <row r="2324" spans="1:1" x14ac:dyDescent="0.25">
      <c r="A2324" s="11"/>
    </row>
    <row r="2325" spans="1:1" x14ac:dyDescent="0.25">
      <c r="A2325" s="11"/>
    </row>
    <row r="2326" spans="1:1" x14ac:dyDescent="0.25">
      <c r="A2326" s="11"/>
    </row>
    <row r="2327" spans="1:1" x14ac:dyDescent="0.25">
      <c r="A2327" s="11"/>
    </row>
    <row r="2328" spans="1:1" x14ac:dyDescent="0.25">
      <c r="A2328" s="11"/>
    </row>
    <row r="2329" spans="1:1" x14ac:dyDescent="0.25">
      <c r="A2329" s="11"/>
    </row>
    <row r="2330" spans="1:1" x14ac:dyDescent="0.25">
      <c r="A2330" s="11"/>
    </row>
    <row r="2331" spans="1:1" x14ac:dyDescent="0.25">
      <c r="A2331" s="11"/>
    </row>
    <row r="2332" spans="1:1" x14ac:dyDescent="0.25">
      <c r="A2332" s="11"/>
    </row>
    <row r="2333" spans="1:1" x14ac:dyDescent="0.25">
      <c r="A2333" s="11"/>
    </row>
    <row r="2334" spans="1:1" x14ac:dyDescent="0.25">
      <c r="A2334" s="11"/>
    </row>
    <row r="2335" spans="1:1" x14ac:dyDescent="0.25">
      <c r="A2335" s="11"/>
    </row>
    <row r="2336" spans="1:1" x14ac:dyDescent="0.25">
      <c r="A2336" s="11"/>
    </row>
    <row r="2337" spans="1:1" x14ac:dyDescent="0.25">
      <c r="A2337" s="11"/>
    </row>
    <row r="2338" spans="1:1" x14ac:dyDescent="0.25">
      <c r="A2338" s="11"/>
    </row>
    <row r="2339" spans="1:1" x14ac:dyDescent="0.25">
      <c r="A2339" s="11"/>
    </row>
    <row r="2340" spans="1:1" x14ac:dyDescent="0.25">
      <c r="A2340" s="11"/>
    </row>
    <row r="2341" spans="1:1" x14ac:dyDescent="0.25">
      <c r="A2341" s="11"/>
    </row>
    <row r="2342" spans="1:1" x14ac:dyDescent="0.25">
      <c r="A2342" s="11"/>
    </row>
    <row r="2343" spans="1:1" x14ac:dyDescent="0.25">
      <c r="A2343" s="11"/>
    </row>
    <row r="2344" spans="1:1" x14ac:dyDescent="0.25">
      <c r="A2344" s="11"/>
    </row>
    <row r="2345" spans="1:1" x14ac:dyDescent="0.25">
      <c r="A2345" s="11"/>
    </row>
    <row r="2346" spans="1:1" x14ac:dyDescent="0.25">
      <c r="A2346" s="11"/>
    </row>
    <row r="2347" spans="1:1" x14ac:dyDescent="0.25">
      <c r="A2347" s="11"/>
    </row>
    <row r="2348" spans="1:1" x14ac:dyDescent="0.25">
      <c r="A2348" s="11"/>
    </row>
    <row r="2349" spans="1:1" x14ac:dyDescent="0.25">
      <c r="A2349" s="11"/>
    </row>
    <row r="2350" spans="1:1" x14ac:dyDescent="0.25">
      <c r="A2350" s="11"/>
    </row>
    <row r="2351" spans="1:1" x14ac:dyDescent="0.25">
      <c r="A2351" s="11"/>
    </row>
    <row r="2352" spans="1:1" x14ac:dyDescent="0.25">
      <c r="A2352" s="11"/>
    </row>
    <row r="2353" spans="1:1" x14ac:dyDescent="0.25">
      <c r="A2353" s="11"/>
    </row>
    <row r="2354" spans="1:1" x14ac:dyDescent="0.25">
      <c r="A2354" s="11"/>
    </row>
    <row r="2355" spans="1:1" x14ac:dyDescent="0.25">
      <c r="A2355" s="11"/>
    </row>
    <row r="2356" spans="1:1" x14ac:dyDescent="0.25">
      <c r="A2356" s="11"/>
    </row>
    <row r="2357" spans="1:1" x14ac:dyDescent="0.25">
      <c r="A2357" s="11"/>
    </row>
    <row r="2358" spans="1:1" x14ac:dyDescent="0.25">
      <c r="A2358" s="11"/>
    </row>
    <row r="2359" spans="1:1" x14ac:dyDescent="0.25">
      <c r="A2359" s="11"/>
    </row>
    <row r="2360" spans="1:1" x14ac:dyDescent="0.25">
      <c r="A2360" s="11"/>
    </row>
    <row r="2361" spans="1:1" x14ac:dyDescent="0.25">
      <c r="A2361" s="11"/>
    </row>
    <row r="2362" spans="1:1" x14ac:dyDescent="0.25">
      <c r="A2362" s="11"/>
    </row>
    <row r="2363" spans="1:1" x14ac:dyDescent="0.25">
      <c r="A2363" s="11"/>
    </row>
    <row r="2364" spans="1:1" x14ac:dyDescent="0.25">
      <c r="A2364" s="11"/>
    </row>
    <row r="2365" spans="1:1" x14ac:dyDescent="0.25">
      <c r="A2365" s="11"/>
    </row>
    <row r="2366" spans="1:1" x14ac:dyDescent="0.25">
      <c r="A2366" s="11"/>
    </row>
    <row r="2367" spans="1:1" x14ac:dyDescent="0.25">
      <c r="A2367" s="11"/>
    </row>
    <row r="2368" spans="1:1" x14ac:dyDescent="0.25">
      <c r="A2368" s="11"/>
    </row>
    <row r="2369" spans="1:1" x14ac:dyDescent="0.25">
      <c r="A2369" s="11"/>
    </row>
    <row r="2370" spans="1:1" x14ac:dyDescent="0.25">
      <c r="A2370" s="11"/>
    </row>
    <row r="2371" spans="1:1" x14ac:dyDescent="0.25">
      <c r="A2371" s="11"/>
    </row>
    <row r="2372" spans="1:1" x14ac:dyDescent="0.25">
      <c r="A2372" s="11"/>
    </row>
    <row r="2373" spans="1:1" x14ac:dyDescent="0.25">
      <c r="A2373" s="11"/>
    </row>
    <row r="2374" spans="1:1" x14ac:dyDescent="0.25">
      <c r="A2374" s="11"/>
    </row>
    <row r="2375" spans="1:1" x14ac:dyDescent="0.25">
      <c r="A2375" s="11"/>
    </row>
    <row r="2376" spans="1:1" x14ac:dyDescent="0.25">
      <c r="A2376" s="11"/>
    </row>
    <row r="2377" spans="1:1" x14ac:dyDescent="0.25">
      <c r="A2377" s="11"/>
    </row>
    <row r="2378" spans="1:1" x14ac:dyDescent="0.25">
      <c r="A2378" s="11"/>
    </row>
    <row r="2379" spans="1:1" x14ac:dyDescent="0.25">
      <c r="A2379" s="11"/>
    </row>
    <row r="2380" spans="1:1" x14ac:dyDescent="0.25">
      <c r="A2380" s="11"/>
    </row>
    <row r="2381" spans="1:1" x14ac:dyDescent="0.25">
      <c r="A2381" s="11"/>
    </row>
    <row r="2382" spans="1:1" x14ac:dyDescent="0.25">
      <c r="A2382" s="11"/>
    </row>
    <row r="2383" spans="1:1" x14ac:dyDescent="0.25">
      <c r="A2383" s="11"/>
    </row>
    <row r="2384" spans="1:1" x14ac:dyDescent="0.25">
      <c r="A2384" s="11"/>
    </row>
    <row r="2385" spans="1:1" x14ac:dyDescent="0.25">
      <c r="A2385" s="11"/>
    </row>
    <row r="2386" spans="1:1" x14ac:dyDescent="0.25">
      <c r="A2386" s="11"/>
    </row>
    <row r="2387" spans="1:1" x14ac:dyDescent="0.25">
      <c r="A2387" s="11"/>
    </row>
    <row r="2388" spans="1:1" x14ac:dyDescent="0.25">
      <c r="A2388" s="11"/>
    </row>
    <row r="2389" spans="1:1" x14ac:dyDescent="0.25">
      <c r="A2389" s="11"/>
    </row>
    <row r="2390" spans="1:1" x14ac:dyDescent="0.25">
      <c r="A2390" s="11"/>
    </row>
    <row r="2391" spans="1:1" x14ac:dyDescent="0.25">
      <c r="A2391" s="11"/>
    </row>
    <row r="2392" spans="1:1" x14ac:dyDescent="0.25">
      <c r="A2392" s="11"/>
    </row>
    <row r="2393" spans="1:1" x14ac:dyDescent="0.25">
      <c r="A2393" s="11"/>
    </row>
    <row r="2394" spans="1:1" x14ac:dyDescent="0.25">
      <c r="A2394" s="11"/>
    </row>
    <row r="2395" spans="1:1" x14ac:dyDescent="0.25">
      <c r="A2395" s="11"/>
    </row>
    <row r="2396" spans="1:1" x14ac:dyDescent="0.25">
      <c r="A2396" s="11"/>
    </row>
    <row r="2397" spans="1:1" x14ac:dyDescent="0.25">
      <c r="A2397" s="11"/>
    </row>
    <row r="2398" spans="1:1" x14ac:dyDescent="0.25">
      <c r="A2398" s="11"/>
    </row>
    <row r="2399" spans="1:1" x14ac:dyDescent="0.25">
      <c r="A2399" s="11"/>
    </row>
    <row r="2400" spans="1:1" x14ac:dyDescent="0.25">
      <c r="A2400" s="11"/>
    </row>
    <row r="2401" spans="1:1" x14ac:dyDescent="0.25">
      <c r="A2401" s="11"/>
    </row>
    <row r="2402" spans="1:1" x14ac:dyDescent="0.25">
      <c r="A2402" s="11"/>
    </row>
    <row r="2403" spans="1:1" x14ac:dyDescent="0.25">
      <c r="A2403" s="11"/>
    </row>
    <row r="2404" spans="1:1" x14ac:dyDescent="0.25">
      <c r="A2404" s="11"/>
    </row>
    <row r="2405" spans="1:1" x14ac:dyDescent="0.25">
      <c r="A2405" s="11"/>
    </row>
    <row r="2406" spans="1:1" x14ac:dyDescent="0.25">
      <c r="A2406" s="11"/>
    </row>
    <row r="2407" spans="1:1" x14ac:dyDescent="0.25">
      <c r="A2407" s="11"/>
    </row>
    <row r="2408" spans="1:1" x14ac:dyDescent="0.25">
      <c r="A2408" s="11"/>
    </row>
    <row r="2409" spans="1:1" x14ac:dyDescent="0.25">
      <c r="A2409" s="11"/>
    </row>
    <row r="2410" spans="1:1" x14ac:dyDescent="0.25">
      <c r="A2410" s="11"/>
    </row>
    <row r="2411" spans="1:1" x14ac:dyDescent="0.25">
      <c r="A2411" s="11"/>
    </row>
    <row r="2412" spans="1:1" x14ac:dyDescent="0.25">
      <c r="A2412" s="11"/>
    </row>
    <row r="2413" spans="1:1" x14ac:dyDescent="0.25">
      <c r="A2413" s="11"/>
    </row>
    <row r="2414" spans="1:1" x14ac:dyDescent="0.25">
      <c r="A2414" s="11"/>
    </row>
    <row r="2415" spans="1:1" x14ac:dyDescent="0.25">
      <c r="A2415" s="11"/>
    </row>
    <row r="2416" spans="1:1" x14ac:dyDescent="0.25">
      <c r="A2416" s="11"/>
    </row>
    <row r="2417" spans="1:1" x14ac:dyDescent="0.25">
      <c r="A2417" s="11"/>
    </row>
    <row r="2418" spans="1:1" x14ac:dyDescent="0.25">
      <c r="A2418" s="11"/>
    </row>
    <row r="2419" spans="1:1" x14ac:dyDescent="0.25">
      <c r="A2419" s="11"/>
    </row>
    <row r="2420" spans="1:1" x14ac:dyDescent="0.25">
      <c r="A2420" s="11"/>
    </row>
    <row r="2421" spans="1:1" x14ac:dyDescent="0.25">
      <c r="A2421" s="11"/>
    </row>
    <row r="2422" spans="1:1" x14ac:dyDescent="0.25">
      <c r="A2422" s="11"/>
    </row>
    <row r="2423" spans="1:1" x14ac:dyDescent="0.25">
      <c r="A2423" s="11"/>
    </row>
    <row r="2424" spans="1:1" x14ac:dyDescent="0.25">
      <c r="A2424" s="11"/>
    </row>
    <row r="2425" spans="1:1" x14ac:dyDescent="0.25">
      <c r="A2425" s="11"/>
    </row>
    <row r="2426" spans="1:1" x14ac:dyDescent="0.25">
      <c r="A2426" s="11"/>
    </row>
    <row r="2427" spans="1:1" x14ac:dyDescent="0.25">
      <c r="A2427" s="11"/>
    </row>
    <row r="2428" spans="1:1" x14ac:dyDescent="0.25">
      <c r="A2428" s="11"/>
    </row>
    <row r="2429" spans="1:1" x14ac:dyDescent="0.25">
      <c r="A2429" s="11"/>
    </row>
    <row r="2430" spans="1:1" x14ac:dyDescent="0.25">
      <c r="A2430" s="11"/>
    </row>
    <row r="2431" spans="1:1" x14ac:dyDescent="0.25">
      <c r="A2431" s="11"/>
    </row>
    <row r="2432" spans="1:1" x14ac:dyDescent="0.25">
      <c r="A2432" s="11"/>
    </row>
    <row r="2433" spans="1:1" x14ac:dyDescent="0.25">
      <c r="A2433" s="11"/>
    </row>
    <row r="2434" spans="1:1" x14ac:dyDescent="0.25">
      <c r="A2434" s="11"/>
    </row>
    <row r="2435" spans="1:1" x14ac:dyDescent="0.25">
      <c r="A2435" s="11"/>
    </row>
    <row r="2436" spans="1:1" x14ac:dyDescent="0.25">
      <c r="A2436" s="11"/>
    </row>
    <row r="2437" spans="1:1" x14ac:dyDescent="0.25">
      <c r="A2437" s="11"/>
    </row>
    <row r="2438" spans="1:1" x14ac:dyDescent="0.25">
      <c r="A2438" s="11"/>
    </row>
    <row r="2439" spans="1:1" x14ac:dyDescent="0.25">
      <c r="A2439" s="11"/>
    </row>
    <row r="2440" spans="1:1" x14ac:dyDescent="0.25">
      <c r="A2440" s="11"/>
    </row>
    <row r="2441" spans="1:1" x14ac:dyDescent="0.25">
      <c r="A2441" s="11"/>
    </row>
    <row r="2442" spans="1:1" x14ac:dyDescent="0.25">
      <c r="A2442" s="11"/>
    </row>
    <row r="2443" spans="1:1" x14ac:dyDescent="0.25">
      <c r="A2443" s="11"/>
    </row>
    <row r="2444" spans="1:1" x14ac:dyDescent="0.25">
      <c r="A2444" s="11"/>
    </row>
    <row r="2445" spans="1:1" x14ac:dyDescent="0.25">
      <c r="A2445" s="11"/>
    </row>
    <row r="2446" spans="1:1" x14ac:dyDescent="0.25">
      <c r="A2446" s="11"/>
    </row>
    <row r="2447" spans="1:1" x14ac:dyDescent="0.25">
      <c r="A2447" s="11"/>
    </row>
    <row r="2448" spans="1:1" x14ac:dyDescent="0.25">
      <c r="A2448" s="11"/>
    </row>
    <row r="2449" spans="1:1" x14ac:dyDescent="0.25">
      <c r="A2449" s="11"/>
    </row>
    <row r="2450" spans="1:1" x14ac:dyDescent="0.25">
      <c r="A2450" s="11"/>
    </row>
    <row r="2451" spans="1:1" x14ac:dyDescent="0.25">
      <c r="A2451" s="11"/>
    </row>
    <row r="2452" spans="1:1" x14ac:dyDescent="0.25">
      <c r="A2452" s="11"/>
    </row>
    <row r="2453" spans="1:1" x14ac:dyDescent="0.25">
      <c r="A2453" s="11"/>
    </row>
    <row r="2454" spans="1:1" x14ac:dyDescent="0.25">
      <c r="A2454" s="11"/>
    </row>
    <row r="2455" spans="1:1" x14ac:dyDescent="0.25">
      <c r="A2455" s="11"/>
    </row>
    <row r="2456" spans="1:1" x14ac:dyDescent="0.25">
      <c r="A2456" s="11"/>
    </row>
    <row r="2457" spans="1:1" x14ac:dyDescent="0.25">
      <c r="A2457" s="11"/>
    </row>
    <row r="2458" spans="1:1" x14ac:dyDescent="0.25">
      <c r="A2458" s="11"/>
    </row>
    <row r="2459" spans="1:1" x14ac:dyDescent="0.25">
      <c r="A2459" s="11"/>
    </row>
    <row r="2460" spans="1:1" x14ac:dyDescent="0.25">
      <c r="A2460" s="11"/>
    </row>
    <row r="2461" spans="1:1" x14ac:dyDescent="0.25">
      <c r="A2461" s="11"/>
    </row>
    <row r="2462" spans="1:1" x14ac:dyDescent="0.25">
      <c r="A2462" s="11"/>
    </row>
    <row r="2463" spans="1:1" x14ac:dyDescent="0.25">
      <c r="A2463" s="11"/>
    </row>
    <row r="2464" spans="1:1" x14ac:dyDescent="0.25">
      <c r="A2464" s="11"/>
    </row>
    <row r="2465" spans="1:1" x14ac:dyDescent="0.25">
      <c r="A2465" s="11"/>
    </row>
    <row r="2466" spans="1:1" x14ac:dyDescent="0.25">
      <c r="A2466" s="11"/>
    </row>
    <row r="2467" spans="1:1" x14ac:dyDescent="0.25">
      <c r="A2467" s="11"/>
    </row>
    <row r="2468" spans="1:1" x14ac:dyDescent="0.25">
      <c r="A2468" s="11"/>
    </row>
    <row r="2469" spans="1:1" x14ac:dyDescent="0.25">
      <c r="A2469" s="11"/>
    </row>
    <row r="2470" spans="1:1" x14ac:dyDescent="0.25">
      <c r="A2470" s="11"/>
    </row>
    <row r="2471" spans="1:1" x14ac:dyDescent="0.25">
      <c r="A2471" s="11"/>
    </row>
    <row r="2472" spans="1:1" x14ac:dyDescent="0.25">
      <c r="A2472" s="11"/>
    </row>
    <row r="2473" spans="1:1" x14ac:dyDescent="0.25">
      <c r="A2473" s="11"/>
    </row>
    <row r="2474" spans="1:1" x14ac:dyDescent="0.25">
      <c r="A2474" s="11"/>
    </row>
    <row r="2475" spans="1:1" x14ac:dyDescent="0.25">
      <c r="A2475" s="11"/>
    </row>
    <row r="2476" spans="1:1" x14ac:dyDescent="0.25">
      <c r="A2476" s="11"/>
    </row>
    <row r="2477" spans="1:1" x14ac:dyDescent="0.25">
      <c r="A2477" s="11"/>
    </row>
    <row r="2478" spans="1:1" x14ac:dyDescent="0.25">
      <c r="A2478" s="11"/>
    </row>
    <row r="2479" spans="1:1" x14ac:dyDescent="0.25">
      <c r="A2479" s="11"/>
    </row>
    <row r="2480" spans="1:1" x14ac:dyDescent="0.25">
      <c r="A2480" s="11"/>
    </row>
    <row r="2481" spans="1:1" x14ac:dyDescent="0.25">
      <c r="A2481" s="11"/>
    </row>
    <row r="2482" spans="1:1" x14ac:dyDescent="0.25">
      <c r="A2482" s="11"/>
    </row>
    <row r="2483" spans="1:1" x14ac:dyDescent="0.25">
      <c r="A2483" s="11"/>
    </row>
    <row r="2484" spans="1:1" x14ac:dyDescent="0.25">
      <c r="A2484" s="11"/>
    </row>
    <row r="2485" spans="1:1" x14ac:dyDescent="0.25">
      <c r="A2485" s="11"/>
    </row>
    <row r="2486" spans="1:1" x14ac:dyDescent="0.25">
      <c r="A2486" s="11"/>
    </row>
    <row r="2487" spans="1:1" x14ac:dyDescent="0.25">
      <c r="A2487" s="11"/>
    </row>
    <row r="2488" spans="1:1" x14ac:dyDescent="0.25">
      <c r="A2488" s="11"/>
    </row>
    <row r="2489" spans="1:1" x14ac:dyDescent="0.25">
      <c r="A2489" s="11"/>
    </row>
    <row r="2490" spans="1:1" x14ac:dyDescent="0.25">
      <c r="A2490" s="11"/>
    </row>
    <row r="2491" spans="1:1" x14ac:dyDescent="0.25">
      <c r="A2491" s="11"/>
    </row>
    <row r="2492" spans="1:1" x14ac:dyDescent="0.25">
      <c r="A2492" s="11"/>
    </row>
    <row r="2493" spans="1:1" x14ac:dyDescent="0.25">
      <c r="A2493" s="11"/>
    </row>
    <row r="2494" spans="1:1" x14ac:dyDescent="0.25">
      <c r="A2494" s="11"/>
    </row>
    <row r="2495" spans="1:1" x14ac:dyDescent="0.25">
      <c r="A2495" s="11"/>
    </row>
    <row r="2496" spans="1:1" x14ac:dyDescent="0.25">
      <c r="A2496" s="11"/>
    </row>
    <row r="2497" spans="1:1" x14ac:dyDescent="0.25">
      <c r="A2497" s="11"/>
    </row>
    <row r="2498" spans="1:1" x14ac:dyDescent="0.25">
      <c r="A2498" s="11"/>
    </row>
    <row r="2499" spans="1:1" x14ac:dyDescent="0.25">
      <c r="A2499" s="11"/>
    </row>
    <row r="2500" spans="1:1" x14ac:dyDescent="0.25">
      <c r="A2500" s="11"/>
    </row>
    <row r="2501" spans="1:1" x14ac:dyDescent="0.25">
      <c r="A2501" s="11"/>
    </row>
    <row r="2502" spans="1:1" x14ac:dyDescent="0.25">
      <c r="A2502" s="11"/>
    </row>
    <row r="2503" spans="1:1" x14ac:dyDescent="0.25">
      <c r="A2503" s="11"/>
    </row>
    <row r="2504" spans="1:1" x14ac:dyDescent="0.25">
      <c r="A2504" s="11"/>
    </row>
    <row r="2505" spans="1:1" x14ac:dyDescent="0.25">
      <c r="A2505" s="11"/>
    </row>
    <row r="2506" spans="1:1" x14ac:dyDescent="0.25">
      <c r="A2506" s="11"/>
    </row>
    <row r="2507" spans="1:1" x14ac:dyDescent="0.25">
      <c r="A2507" s="11"/>
    </row>
    <row r="2508" spans="1:1" x14ac:dyDescent="0.25">
      <c r="A2508" s="11"/>
    </row>
    <row r="2509" spans="1:1" x14ac:dyDescent="0.25">
      <c r="A2509" s="11"/>
    </row>
    <row r="2510" spans="1:1" x14ac:dyDescent="0.25">
      <c r="A2510" s="11"/>
    </row>
    <row r="2511" spans="1:1" x14ac:dyDescent="0.25">
      <c r="A2511" s="11"/>
    </row>
    <row r="2512" spans="1:1" x14ac:dyDescent="0.25">
      <c r="A2512" s="11"/>
    </row>
    <row r="2513" spans="1:1" x14ac:dyDescent="0.25">
      <c r="A2513" s="11"/>
    </row>
    <row r="2514" spans="1:1" x14ac:dyDescent="0.25">
      <c r="A2514" s="11"/>
    </row>
    <row r="2515" spans="1:1" x14ac:dyDescent="0.25">
      <c r="A2515" s="11"/>
    </row>
    <row r="2516" spans="1:1" x14ac:dyDescent="0.25">
      <c r="A2516" s="11"/>
    </row>
    <row r="2517" spans="1:1" x14ac:dyDescent="0.25">
      <c r="A2517" s="11"/>
    </row>
    <row r="2518" spans="1:1" x14ac:dyDescent="0.25">
      <c r="A2518" s="11"/>
    </row>
    <row r="2519" spans="1:1" x14ac:dyDescent="0.25">
      <c r="A2519" s="11"/>
    </row>
    <row r="2520" spans="1:1" x14ac:dyDescent="0.25">
      <c r="A2520" s="11"/>
    </row>
    <row r="2521" spans="1:1" x14ac:dyDescent="0.25">
      <c r="A2521" s="11"/>
    </row>
    <row r="2522" spans="1:1" x14ac:dyDescent="0.25">
      <c r="A2522" s="11"/>
    </row>
    <row r="2523" spans="1:1" x14ac:dyDescent="0.25">
      <c r="A2523" s="11"/>
    </row>
    <row r="2524" spans="1:1" x14ac:dyDescent="0.25">
      <c r="A2524" s="11"/>
    </row>
    <row r="2525" spans="1:1" x14ac:dyDescent="0.25">
      <c r="A2525" s="11"/>
    </row>
    <row r="2526" spans="1:1" x14ac:dyDescent="0.25">
      <c r="A2526" s="11"/>
    </row>
    <row r="2527" spans="1:1" x14ac:dyDescent="0.25">
      <c r="A2527" s="11"/>
    </row>
    <row r="2528" spans="1:1" x14ac:dyDescent="0.25">
      <c r="A2528" s="11"/>
    </row>
    <row r="2529" spans="1:1" x14ac:dyDescent="0.25">
      <c r="A2529" s="11"/>
    </row>
    <row r="2530" spans="1:1" x14ac:dyDescent="0.25">
      <c r="A2530" s="11"/>
    </row>
    <row r="2531" spans="1:1" x14ac:dyDescent="0.25">
      <c r="A2531" s="11"/>
    </row>
    <row r="2532" spans="1:1" x14ac:dyDescent="0.25">
      <c r="A2532" s="11"/>
    </row>
    <row r="2533" spans="1:1" x14ac:dyDescent="0.25">
      <c r="A2533" s="11"/>
    </row>
    <row r="2534" spans="1:1" x14ac:dyDescent="0.25">
      <c r="A2534" s="11"/>
    </row>
    <row r="2535" spans="1:1" x14ac:dyDescent="0.25">
      <c r="A2535" s="11"/>
    </row>
    <row r="2536" spans="1:1" x14ac:dyDescent="0.25">
      <c r="A2536" s="11"/>
    </row>
    <row r="2537" spans="1:1" x14ac:dyDescent="0.25">
      <c r="A2537" s="11"/>
    </row>
    <row r="2538" spans="1:1" x14ac:dyDescent="0.25">
      <c r="A2538" s="11"/>
    </row>
    <row r="2539" spans="1:1" x14ac:dyDescent="0.25">
      <c r="A2539" s="11"/>
    </row>
    <row r="2540" spans="1:1" x14ac:dyDescent="0.25">
      <c r="A2540" s="11"/>
    </row>
    <row r="2541" spans="1:1" x14ac:dyDescent="0.25">
      <c r="A2541" s="11"/>
    </row>
    <row r="2542" spans="1:1" x14ac:dyDescent="0.25">
      <c r="A2542" s="11"/>
    </row>
    <row r="2543" spans="1:1" x14ac:dyDescent="0.25">
      <c r="A2543" s="11"/>
    </row>
    <row r="2544" spans="1:1" x14ac:dyDescent="0.25">
      <c r="A2544" s="11"/>
    </row>
    <row r="2545" spans="1:1" x14ac:dyDescent="0.25">
      <c r="A2545" s="11"/>
    </row>
    <row r="2546" spans="1:1" x14ac:dyDescent="0.25">
      <c r="A2546" s="11"/>
    </row>
    <row r="2547" spans="1:1" x14ac:dyDescent="0.25">
      <c r="A2547" s="11"/>
    </row>
    <row r="2548" spans="1:1" x14ac:dyDescent="0.25">
      <c r="A2548" s="11"/>
    </row>
    <row r="2549" spans="1:1" x14ac:dyDescent="0.25">
      <c r="A2549" s="11"/>
    </row>
    <row r="2550" spans="1:1" x14ac:dyDescent="0.25">
      <c r="A2550" s="11"/>
    </row>
    <row r="2551" spans="1:1" x14ac:dyDescent="0.25">
      <c r="A2551" s="11"/>
    </row>
    <row r="2552" spans="1:1" x14ac:dyDescent="0.25">
      <c r="A2552" s="11"/>
    </row>
    <row r="2553" spans="1:1" x14ac:dyDescent="0.25">
      <c r="A2553" s="11"/>
    </row>
    <row r="2554" spans="1:1" x14ac:dyDescent="0.25">
      <c r="A2554" s="11"/>
    </row>
    <row r="2555" spans="1:1" x14ac:dyDescent="0.25">
      <c r="A2555" s="11"/>
    </row>
    <row r="2556" spans="1:1" x14ac:dyDescent="0.25">
      <c r="A2556" s="11"/>
    </row>
    <row r="2557" spans="1:1" x14ac:dyDescent="0.25">
      <c r="A2557" s="11"/>
    </row>
    <row r="2558" spans="1:1" x14ac:dyDescent="0.25">
      <c r="A2558" s="11"/>
    </row>
    <row r="2559" spans="1:1" x14ac:dyDescent="0.25">
      <c r="A2559" s="11"/>
    </row>
    <row r="2560" spans="1:1" x14ac:dyDescent="0.25">
      <c r="A2560" s="11"/>
    </row>
    <row r="2561" spans="1:1" x14ac:dyDescent="0.25">
      <c r="A2561" s="11"/>
    </row>
    <row r="2562" spans="1:1" x14ac:dyDescent="0.25">
      <c r="A2562" s="11"/>
    </row>
    <row r="2563" spans="1:1" x14ac:dyDescent="0.25">
      <c r="A2563" s="11"/>
    </row>
    <row r="2564" spans="1:1" x14ac:dyDescent="0.25">
      <c r="A2564" s="11"/>
    </row>
    <row r="2565" spans="1:1" x14ac:dyDescent="0.25">
      <c r="A2565" s="11"/>
    </row>
    <row r="2566" spans="1:1" x14ac:dyDescent="0.25">
      <c r="A2566" s="11"/>
    </row>
    <row r="2567" spans="1:1" x14ac:dyDescent="0.25">
      <c r="A2567" s="11"/>
    </row>
    <row r="2568" spans="1:1" x14ac:dyDescent="0.25">
      <c r="A2568" s="11"/>
    </row>
    <row r="2569" spans="1:1" x14ac:dyDescent="0.25">
      <c r="A2569" s="11"/>
    </row>
    <row r="2570" spans="1:1" x14ac:dyDescent="0.25">
      <c r="A2570" s="11"/>
    </row>
    <row r="2571" spans="1:1" x14ac:dyDescent="0.25">
      <c r="A2571" s="11"/>
    </row>
    <row r="2572" spans="1:1" x14ac:dyDescent="0.25">
      <c r="A2572" s="11"/>
    </row>
    <row r="2573" spans="1:1" x14ac:dyDescent="0.25">
      <c r="A2573" s="11"/>
    </row>
    <row r="2574" spans="1:1" x14ac:dyDescent="0.25">
      <c r="A2574" s="11"/>
    </row>
    <row r="2575" spans="1:1" x14ac:dyDescent="0.25">
      <c r="A2575" s="11"/>
    </row>
    <row r="2576" spans="1:1" x14ac:dyDescent="0.25">
      <c r="A2576" s="11"/>
    </row>
    <row r="2577" spans="1:1" x14ac:dyDescent="0.25">
      <c r="A2577" s="11"/>
    </row>
    <row r="2578" spans="1:1" x14ac:dyDescent="0.25">
      <c r="A2578" s="11"/>
    </row>
    <row r="2579" spans="1:1" x14ac:dyDescent="0.25">
      <c r="A2579" s="11"/>
    </row>
    <row r="2580" spans="1:1" x14ac:dyDescent="0.25">
      <c r="A2580" s="11"/>
    </row>
    <row r="2581" spans="1:1" x14ac:dyDescent="0.25">
      <c r="A2581" s="11"/>
    </row>
    <row r="2582" spans="1:1" x14ac:dyDescent="0.25">
      <c r="A2582" s="11"/>
    </row>
    <row r="2583" spans="1:1" x14ac:dyDescent="0.25">
      <c r="A2583" s="11"/>
    </row>
    <row r="2584" spans="1:1" x14ac:dyDescent="0.25">
      <c r="A2584" s="11"/>
    </row>
    <row r="2585" spans="1:1" x14ac:dyDescent="0.25">
      <c r="A2585" s="11"/>
    </row>
    <row r="2586" spans="1:1" x14ac:dyDescent="0.25">
      <c r="A2586" s="11"/>
    </row>
    <row r="2587" spans="1:1" x14ac:dyDescent="0.25">
      <c r="A2587" s="11"/>
    </row>
    <row r="2588" spans="1:1" x14ac:dyDescent="0.25">
      <c r="A2588" s="11"/>
    </row>
    <row r="2589" spans="1:1" x14ac:dyDescent="0.25">
      <c r="A2589" s="11"/>
    </row>
    <row r="2590" spans="1:1" x14ac:dyDescent="0.25">
      <c r="A2590" s="11"/>
    </row>
    <row r="2591" spans="1:1" x14ac:dyDescent="0.25">
      <c r="A2591" s="11"/>
    </row>
    <row r="2592" spans="1:1" x14ac:dyDescent="0.25">
      <c r="A2592" s="11"/>
    </row>
    <row r="2593" spans="1:1" x14ac:dyDescent="0.25">
      <c r="A2593" s="11"/>
    </row>
    <row r="2594" spans="1:1" x14ac:dyDescent="0.25">
      <c r="A2594" s="11"/>
    </row>
    <row r="2595" spans="1:1" x14ac:dyDescent="0.25">
      <c r="A2595" s="11"/>
    </row>
    <row r="2596" spans="1:1" x14ac:dyDescent="0.25">
      <c r="A2596" s="11"/>
    </row>
    <row r="2597" spans="1:1" x14ac:dyDescent="0.25">
      <c r="A2597" s="11"/>
    </row>
    <row r="2598" spans="1:1" x14ac:dyDescent="0.25">
      <c r="A2598" s="11"/>
    </row>
    <row r="2599" spans="1:1" x14ac:dyDescent="0.25">
      <c r="A2599" s="11"/>
    </row>
    <row r="2600" spans="1:1" x14ac:dyDescent="0.25">
      <c r="A2600" s="11"/>
    </row>
    <row r="2601" spans="1:1" x14ac:dyDescent="0.25">
      <c r="A2601" s="11"/>
    </row>
    <row r="2602" spans="1:1" x14ac:dyDescent="0.25">
      <c r="A2602" s="11"/>
    </row>
    <row r="2603" spans="1:1" x14ac:dyDescent="0.25">
      <c r="A2603" s="11"/>
    </row>
    <row r="2604" spans="1:1" x14ac:dyDescent="0.25">
      <c r="A2604" s="11"/>
    </row>
    <row r="2605" spans="1:1" x14ac:dyDescent="0.25">
      <c r="A2605" s="11"/>
    </row>
    <row r="2606" spans="1:1" x14ac:dyDescent="0.25">
      <c r="A2606" s="11"/>
    </row>
    <row r="2607" spans="1:1" x14ac:dyDescent="0.25">
      <c r="A2607" s="11"/>
    </row>
    <row r="2608" spans="1:1" x14ac:dyDescent="0.25">
      <c r="A2608" s="11"/>
    </row>
    <row r="2609" spans="1:1" x14ac:dyDescent="0.25">
      <c r="A2609" s="11"/>
    </row>
    <row r="2610" spans="1:1" x14ac:dyDescent="0.25">
      <c r="A2610" s="11"/>
    </row>
    <row r="2611" spans="1:1" x14ac:dyDescent="0.25">
      <c r="A2611" s="11"/>
    </row>
    <row r="2612" spans="1:1" x14ac:dyDescent="0.25">
      <c r="A2612" s="11"/>
    </row>
    <row r="2613" spans="1:1" x14ac:dyDescent="0.25">
      <c r="A2613" s="11"/>
    </row>
    <row r="2614" spans="1:1" x14ac:dyDescent="0.25">
      <c r="A2614" s="11"/>
    </row>
    <row r="2615" spans="1:1" x14ac:dyDescent="0.25">
      <c r="A2615" s="11"/>
    </row>
    <row r="2616" spans="1:1" x14ac:dyDescent="0.25">
      <c r="A2616" s="11"/>
    </row>
    <row r="2617" spans="1:1" x14ac:dyDescent="0.25">
      <c r="A2617" s="11"/>
    </row>
    <row r="2618" spans="1:1" x14ac:dyDescent="0.25">
      <c r="A2618" s="11"/>
    </row>
    <row r="2619" spans="1:1" x14ac:dyDescent="0.25">
      <c r="A2619" s="11"/>
    </row>
    <row r="2620" spans="1:1" x14ac:dyDescent="0.25">
      <c r="A2620" s="11"/>
    </row>
    <row r="2621" spans="1:1" x14ac:dyDescent="0.25">
      <c r="A2621" s="11"/>
    </row>
    <row r="2622" spans="1:1" x14ac:dyDescent="0.25">
      <c r="A2622" s="11"/>
    </row>
    <row r="2623" spans="1:1" x14ac:dyDescent="0.25">
      <c r="A2623" s="11"/>
    </row>
    <row r="2624" spans="1:1" x14ac:dyDescent="0.25">
      <c r="A2624" s="11"/>
    </row>
    <row r="2625" spans="1:1" x14ac:dyDescent="0.25">
      <c r="A2625" s="11"/>
    </row>
    <row r="2626" spans="1:1" x14ac:dyDescent="0.25">
      <c r="A2626" s="11"/>
    </row>
    <row r="2627" spans="1:1" x14ac:dyDescent="0.25">
      <c r="A2627" s="11"/>
    </row>
    <row r="2628" spans="1:1" x14ac:dyDescent="0.25">
      <c r="A2628" s="11"/>
    </row>
    <row r="2629" spans="1:1" x14ac:dyDescent="0.25">
      <c r="A2629" s="11"/>
    </row>
    <row r="2630" spans="1:1" x14ac:dyDescent="0.25">
      <c r="A2630" s="11"/>
    </row>
    <row r="2631" spans="1:1" x14ac:dyDescent="0.25">
      <c r="A2631" s="11"/>
    </row>
    <row r="2632" spans="1:1" x14ac:dyDescent="0.25">
      <c r="A2632" s="11"/>
    </row>
    <row r="2633" spans="1:1" x14ac:dyDescent="0.25">
      <c r="A2633" s="11"/>
    </row>
    <row r="2634" spans="1:1" x14ac:dyDescent="0.25">
      <c r="A2634" s="11"/>
    </row>
    <row r="2635" spans="1:1" x14ac:dyDescent="0.25">
      <c r="A2635" s="11"/>
    </row>
    <row r="2636" spans="1:1" x14ac:dyDescent="0.25">
      <c r="A2636" s="11"/>
    </row>
    <row r="2637" spans="1:1" x14ac:dyDescent="0.25">
      <c r="A2637" s="11"/>
    </row>
    <row r="2638" spans="1:1" x14ac:dyDescent="0.25">
      <c r="A2638" s="11"/>
    </row>
    <row r="2639" spans="1:1" x14ac:dyDescent="0.25">
      <c r="A2639" s="11"/>
    </row>
    <row r="2640" spans="1:1" x14ac:dyDescent="0.25">
      <c r="A2640" s="11"/>
    </row>
    <row r="2641" spans="1:1" x14ac:dyDescent="0.25">
      <c r="A2641" s="11"/>
    </row>
    <row r="2642" spans="1:1" x14ac:dyDescent="0.25">
      <c r="A2642" s="11"/>
    </row>
    <row r="2643" spans="1:1" x14ac:dyDescent="0.25">
      <c r="A2643" s="11"/>
    </row>
    <row r="2644" spans="1:1" x14ac:dyDescent="0.25">
      <c r="A2644" s="11"/>
    </row>
    <row r="2645" spans="1:1" x14ac:dyDescent="0.25">
      <c r="A2645" s="11"/>
    </row>
    <row r="2646" spans="1:1" x14ac:dyDescent="0.25">
      <c r="A2646" s="11"/>
    </row>
    <row r="2647" spans="1:1" x14ac:dyDescent="0.25">
      <c r="A2647" s="11"/>
    </row>
    <row r="2648" spans="1:1" x14ac:dyDescent="0.25">
      <c r="A2648" s="11"/>
    </row>
    <row r="2649" spans="1:1" x14ac:dyDescent="0.25">
      <c r="A2649" s="11"/>
    </row>
    <row r="2650" spans="1:1" x14ac:dyDescent="0.25">
      <c r="A2650" s="11"/>
    </row>
    <row r="2651" spans="1:1" x14ac:dyDescent="0.25">
      <c r="A2651" s="11"/>
    </row>
    <row r="2652" spans="1:1" x14ac:dyDescent="0.25">
      <c r="A2652" s="11"/>
    </row>
    <row r="2653" spans="1:1" x14ac:dyDescent="0.25">
      <c r="A2653" s="11"/>
    </row>
    <row r="2654" spans="1:1" x14ac:dyDescent="0.25">
      <c r="A2654" s="11"/>
    </row>
    <row r="2655" spans="1:1" x14ac:dyDescent="0.25">
      <c r="A2655" s="11"/>
    </row>
    <row r="2656" spans="1:1" x14ac:dyDescent="0.25">
      <c r="A2656" s="11"/>
    </row>
    <row r="2657" spans="1:1" x14ac:dyDescent="0.25">
      <c r="A2657" s="11"/>
    </row>
    <row r="2658" spans="1:1" x14ac:dyDescent="0.25">
      <c r="A2658" s="11"/>
    </row>
    <row r="2659" spans="1:1" x14ac:dyDescent="0.25">
      <c r="A2659" s="11"/>
    </row>
    <row r="2660" spans="1:1" x14ac:dyDescent="0.25">
      <c r="A2660" s="11"/>
    </row>
    <row r="2661" spans="1:1" x14ac:dyDescent="0.25">
      <c r="A2661" s="11"/>
    </row>
    <row r="2662" spans="1:1" x14ac:dyDescent="0.25">
      <c r="A2662" s="11"/>
    </row>
    <row r="2663" spans="1:1" x14ac:dyDescent="0.25">
      <c r="A2663" s="11"/>
    </row>
    <row r="2664" spans="1:1" x14ac:dyDescent="0.25">
      <c r="A2664" s="11"/>
    </row>
    <row r="2665" spans="1:1" x14ac:dyDescent="0.25">
      <c r="A2665" s="11"/>
    </row>
    <row r="2666" spans="1:1" x14ac:dyDescent="0.25">
      <c r="A2666" s="11"/>
    </row>
    <row r="2667" spans="1:1" x14ac:dyDescent="0.25">
      <c r="A2667" s="11"/>
    </row>
    <row r="2668" spans="1:1" x14ac:dyDescent="0.25">
      <c r="A2668" s="11"/>
    </row>
    <row r="2669" spans="1:1" x14ac:dyDescent="0.25">
      <c r="A2669" s="11"/>
    </row>
    <row r="2670" spans="1:1" x14ac:dyDescent="0.25">
      <c r="A2670" s="11"/>
    </row>
    <row r="2671" spans="1:1" x14ac:dyDescent="0.25">
      <c r="A2671" s="11"/>
    </row>
    <row r="2672" spans="1:1" x14ac:dyDescent="0.25">
      <c r="A2672" s="11"/>
    </row>
    <row r="2673" spans="1:1" x14ac:dyDescent="0.25">
      <c r="A2673" s="11"/>
    </row>
    <row r="2674" spans="1:1" x14ac:dyDescent="0.25">
      <c r="A2674" s="11"/>
    </row>
    <row r="2675" spans="1:1" x14ac:dyDescent="0.25">
      <c r="A2675" s="11"/>
    </row>
    <row r="2676" spans="1:1" x14ac:dyDescent="0.25">
      <c r="A2676" s="11"/>
    </row>
    <row r="2677" spans="1:1" x14ac:dyDescent="0.25">
      <c r="A2677" s="11"/>
    </row>
    <row r="2678" spans="1:1" x14ac:dyDescent="0.25">
      <c r="A2678" s="11"/>
    </row>
    <row r="2679" spans="1:1" x14ac:dyDescent="0.25">
      <c r="A2679" s="11"/>
    </row>
    <row r="2680" spans="1:1" x14ac:dyDescent="0.25">
      <c r="A2680" s="11"/>
    </row>
    <row r="2681" spans="1:1" x14ac:dyDescent="0.25">
      <c r="A2681" s="11"/>
    </row>
    <row r="2682" spans="1:1" x14ac:dyDescent="0.25">
      <c r="A2682" s="11"/>
    </row>
    <row r="2683" spans="1:1" x14ac:dyDescent="0.25">
      <c r="A2683" s="11"/>
    </row>
    <row r="2684" spans="1:1" x14ac:dyDescent="0.25">
      <c r="A2684" s="11"/>
    </row>
    <row r="2685" spans="1:1" x14ac:dyDescent="0.25">
      <c r="A2685" s="11"/>
    </row>
    <row r="2686" spans="1:1" x14ac:dyDescent="0.25">
      <c r="A2686" s="11"/>
    </row>
    <row r="2687" spans="1:1" x14ac:dyDescent="0.25">
      <c r="A2687" s="11"/>
    </row>
    <row r="2688" spans="1:1" x14ac:dyDescent="0.25">
      <c r="A2688" s="11"/>
    </row>
    <row r="2689" spans="1:1" x14ac:dyDescent="0.25">
      <c r="A2689" s="11"/>
    </row>
    <row r="2690" spans="1:1" x14ac:dyDescent="0.25">
      <c r="A2690" s="11"/>
    </row>
    <row r="2691" spans="1:1" x14ac:dyDescent="0.25">
      <c r="A2691" s="11"/>
    </row>
    <row r="2692" spans="1:1" x14ac:dyDescent="0.25">
      <c r="A2692" s="11"/>
    </row>
    <row r="2693" spans="1:1" x14ac:dyDescent="0.25">
      <c r="A2693" s="11"/>
    </row>
    <row r="2694" spans="1:1" x14ac:dyDescent="0.25">
      <c r="A2694" s="11"/>
    </row>
    <row r="2695" spans="1:1" x14ac:dyDescent="0.25">
      <c r="A2695" s="11"/>
    </row>
    <row r="2696" spans="1:1" x14ac:dyDescent="0.25">
      <c r="A2696" s="11"/>
    </row>
    <row r="2697" spans="1:1" x14ac:dyDescent="0.25">
      <c r="A2697" s="11"/>
    </row>
    <row r="2698" spans="1:1" x14ac:dyDescent="0.25">
      <c r="A2698" s="11"/>
    </row>
    <row r="2699" spans="1:1" x14ac:dyDescent="0.25">
      <c r="A2699" s="11"/>
    </row>
    <row r="2700" spans="1:1" x14ac:dyDescent="0.25">
      <c r="A2700" s="11"/>
    </row>
    <row r="2701" spans="1:1" x14ac:dyDescent="0.25">
      <c r="A2701" s="11"/>
    </row>
    <row r="2702" spans="1:1" x14ac:dyDescent="0.25">
      <c r="A2702" s="11"/>
    </row>
    <row r="2703" spans="1:1" x14ac:dyDescent="0.25">
      <c r="A2703" s="11"/>
    </row>
    <row r="2704" spans="1:1" x14ac:dyDescent="0.25">
      <c r="A2704" s="11"/>
    </row>
    <row r="2705" spans="1:1" x14ac:dyDescent="0.25">
      <c r="A2705" s="11"/>
    </row>
    <row r="2706" spans="1:1" x14ac:dyDescent="0.25">
      <c r="A2706" s="11"/>
    </row>
    <row r="2707" spans="1:1" x14ac:dyDescent="0.25">
      <c r="A2707" s="11"/>
    </row>
    <row r="2708" spans="1:1" x14ac:dyDescent="0.25">
      <c r="A2708" s="11"/>
    </row>
    <row r="2709" spans="1:1" x14ac:dyDescent="0.25">
      <c r="A2709" s="11"/>
    </row>
    <row r="2710" spans="1:1" x14ac:dyDescent="0.25">
      <c r="A2710" s="11"/>
    </row>
    <row r="2711" spans="1:1" x14ac:dyDescent="0.25">
      <c r="A2711" s="11"/>
    </row>
    <row r="2712" spans="1:1" x14ac:dyDescent="0.25">
      <c r="A2712" s="11"/>
    </row>
    <row r="2713" spans="1:1" x14ac:dyDescent="0.25">
      <c r="A2713" s="11"/>
    </row>
    <row r="2714" spans="1:1" x14ac:dyDescent="0.25">
      <c r="A2714" s="11"/>
    </row>
    <row r="2715" spans="1:1" x14ac:dyDescent="0.25">
      <c r="A2715" s="11"/>
    </row>
    <row r="2716" spans="1:1" x14ac:dyDescent="0.25">
      <c r="A2716" s="11"/>
    </row>
    <row r="2717" spans="1:1" x14ac:dyDescent="0.25">
      <c r="A2717" s="11"/>
    </row>
    <row r="2718" spans="1:1" x14ac:dyDescent="0.25">
      <c r="A2718" s="11"/>
    </row>
    <row r="2719" spans="1:1" x14ac:dyDescent="0.25">
      <c r="A2719" s="11"/>
    </row>
    <row r="2720" spans="1:1" x14ac:dyDescent="0.25">
      <c r="A2720" s="11"/>
    </row>
    <row r="2721" spans="1:1" x14ac:dyDescent="0.25">
      <c r="A2721" s="11"/>
    </row>
    <row r="2722" spans="1:1" x14ac:dyDescent="0.25">
      <c r="A2722" s="11"/>
    </row>
    <row r="2723" spans="1:1" x14ac:dyDescent="0.25">
      <c r="A2723" s="11"/>
    </row>
    <row r="2724" spans="1:1" x14ac:dyDescent="0.25">
      <c r="A2724" s="11"/>
    </row>
    <row r="2725" spans="1:1" x14ac:dyDescent="0.25">
      <c r="A2725" s="11"/>
    </row>
    <row r="2726" spans="1:1" x14ac:dyDescent="0.25">
      <c r="A2726" s="11"/>
    </row>
    <row r="2727" spans="1:1" x14ac:dyDescent="0.25">
      <c r="A2727" s="11"/>
    </row>
    <row r="2728" spans="1:1" x14ac:dyDescent="0.25">
      <c r="A2728" s="11"/>
    </row>
    <row r="2729" spans="1:1" x14ac:dyDescent="0.25">
      <c r="A2729" s="11"/>
    </row>
    <row r="2730" spans="1:1" x14ac:dyDescent="0.25">
      <c r="A2730" s="11"/>
    </row>
    <row r="2731" spans="1:1" x14ac:dyDescent="0.25">
      <c r="A2731" s="11"/>
    </row>
    <row r="2732" spans="1:1" x14ac:dyDescent="0.25">
      <c r="A2732" s="11"/>
    </row>
    <row r="2733" spans="1:1" x14ac:dyDescent="0.25">
      <c r="A2733" s="11"/>
    </row>
    <row r="2734" spans="1:1" x14ac:dyDescent="0.25">
      <c r="A2734" s="11"/>
    </row>
    <row r="2735" spans="1:1" x14ac:dyDescent="0.25">
      <c r="A2735" s="11"/>
    </row>
    <row r="2736" spans="1:1" x14ac:dyDescent="0.25">
      <c r="A2736" s="11"/>
    </row>
    <row r="2737" spans="1:1" x14ac:dyDescent="0.25">
      <c r="A2737" s="11"/>
    </row>
    <row r="2738" spans="1:1" x14ac:dyDescent="0.25">
      <c r="A2738" s="11"/>
    </row>
    <row r="2739" spans="1:1" x14ac:dyDescent="0.25">
      <c r="A2739" s="11"/>
    </row>
    <row r="2740" spans="1:1" x14ac:dyDescent="0.25">
      <c r="A2740" s="11"/>
    </row>
    <row r="2741" spans="1:1" x14ac:dyDescent="0.25">
      <c r="A2741" s="11"/>
    </row>
    <row r="2742" spans="1:1" x14ac:dyDescent="0.25">
      <c r="A2742" s="11"/>
    </row>
    <row r="2743" spans="1:1" x14ac:dyDescent="0.25">
      <c r="A2743" s="11"/>
    </row>
    <row r="2744" spans="1:1" x14ac:dyDescent="0.25">
      <c r="A2744" s="11"/>
    </row>
    <row r="2745" spans="1:1" x14ac:dyDescent="0.25">
      <c r="A2745" s="11"/>
    </row>
    <row r="2746" spans="1:1" x14ac:dyDescent="0.25">
      <c r="A2746" s="11"/>
    </row>
    <row r="2747" spans="1:1" x14ac:dyDescent="0.25">
      <c r="A2747" s="11"/>
    </row>
    <row r="2748" spans="1:1" x14ac:dyDescent="0.25">
      <c r="A2748" s="11"/>
    </row>
    <row r="2749" spans="1:1" x14ac:dyDescent="0.25">
      <c r="A2749" s="11"/>
    </row>
    <row r="2750" spans="1:1" x14ac:dyDescent="0.25">
      <c r="A2750" s="11"/>
    </row>
    <row r="2751" spans="1:1" x14ac:dyDescent="0.25">
      <c r="A2751" s="11"/>
    </row>
    <row r="2752" spans="1:1" x14ac:dyDescent="0.25">
      <c r="A2752" s="11"/>
    </row>
    <row r="2753" spans="1:1" x14ac:dyDescent="0.25">
      <c r="A2753" s="11"/>
    </row>
    <row r="2754" spans="1:1" x14ac:dyDescent="0.25">
      <c r="A2754" s="11"/>
    </row>
    <row r="2755" spans="1:1" x14ac:dyDescent="0.25">
      <c r="A2755" s="11"/>
    </row>
    <row r="2756" spans="1:1" x14ac:dyDescent="0.25">
      <c r="A2756" s="11"/>
    </row>
    <row r="2757" spans="1:1" x14ac:dyDescent="0.25">
      <c r="A2757" s="11"/>
    </row>
    <row r="2758" spans="1:1" x14ac:dyDescent="0.25">
      <c r="A2758" s="11"/>
    </row>
    <row r="2759" spans="1:1" x14ac:dyDescent="0.25">
      <c r="A2759" s="11"/>
    </row>
    <row r="2760" spans="1:1" x14ac:dyDescent="0.25">
      <c r="A2760" s="11"/>
    </row>
    <row r="2761" spans="1:1" x14ac:dyDescent="0.25">
      <c r="A2761" s="11"/>
    </row>
    <row r="2762" spans="1:1" x14ac:dyDescent="0.25">
      <c r="A2762" s="11"/>
    </row>
    <row r="2763" spans="1:1" x14ac:dyDescent="0.25">
      <c r="A2763" s="11"/>
    </row>
    <row r="2764" spans="1:1" x14ac:dyDescent="0.25">
      <c r="A2764" s="11"/>
    </row>
    <row r="2765" spans="1:1" x14ac:dyDescent="0.25">
      <c r="A2765" s="11"/>
    </row>
    <row r="2766" spans="1:1" x14ac:dyDescent="0.25">
      <c r="A2766" s="11"/>
    </row>
    <row r="2767" spans="1:1" x14ac:dyDescent="0.25">
      <c r="A2767" s="11"/>
    </row>
    <row r="2768" spans="1:1" x14ac:dyDescent="0.25">
      <c r="A2768" s="11"/>
    </row>
    <row r="2769" spans="1:1" x14ac:dyDescent="0.25">
      <c r="A2769" s="11"/>
    </row>
    <row r="2770" spans="1:1" x14ac:dyDescent="0.25">
      <c r="A2770" s="11"/>
    </row>
    <row r="2771" spans="1:1" x14ac:dyDescent="0.25">
      <c r="A2771" s="11"/>
    </row>
    <row r="2772" spans="1:1" x14ac:dyDescent="0.25">
      <c r="A2772" s="11"/>
    </row>
    <row r="2773" spans="1:1" x14ac:dyDescent="0.25">
      <c r="A2773" s="11"/>
    </row>
    <row r="2774" spans="1:1" x14ac:dyDescent="0.25">
      <c r="A2774" s="11"/>
    </row>
    <row r="2775" spans="1:1" x14ac:dyDescent="0.25">
      <c r="A2775" s="11"/>
    </row>
    <row r="2776" spans="1:1" x14ac:dyDescent="0.25">
      <c r="A2776" s="11"/>
    </row>
    <row r="2777" spans="1:1" x14ac:dyDescent="0.25">
      <c r="A2777" s="11"/>
    </row>
    <row r="2778" spans="1:1" x14ac:dyDescent="0.25">
      <c r="A2778" s="11"/>
    </row>
    <row r="2779" spans="1:1" x14ac:dyDescent="0.25">
      <c r="A2779" s="11"/>
    </row>
    <row r="2780" spans="1:1" x14ac:dyDescent="0.25">
      <c r="A2780" s="11"/>
    </row>
    <row r="2781" spans="1:1" x14ac:dyDescent="0.25">
      <c r="A2781" s="11"/>
    </row>
    <row r="2782" spans="1:1" x14ac:dyDescent="0.25">
      <c r="A2782" s="11"/>
    </row>
    <row r="2783" spans="1:1" x14ac:dyDescent="0.25">
      <c r="A2783" s="11"/>
    </row>
    <row r="2784" spans="1:1" x14ac:dyDescent="0.25">
      <c r="A2784" s="11"/>
    </row>
    <row r="2785" spans="1:1" x14ac:dyDescent="0.25">
      <c r="A2785" s="11"/>
    </row>
    <row r="2786" spans="1:1" x14ac:dyDescent="0.25">
      <c r="A2786" s="11"/>
    </row>
    <row r="2787" spans="1:1" x14ac:dyDescent="0.25">
      <c r="A2787" s="11"/>
    </row>
    <row r="2788" spans="1:1" x14ac:dyDescent="0.25">
      <c r="A2788" s="11"/>
    </row>
    <row r="2789" spans="1:1" x14ac:dyDescent="0.25">
      <c r="A2789" s="11"/>
    </row>
    <row r="2790" spans="1:1" x14ac:dyDescent="0.25">
      <c r="A2790" s="11"/>
    </row>
    <row r="2791" spans="1:1" x14ac:dyDescent="0.25">
      <c r="A2791" s="11"/>
    </row>
    <row r="2792" spans="1:1" x14ac:dyDescent="0.25">
      <c r="A2792" s="11"/>
    </row>
    <row r="2793" spans="1:1" x14ac:dyDescent="0.25">
      <c r="A2793" s="11"/>
    </row>
    <row r="2794" spans="1:1" x14ac:dyDescent="0.25">
      <c r="A2794" s="11"/>
    </row>
    <row r="2795" spans="1:1" x14ac:dyDescent="0.25">
      <c r="A2795" s="11"/>
    </row>
    <row r="2796" spans="1:1" x14ac:dyDescent="0.25">
      <c r="A2796" s="11"/>
    </row>
    <row r="2797" spans="1:1" x14ac:dyDescent="0.25">
      <c r="A2797" s="11"/>
    </row>
    <row r="2798" spans="1:1" x14ac:dyDescent="0.25">
      <c r="A2798" s="11"/>
    </row>
    <row r="2799" spans="1:1" x14ac:dyDescent="0.25">
      <c r="A2799" s="11"/>
    </row>
    <row r="2800" spans="1:1" x14ac:dyDescent="0.25">
      <c r="A2800" s="11"/>
    </row>
    <row r="2801" spans="1:1" x14ac:dyDescent="0.25">
      <c r="A2801" s="11"/>
    </row>
    <row r="2802" spans="1:1" x14ac:dyDescent="0.25">
      <c r="A2802" s="11"/>
    </row>
    <row r="2803" spans="1:1" x14ac:dyDescent="0.25">
      <c r="A2803" s="11"/>
    </row>
    <row r="2804" spans="1:1" x14ac:dyDescent="0.25">
      <c r="A2804" s="11"/>
    </row>
    <row r="2805" spans="1:1" x14ac:dyDescent="0.25">
      <c r="A2805" s="11"/>
    </row>
    <row r="2806" spans="1:1" x14ac:dyDescent="0.25">
      <c r="A2806" s="11"/>
    </row>
    <row r="2807" spans="1:1" x14ac:dyDescent="0.25">
      <c r="A2807" s="11"/>
    </row>
    <row r="2808" spans="1:1" x14ac:dyDescent="0.25">
      <c r="A2808" s="11"/>
    </row>
    <row r="2809" spans="1:1" x14ac:dyDescent="0.25">
      <c r="A2809" s="11"/>
    </row>
    <row r="2810" spans="1:1" x14ac:dyDescent="0.25">
      <c r="A2810" s="11"/>
    </row>
    <row r="2811" spans="1:1" x14ac:dyDescent="0.25">
      <c r="A2811" s="11"/>
    </row>
    <row r="2812" spans="1:1" x14ac:dyDescent="0.25">
      <c r="A2812" s="11"/>
    </row>
    <row r="2813" spans="1:1" x14ac:dyDescent="0.25">
      <c r="A2813" s="11"/>
    </row>
    <row r="2814" spans="1:1" x14ac:dyDescent="0.25">
      <c r="A2814" s="11"/>
    </row>
    <row r="2815" spans="1:1" x14ac:dyDescent="0.25">
      <c r="A2815" s="11"/>
    </row>
    <row r="2816" spans="1:1" x14ac:dyDescent="0.25">
      <c r="A2816" s="11"/>
    </row>
    <row r="2817" spans="1:1" x14ac:dyDescent="0.25">
      <c r="A2817" s="11"/>
    </row>
    <row r="2818" spans="1:1" x14ac:dyDescent="0.25">
      <c r="A2818" s="11"/>
    </row>
    <row r="2819" spans="1:1" x14ac:dyDescent="0.25">
      <c r="A2819" s="11"/>
    </row>
    <row r="2820" spans="1:1" x14ac:dyDescent="0.25">
      <c r="A2820" s="11"/>
    </row>
    <row r="2821" spans="1:1" x14ac:dyDescent="0.25">
      <c r="A2821" s="11"/>
    </row>
    <row r="2822" spans="1:1" x14ac:dyDescent="0.25">
      <c r="A2822" s="11"/>
    </row>
    <row r="2823" spans="1:1" x14ac:dyDescent="0.25">
      <c r="A2823" s="11"/>
    </row>
    <row r="2824" spans="1:1" x14ac:dyDescent="0.25">
      <c r="A2824" s="11"/>
    </row>
    <row r="2825" spans="1:1" x14ac:dyDescent="0.25">
      <c r="A2825" s="11"/>
    </row>
    <row r="2826" spans="1:1" x14ac:dyDescent="0.25">
      <c r="A2826" s="11"/>
    </row>
    <row r="2827" spans="1:1" x14ac:dyDescent="0.25">
      <c r="A2827" s="11"/>
    </row>
    <row r="2828" spans="1:1" x14ac:dyDescent="0.25">
      <c r="A2828" s="11"/>
    </row>
    <row r="2829" spans="1:1" x14ac:dyDescent="0.25">
      <c r="A2829" s="11"/>
    </row>
    <row r="2830" spans="1:1" x14ac:dyDescent="0.25">
      <c r="A2830" s="11"/>
    </row>
    <row r="2831" spans="1:1" x14ac:dyDescent="0.25">
      <c r="A2831" s="11"/>
    </row>
    <row r="2832" spans="1:1" x14ac:dyDescent="0.25">
      <c r="A2832" s="11"/>
    </row>
    <row r="2833" spans="1:1" x14ac:dyDescent="0.25">
      <c r="A2833" s="11"/>
    </row>
    <row r="2834" spans="1:1" x14ac:dyDescent="0.25">
      <c r="A2834" s="11"/>
    </row>
    <row r="2835" spans="1:1" x14ac:dyDescent="0.25">
      <c r="A2835" s="11"/>
    </row>
    <row r="2836" spans="1:1" x14ac:dyDescent="0.25">
      <c r="A2836" s="11"/>
    </row>
    <row r="2837" spans="1:1" x14ac:dyDescent="0.25">
      <c r="A2837" s="11"/>
    </row>
    <row r="2838" spans="1:1" x14ac:dyDescent="0.25">
      <c r="A2838" s="11"/>
    </row>
    <row r="2839" spans="1:1" x14ac:dyDescent="0.25">
      <c r="A2839" s="11"/>
    </row>
    <row r="2840" spans="1:1" x14ac:dyDescent="0.25">
      <c r="A2840" s="11"/>
    </row>
    <row r="2841" spans="1:1" x14ac:dyDescent="0.25">
      <c r="A2841" s="11"/>
    </row>
    <row r="2842" spans="1:1" x14ac:dyDescent="0.25">
      <c r="A2842" s="11"/>
    </row>
    <row r="2843" spans="1:1" x14ac:dyDescent="0.25">
      <c r="A2843" s="11"/>
    </row>
    <row r="2844" spans="1:1" x14ac:dyDescent="0.25">
      <c r="A2844" s="11"/>
    </row>
    <row r="2845" spans="1:1" x14ac:dyDescent="0.25">
      <c r="A2845" s="11"/>
    </row>
    <row r="2846" spans="1:1" x14ac:dyDescent="0.25">
      <c r="A2846" s="11"/>
    </row>
    <row r="2847" spans="1:1" x14ac:dyDescent="0.25">
      <c r="A2847" s="11"/>
    </row>
    <row r="2848" spans="1:1" x14ac:dyDescent="0.25">
      <c r="A2848" s="11"/>
    </row>
    <row r="2849" spans="1:1" x14ac:dyDescent="0.25">
      <c r="A2849" s="11"/>
    </row>
    <row r="2850" spans="1:1" x14ac:dyDescent="0.25">
      <c r="A2850" s="11"/>
    </row>
    <row r="2851" spans="1:1" x14ac:dyDescent="0.25">
      <c r="A2851" s="11"/>
    </row>
    <row r="2852" spans="1:1" x14ac:dyDescent="0.25">
      <c r="A2852" s="11"/>
    </row>
    <row r="2853" spans="1:1" x14ac:dyDescent="0.25">
      <c r="A2853" s="11"/>
    </row>
    <row r="2854" spans="1:1" x14ac:dyDescent="0.25">
      <c r="A2854" s="11"/>
    </row>
    <row r="2855" spans="1:1" x14ac:dyDescent="0.25">
      <c r="A2855" s="11"/>
    </row>
    <row r="2856" spans="1:1" x14ac:dyDescent="0.25">
      <c r="A2856" s="11"/>
    </row>
    <row r="2857" spans="1:1" x14ac:dyDescent="0.25">
      <c r="A2857" s="11"/>
    </row>
    <row r="2858" spans="1:1" x14ac:dyDescent="0.25">
      <c r="A2858" s="11"/>
    </row>
    <row r="2859" spans="1:1" x14ac:dyDescent="0.25">
      <c r="A2859" s="11"/>
    </row>
    <row r="2860" spans="1:1" x14ac:dyDescent="0.25">
      <c r="A2860" s="11"/>
    </row>
    <row r="2861" spans="1:1" x14ac:dyDescent="0.25">
      <c r="A2861" s="11"/>
    </row>
    <row r="2862" spans="1:1" x14ac:dyDescent="0.25">
      <c r="A2862" s="11"/>
    </row>
    <row r="2863" spans="1:1" x14ac:dyDescent="0.25">
      <c r="A2863" s="11"/>
    </row>
    <row r="2864" spans="1:1" x14ac:dyDescent="0.25">
      <c r="A2864" s="11"/>
    </row>
    <row r="2865" spans="1:1" x14ac:dyDescent="0.25">
      <c r="A2865" s="11"/>
    </row>
    <row r="2866" spans="1:1" x14ac:dyDescent="0.25">
      <c r="A2866" s="11"/>
    </row>
    <row r="2867" spans="1:1" x14ac:dyDescent="0.25">
      <c r="A2867" s="11"/>
    </row>
    <row r="2868" spans="1:1" x14ac:dyDescent="0.25">
      <c r="A2868" s="11"/>
    </row>
    <row r="2869" spans="1:1" x14ac:dyDescent="0.25">
      <c r="A2869" s="11"/>
    </row>
    <row r="2870" spans="1:1" x14ac:dyDescent="0.25">
      <c r="A2870" s="11"/>
    </row>
    <row r="2871" spans="1:1" x14ac:dyDescent="0.25">
      <c r="A2871" s="11"/>
    </row>
    <row r="2872" spans="1:1" x14ac:dyDescent="0.25">
      <c r="A2872" s="11"/>
    </row>
    <row r="2873" spans="1:1" x14ac:dyDescent="0.25">
      <c r="A2873" s="11"/>
    </row>
    <row r="2874" spans="1:1" x14ac:dyDescent="0.25">
      <c r="A2874" s="11"/>
    </row>
    <row r="2875" spans="1:1" x14ac:dyDescent="0.25">
      <c r="A2875" s="11"/>
    </row>
    <row r="2876" spans="1:1" x14ac:dyDescent="0.25">
      <c r="A2876" s="11"/>
    </row>
    <row r="2877" spans="1:1" x14ac:dyDescent="0.25">
      <c r="A2877" s="11"/>
    </row>
    <row r="2878" spans="1:1" x14ac:dyDescent="0.25">
      <c r="A2878" s="11"/>
    </row>
    <row r="2879" spans="1:1" x14ac:dyDescent="0.25">
      <c r="A2879" s="11"/>
    </row>
    <row r="2880" spans="1:1" x14ac:dyDescent="0.25">
      <c r="A2880" s="11"/>
    </row>
    <row r="2881" spans="1:1" x14ac:dyDescent="0.25">
      <c r="A2881" s="11"/>
    </row>
    <row r="2882" spans="1:1" x14ac:dyDescent="0.25">
      <c r="A2882" s="11"/>
    </row>
    <row r="2883" spans="1:1" x14ac:dyDescent="0.25">
      <c r="A2883" s="11"/>
    </row>
    <row r="2884" spans="1:1" x14ac:dyDescent="0.25">
      <c r="A2884" s="11"/>
    </row>
    <row r="2885" spans="1:1" x14ac:dyDescent="0.25">
      <c r="A2885" s="11"/>
    </row>
    <row r="2886" spans="1:1" x14ac:dyDescent="0.25">
      <c r="A2886" s="11"/>
    </row>
    <row r="2887" spans="1:1" x14ac:dyDescent="0.25">
      <c r="A2887" s="11"/>
    </row>
    <row r="2888" spans="1:1" x14ac:dyDescent="0.25">
      <c r="A2888" s="11"/>
    </row>
    <row r="2889" spans="1:1" x14ac:dyDescent="0.25">
      <c r="A2889" s="11"/>
    </row>
    <row r="2890" spans="1:1" x14ac:dyDescent="0.25">
      <c r="A2890" s="11"/>
    </row>
    <row r="2891" spans="1:1" x14ac:dyDescent="0.25">
      <c r="A2891" s="11"/>
    </row>
    <row r="2892" spans="1:1" x14ac:dyDescent="0.25">
      <c r="A2892" s="11"/>
    </row>
    <row r="2893" spans="1:1" x14ac:dyDescent="0.25">
      <c r="A2893" s="11"/>
    </row>
    <row r="2894" spans="1:1" x14ac:dyDescent="0.25">
      <c r="A2894" s="11"/>
    </row>
    <row r="2895" spans="1:1" x14ac:dyDescent="0.25">
      <c r="A2895" s="11"/>
    </row>
    <row r="2896" spans="1:1" x14ac:dyDescent="0.25">
      <c r="A2896" s="11"/>
    </row>
    <row r="2897" spans="1:1" x14ac:dyDescent="0.25">
      <c r="A2897" s="11"/>
    </row>
    <row r="2898" spans="1:1" x14ac:dyDescent="0.25">
      <c r="A2898" s="11"/>
    </row>
    <row r="2899" spans="1:1" x14ac:dyDescent="0.25">
      <c r="A2899" s="11"/>
    </row>
    <row r="2900" spans="1:1" x14ac:dyDescent="0.25">
      <c r="A2900" s="11"/>
    </row>
    <row r="2901" spans="1:1" x14ac:dyDescent="0.25">
      <c r="A2901" s="11"/>
    </row>
    <row r="2902" spans="1:1" x14ac:dyDescent="0.25">
      <c r="A2902" s="11"/>
    </row>
    <row r="2903" spans="1:1" x14ac:dyDescent="0.25">
      <c r="A2903" s="11"/>
    </row>
    <row r="2904" spans="1:1" x14ac:dyDescent="0.25">
      <c r="A2904" s="11"/>
    </row>
    <row r="2905" spans="1:1" x14ac:dyDescent="0.25">
      <c r="A2905" s="11"/>
    </row>
    <row r="2906" spans="1:1" x14ac:dyDescent="0.25">
      <c r="A2906" s="11"/>
    </row>
    <row r="2907" spans="1:1" x14ac:dyDescent="0.25">
      <c r="A2907" s="11"/>
    </row>
    <row r="2908" spans="1:1" x14ac:dyDescent="0.25">
      <c r="A2908" s="11"/>
    </row>
    <row r="2909" spans="1:1" x14ac:dyDescent="0.25">
      <c r="A2909" s="11"/>
    </row>
    <row r="2910" spans="1:1" x14ac:dyDescent="0.25">
      <c r="A2910" s="11"/>
    </row>
    <row r="2911" spans="1:1" x14ac:dyDescent="0.25">
      <c r="A2911" s="11"/>
    </row>
    <row r="2912" spans="1:1" x14ac:dyDescent="0.25">
      <c r="A2912" s="11"/>
    </row>
    <row r="2913" spans="1:1" x14ac:dyDescent="0.25">
      <c r="A2913" s="11"/>
    </row>
    <row r="2914" spans="1:1" x14ac:dyDescent="0.25">
      <c r="A2914" s="11"/>
    </row>
    <row r="2915" spans="1:1" x14ac:dyDescent="0.25">
      <c r="A2915" s="11"/>
    </row>
    <row r="2916" spans="1:1" x14ac:dyDescent="0.25">
      <c r="A2916" s="11"/>
    </row>
    <row r="2917" spans="1:1" x14ac:dyDescent="0.25">
      <c r="A2917" s="11"/>
    </row>
    <row r="2918" spans="1:1" x14ac:dyDescent="0.25">
      <c r="A2918" s="11"/>
    </row>
    <row r="2919" spans="1:1" x14ac:dyDescent="0.25">
      <c r="A2919" s="11"/>
    </row>
    <row r="2920" spans="1:1" x14ac:dyDescent="0.25">
      <c r="A2920" s="11"/>
    </row>
    <row r="2921" spans="1:1" x14ac:dyDescent="0.25">
      <c r="A2921" s="11"/>
    </row>
    <row r="2922" spans="1:1" x14ac:dyDescent="0.25">
      <c r="A2922" s="11"/>
    </row>
    <row r="2923" spans="1:1" x14ac:dyDescent="0.25">
      <c r="A2923" s="11"/>
    </row>
    <row r="2924" spans="1:1" x14ac:dyDescent="0.25">
      <c r="A2924" s="11"/>
    </row>
    <row r="2925" spans="1:1" x14ac:dyDescent="0.25">
      <c r="A2925" s="11"/>
    </row>
    <row r="2926" spans="1:1" x14ac:dyDescent="0.25">
      <c r="A2926" s="11"/>
    </row>
    <row r="2927" spans="1:1" x14ac:dyDescent="0.25">
      <c r="A2927" s="11"/>
    </row>
    <row r="2928" spans="1:1" x14ac:dyDescent="0.25">
      <c r="A2928" s="11"/>
    </row>
    <row r="2929" spans="1:1" x14ac:dyDescent="0.25">
      <c r="A2929" s="11"/>
    </row>
    <row r="2930" spans="1:1" x14ac:dyDescent="0.25">
      <c r="A2930" s="11"/>
    </row>
    <row r="2931" spans="1:1" x14ac:dyDescent="0.25">
      <c r="A2931" s="11"/>
    </row>
    <row r="2932" spans="1:1" x14ac:dyDescent="0.25">
      <c r="A2932" s="11"/>
    </row>
    <row r="2933" spans="1:1" x14ac:dyDescent="0.25">
      <c r="A2933" s="11"/>
    </row>
    <row r="2934" spans="1:1" x14ac:dyDescent="0.25">
      <c r="A2934" s="11"/>
    </row>
    <row r="2935" spans="1:1" x14ac:dyDescent="0.25">
      <c r="A2935" s="11"/>
    </row>
    <row r="2936" spans="1:1" x14ac:dyDescent="0.25">
      <c r="A2936" s="11"/>
    </row>
    <row r="2937" spans="1:1" x14ac:dyDescent="0.25">
      <c r="A2937" s="11"/>
    </row>
    <row r="2938" spans="1:1" x14ac:dyDescent="0.25">
      <c r="A2938" s="11"/>
    </row>
    <row r="2939" spans="1:1" x14ac:dyDescent="0.25">
      <c r="A2939" s="11"/>
    </row>
    <row r="2940" spans="1:1" x14ac:dyDescent="0.25">
      <c r="A2940" s="11"/>
    </row>
    <row r="2941" spans="1:1" x14ac:dyDescent="0.25">
      <c r="A2941" s="11"/>
    </row>
    <row r="2942" spans="1:1" x14ac:dyDescent="0.25">
      <c r="A2942" s="11"/>
    </row>
    <row r="2943" spans="1:1" x14ac:dyDescent="0.25">
      <c r="A2943" s="11"/>
    </row>
    <row r="2944" spans="1:1" x14ac:dyDescent="0.25">
      <c r="A2944" s="11"/>
    </row>
    <row r="2945" spans="1:1" x14ac:dyDescent="0.25">
      <c r="A2945" s="11"/>
    </row>
    <row r="2946" spans="1:1" x14ac:dyDescent="0.25">
      <c r="A2946" s="11"/>
    </row>
    <row r="2947" spans="1:1" x14ac:dyDescent="0.25">
      <c r="A2947" s="11"/>
    </row>
    <row r="2948" spans="1:1" x14ac:dyDescent="0.25">
      <c r="A2948" s="11"/>
    </row>
    <row r="2949" spans="1:1" x14ac:dyDescent="0.25">
      <c r="A2949" s="11"/>
    </row>
    <row r="2950" spans="1:1" x14ac:dyDescent="0.25">
      <c r="A2950" s="11"/>
    </row>
    <row r="2951" spans="1:1" x14ac:dyDescent="0.25">
      <c r="A2951" s="11"/>
    </row>
    <row r="2952" spans="1:1" x14ac:dyDescent="0.25">
      <c r="A2952" s="11"/>
    </row>
    <row r="2953" spans="1:1" x14ac:dyDescent="0.25">
      <c r="A2953" s="11"/>
    </row>
    <row r="2954" spans="1:1" x14ac:dyDescent="0.25">
      <c r="A2954" s="11"/>
    </row>
    <row r="2955" spans="1:1" x14ac:dyDescent="0.25">
      <c r="A2955" s="11"/>
    </row>
    <row r="2956" spans="1:1" x14ac:dyDescent="0.25">
      <c r="A2956" s="11"/>
    </row>
    <row r="2957" spans="1:1" x14ac:dyDescent="0.25">
      <c r="A2957" s="11"/>
    </row>
    <row r="2958" spans="1:1" x14ac:dyDescent="0.25">
      <c r="A2958" s="11"/>
    </row>
    <row r="2959" spans="1:1" x14ac:dyDescent="0.25">
      <c r="A2959" s="11"/>
    </row>
    <row r="2960" spans="1:1" x14ac:dyDescent="0.25">
      <c r="A2960" s="11"/>
    </row>
    <row r="2961" spans="1:1" x14ac:dyDescent="0.25">
      <c r="A2961" s="11"/>
    </row>
    <row r="2962" spans="1:1" x14ac:dyDescent="0.25">
      <c r="A2962" s="11"/>
    </row>
    <row r="2963" spans="1:1" x14ac:dyDescent="0.25">
      <c r="A2963" s="11"/>
    </row>
    <row r="2964" spans="1:1" x14ac:dyDescent="0.25">
      <c r="A2964" s="11"/>
    </row>
    <row r="2965" spans="1:1" x14ac:dyDescent="0.25">
      <c r="A2965" s="11"/>
    </row>
    <row r="2966" spans="1:1" x14ac:dyDescent="0.25">
      <c r="A2966" s="11"/>
    </row>
    <row r="2967" spans="1:1" x14ac:dyDescent="0.25">
      <c r="A2967" s="11"/>
    </row>
    <row r="2968" spans="1:1" x14ac:dyDescent="0.25">
      <c r="A2968" s="11"/>
    </row>
    <row r="2969" spans="1:1" x14ac:dyDescent="0.25">
      <c r="A2969" s="11"/>
    </row>
    <row r="2970" spans="1:1" x14ac:dyDescent="0.25">
      <c r="A2970" s="11"/>
    </row>
    <row r="2971" spans="1:1" x14ac:dyDescent="0.25">
      <c r="A2971" s="11"/>
    </row>
    <row r="2972" spans="1:1" x14ac:dyDescent="0.25">
      <c r="A2972" s="11"/>
    </row>
    <row r="2973" spans="1:1" x14ac:dyDescent="0.25">
      <c r="A2973" s="11"/>
    </row>
    <row r="2974" spans="1:1" x14ac:dyDescent="0.25">
      <c r="A2974" s="11"/>
    </row>
    <row r="2975" spans="1:1" x14ac:dyDescent="0.25">
      <c r="A2975" s="11"/>
    </row>
    <row r="2976" spans="1:1" x14ac:dyDescent="0.25">
      <c r="A2976" s="11"/>
    </row>
    <row r="2977" spans="1:1" x14ac:dyDescent="0.25">
      <c r="A2977" s="11"/>
    </row>
    <row r="2978" spans="1:1" x14ac:dyDescent="0.25">
      <c r="A2978" s="11"/>
    </row>
    <row r="2979" spans="1:1" x14ac:dyDescent="0.25">
      <c r="A2979" s="11"/>
    </row>
    <row r="2980" spans="1:1" x14ac:dyDescent="0.25">
      <c r="A2980" s="11"/>
    </row>
    <row r="2981" spans="1:1" x14ac:dyDescent="0.25">
      <c r="A2981" s="11"/>
    </row>
    <row r="2982" spans="1:1" x14ac:dyDescent="0.25">
      <c r="A2982" s="11"/>
    </row>
    <row r="2983" spans="1:1" x14ac:dyDescent="0.25">
      <c r="A2983" s="11"/>
    </row>
    <row r="2984" spans="1:1" x14ac:dyDescent="0.25">
      <c r="A2984" s="11"/>
    </row>
    <row r="2985" spans="1:1" x14ac:dyDescent="0.25">
      <c r="A2985" s="11"/>
    </row>
    <row r="2986" spans="1:1" x14ac:dyDescent="0.25">
      <c r="A2986" s="11"/>
    </row>
    <row r="2987" spans="1:1" x14ac:dyDescent="0.25">
      <c r="A2987" s="11"/>
    </row>
    <row r="2988" spans="1:1" x14ac:dyDescent="0.25">
      <c r="A2988" s="11"/>
    </row>
    <row r="2989" spans="1:1" x14ac:dyDescent="0.25">
      <c r="A2989" s="11"/>
    </row>
    <row r="2990" spans="1:1" x14ac:dyDescent="0.25">
      <c r="A2990" s="11"/>
    </row>
    <row r="2991" spans="1:1" x14ac:dyDescent="0.25">
      <c r="A2991" s="11"/>
    </row>
    <row r="2992" spans="1:1" x14ac:dyDescent="0.25">
      <c r="A2992" s="11"/>
    </row>
    <row r="2993" spans="1:1" x14ac:dyDescent="0.25">
      <c r="A2993" s="11"/>
    </row>
    <row r="2994" spans="1:1" x14ac:dyDescent="0.25">
      <c r="A2994" s="11"/>
    </row>
    <row r="2995" spans="1:1" x14ac:dyDescent="0.25">
      <c r="A2995" s="11"/>
    </row>
    <row r="2996" spans="1:1" x14ac:dyDescent="0.25">
      <c r="A2996" s="11"/>
    </row>
    <row r="2997" spans="1:1" x14ac:dyDescent="0.25">
      <c r="A2997" s="11"/>
    </row>
    <row r="2998" spans="1:1" x14ac:dyDescent="0.25">
      <c r="A2998" s="11"/>
    </row>
    <row r="2999" spans="1:1" x14ac:dyDescent="0.25">
      <c r="A2999" s="11"/>
    </row>
    <row r="3000" spans="1:1" x14ac:dyDescent="0.25">
      <c r="A3000" s="11"/>
    </row>
    <row r="3001" spans="1:1" x14ac:dyDescent="0.25">
      <c r="A3001" s="11"/>
    </row>
    <row r="3002" spans="1:1" x14ac:dyDescent="0.25">
      <c r="A3002" s="11"/>
    </row>
    <row r="3003" spans="1:1" x14ac:dyDescent="0.25">
      <c r="A3003" s="11"/>
    </row>
    <row r="3004" spans="1:1" x14ac:dyDescent="0.25">
      <c r="A3004" s="11"/>
    </row>
    <row r="3005" spans="1:1" x14ac:dyDescent="0.25">
      <c r="A3005" s="11"/>
    </row>
    <row r="3006" spans="1:1" x14ac:dyDescent="0.25">
      <c r="A3006" s="11"/>
    </row>
    <row r="3007" spans="1:1" x14ac:dyDescent="0.25">
      <c r="A3007" s="11"/>
    </row>
    <row r="3008" spans="1:1" x14ac:dyDescent="0.25">
      <c r="A3008" s="11"/>
    </row>
    <row r="3009" spans="1:1" x14ac:dyDescent="0.25">
      <c r="A3009" s="11"/>
    </row>
    <row r="3010" spans="1:1" x14ac:dyDescent="0.25">
      <c r="A3010" s="11"/>
    </row>
    <row r="3011" spans="1:1" x14ac:dyDescent="0.25">
      <c r="A3011" s="11"/>
    </row>
    <row r="3012" spans="1:1" x14ac:dyDescent="0.25">
      <c r="A3012" s="11"/>
    </row>
    <row r="3013" spans="1:1" x14ac:dyDescent="0.25">
      <c r="A3013" s="11"/>
    </row>
    <row r="3014" spans="1:1" x14ac:dyDescent="0.25">
      <c r="A3014" s="11"/>
    </row>
    <row r="3015" spans="1:1" x14ac:dyDescent="0.25">
      <c r="A3015" s="11"/>
    </row>
    <row r="3016" spans="1:1" x14ac:dyDescent="0.25">
      <c r="A3016" s="11"/>
    </row>
    <row r="3017" spans="1:1" x14ac:dyDescent="0.25">
      <c r="A3017" s="11"/>
    </row>
    <row r="3018" spans="1:1" x14ac:dyDescent="0.25">
      <c r="A3018" s="11"/>
    </row>
    <row r="3019" spans="1:1" x14ac:dyDescent="0.25">
      <c r="A3019" s="11"/>
    </row>
    <row r="3020" spans="1:1" x14ac:dyDescent="0.25">
      <c r="A3020" s="11"/>
    </row>
    <row r="3021" spans="1:1" x14ac:dyDescent="0.25">
      <c r="A3021" s="11"/>
    </row>
    <row r="3022" spans="1:1" x14ac:dyDescent="0.25">
      <c r="A3022" s="11"/>
    </row>
    <row r="3023" spans="1:1" x14ac:dyDescent="0.25">
      <c r="A3023" s="11"/>
    </row>
    <row r="3024" spans="1:1" x14ac:dyDescent="0.25">
      <c r="A3024" s="11"/>
    </row>
    <row r="3025" spans="1:1" x14ac:dyDescent="0.25">
      <c r="A3025" s="11"/>
    </row>
    <row r="3026" spans="1:1" x14ac:dyDescent="0.25">
      <c r="A3026" s="11"/>
    </row>
    <row r="3027" spans="1:1" x14ac:dyDescent="0.25">
      <c r="A3027" s="11"/>
    </row>
    <row r="3028" spans="1:1" x14ac:dyDescent="0.25">
      <c r="A3028" s="11"/>
    </row>
    <row r="3029" spans="1:1" x14ac:dyDescent="0.25">
      <c r="A3029" s="11"/>
    </row>
    <row r="3030" spans="1:1" x14ac:dyDescent="0.25">
      <c r="A3030" s="11"/>
    </row>
    <row r="3031" spans="1:1" x14ac:dyDescent="0.25">
      <c r="A3031" s="11"/>
    </row>
    <row r="3032" spans="1:1" x14ac:dyDescent="0.25">
      <c r="A3032" s="11"/>
    </row>
    <row r="3033" spans="1:1" x14ac:dyDescent="0.25">
      <c r="A3033" s="11"/>
    </row>
    <row r="3034" spans="1:1" x14ac:dyDescent="0.25">
      <c r="A3034" s="11"/>
    </row>
    <row r="3035" spans="1:1" x14ac:dyDescent="0.25">
      <c r="A3035" s="11"/>
    </row>
    <row r="3036" spans="1:1" x14ac:dyDescent="0.25">
      <c r="A3036" s="11"/>
    </row>
    <row r="3037" spans="1:1" x14ac:dyDescent="0.25">
      <c r="A3037" s="11"/>
    </row>
    <row r="3038" spans="1:1" x14ac:dyDescent="0.25">
      <c r="A3038" s="11"/>
    </row>
    <row r="3039" spans="1:1" x14ac:dyDescent="0.25">
      <c r="A3039" s="11"/>
    </row>
    <row r="3040" spans="1:1" x14ac:dyDescent="0.25">
      <c r="A3040" s="11"/>
    </row>
    <row r="3041" spans="1:1" x14ac:dyDescent="0.25">
      <c r="A3041" s="11"/>
    </row>
    <row r="3042" spans="1:1" x14ac:dyDescent="0.25">
      <c r="A3042" s="11"/>
    </row>
    <row r="3043" spans="1:1" x14ac:dyDescent="0.25">
      <c r="A3043" s="11"/>
    </row>
    <row r="3044" spans="1:1" x14ac:dyDescent="0.25">
      <c r="A3044" s="11"/>
    </row>
    <row r="3045" spans="1:1" x14ac:dyDescent="0.25">
      <c r="A3045" s="11"/>
    </row>
    <row r="3046" spans="1:1" x14ac:dyDescent="0.25">
      <c r="A3046" s="11"/>
    </row>
    <row r="3047" spans="1:1" x14ac:dyDescent="0.25">
      <c r="A3047" s="11"/>
    </row>
    <row r="3048" spans="1:1" x14ac:dyDescent="0.25">
      <c r="A3048" s="11"/>
    </row>
    <row r="3049" spans="1:1" x14ac:dyDescent="0.25">
      <c r="A3049" s="11"/>
    </row>
    <row r="3050" spans="1:1" x14ac:dyDescent="0.25">
      <c r="A3050" s="11"/>
    </row>
    <row r="3051" spans="1:1" x14ac:dyDescent="0.25">
      <c r="A3051" s="11"/>
    </row>
    <row r="3052" spans="1:1" x14ac:dyDescent="0.25">
      <c r="A3052" s="11"/>
    </row>
    <row r="3053" spans="1:1" x14ac:dyDescent="0.25">
      <c r="A3053" s="11"/>
    </row>
    <row r="3054" spans="1:1" x14ac:dyDescent="0.25">
      <c r="A3054" s="11"/>
    </row>
    <row r="3055" spans="1:1" x14ac:dyDescent="0.25">
      <c r="A3055" s="11"/>
    </row>
    <row r="3056" spans="1:1" x14ac:dyDescent="0.25">
      <c r="A3056" s="11"/>
    </row>
    <row r="3057" spans="1:1" x14ac:dyDescent="0.25">
      <c r="A3057" s="11"/>
    </row>
    <row r="3058" spans="1:1" x14ac:dyDescent="0.25">
      <c r="A3058" s="11"/>
    </row>
    <row r="3059" spans="1:1" x14ac:dyDescent="0.25">
      <c r="A3059" s="11"/>
    </row>
    <row r="3060" spans="1:1" x14ac:dyDescent="0.25">
      <c r="A3060" s="11"/>
    </row>
    <row r="3061" spans="1:1" x14ac:dyDescent="0.25">
      <c r="A3061"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4AFAF-ECEF-4D1B-BF38-9B676B6D38BC}">
  <sheetPr codeName="Sheet7"/>
  <dimension ref="A1:E49"/>
  <sheetViews>
    <sheetView workbookViewId="0">
      <selection activeCell="F17" sqref="F17"/>
    </sheetView>
  </sheetViews>
  <sheetFormatPr defaultRowHeight="15" x14ac:dyDescent="0.25"/>
  <cols>
    <col min="1" max="1" width="14.85546875" style="11" bestFit="1" customWidth="1"/>
    <col min="2" max="2" width="9.140625" style="2"/>
    <col min="3" max="3" width="17" style="2" bestFit="1" customWidth="1"/>
    <col min="4" max="4" width="14.42578125" bestFit="1" customWidth="1"/>
  </cols>
  <sheetData>
    <row r="1" spans="1:5" s="1" customFormat="1" x14ac:dyDescent="0.25">
      <c r="A1" s="12" t="s">
        <v>342</v>
      </c>
      <c r="B1" s="9" t="s">
        <v>399</v>
      </c>
      <c r="C1" s="9" t="s">
        <v>398</v>
      </c>
      <c r="D1" s="1" t="s">
        <v>400</v>
      </c>
      <c r="E1" s="1" t="s">
        <v>397</v>
      </c>
    </row>
    <row r="2" spans="1:5" x14ac:dyDescent="0.25">
      <c r="A2" s="11">
        <v>44378</v>
      </c>
      <c r="B2" s="2">
        <v>1</v>
      </c>
      <c r="C2" s="2">
        <v>0</v>
      </c>
    </row>
    <row r="3" spans="1:5" x14ac:dyDescent="0.25">
      <c r="A3" s="11">
        <v>44409</v>
      </c>
      <c r="B3" s="2">
        <v>2</v>
      </c>
      <c r="C3" s="2">
        <v>4.99</v>
      </c>
    </row>
    <row r="4" spans="1:5" x14ac:dyDescent="0.25">
      <c r="A4" s="11">
        <v>44440</v>
      </c>
      <c r="B4" s="2">
        <v>3</v>
      </c>
      <c r="C4" s="2">
        <v>183.16</v>
      </c>
    </row>
    <row r="5" spans="1:5" x14ac:dyDescent="0.25">
      <c r="A5" s="11">
        <v>44470</v>
      </c>
      <c r="B5" s="2">
        <v>4</v>
      </c>
      <c r="C5" s="2">
        <v>570.36</v>
      </c>
      <c r="E5">
        <v>62.716666666666669</v>
      </c>
    </row>
    <row r="6" spans="1:5" x14ac:dyDescent="0.25">
      <c r="A6" s="11">
        <v>44501</v>
      </c>
      <c r="B6" s="2">
        <v>5</v>
      </c>
      <c r="C6" s="2">
        <v>404.01000000000022</v>
      </c>
      <c r="E6">
        <v>252.83666666666667</v>
      </c>
    </row>
    <row r="7" spans="1:5" x14ac:dyDescent="0.25">
      <c r="A7" s="11">
        <v>44531</v>
      </c>
      <c r="B7" s="2">
        <v>6</v>
      </c>
      <c r="C7" s="2">
        <v>330.04000000000013</v>
      </c>
      <c r="E7">
        <v>385.84333333333342</v>
      </c>
    </row>
    <row r="8" spans="1:5" x14ac:dyDescent="0.25">
      <c r="A8" s="11">
        <v>44562</v>
      </c>
      <c r="B8" s="2">
        <v>7</v>
      </c>
      <c r="C8" s="2">
        <v>336.6</v>
      </c>
      <c r="E8">
        <v>434.80333333333346</v>
      </c>
    </row>
    <row r="9" spans="1:5" x14ac:dyDescent="0.25">
      <c r="A9" s="11">
        <v>44593</v>
      </c>
      <c r="B9" s="2">
        <v>8</v>
      </c>
      <c r="C9" s="2">
        <v>233.03000000000003</v>
      </c>
      <c r="E9">
        <v>356.8833333333335</v>
      </c>
    </row>
    <row r="10" spans="1:5" x14ac:dyDescent="0.25">
      <c r="A10" s="11">
        <v>44621</v>
      </c>
      <c r="B10" s="2">
        <v>9</v>
      </c>
      <c r="C10" s="2">
        <v>555.92999999999984</v>
      </c>
      <c r="E10">
        <v>299.89000000000004</v>
      </c>
    </row>
    <row r="11" spans="1:5" x14ac:dyDescent="0.25">
      <c r="A11" s="11">
        <v>44652</v>
      </c>
      <c r="B11" s="2">
        <v>10</v>
      </c>
      <c r="C11" s="2">
        <v>1467.87</v>
      </c>
      <c r="E11">
        <v>375.18666666666667</v>
      </c>
    </row>
    <row r="12" spans="1:5" x14ac:dyDescent="0.25">
      <c r="A12" s="11">
        <v>44682</v>
      </c>
      <c r="B12" s="2">
        <v>11</v>
      </c>
      <c r="C12" s="2">
        <v>2884.9899999999989</v>
      </c>
      <c r="E12">
        <v>752.27666666666664</v>
      </c>
    </row>
    <row r="13" spans="1:5" x14ac:dyDescent="0.25">
      <c r="A13" s="11">
        <v>44713</v>
      </c>
      <c r="B13" s="2">
        <v>12</v>
      </c>
      <c r="C13" s="2">
        <v>7727.65</v>
      </c>
      <c r="E13">
        <v>1636.2633333333331</v>
      </c>
    </row>
    <row r="14" spans="1:5" x14ac:dyDescent="0.25">
      <c r="A14" s="11">
        <v>44743</v>
      </c>
      <c r="B14" s="2">
        <v>13</v>
      </c>
      <c r="C14" s="2">
        <v>3810.5400000000013</v>
      </c>
      <c r="E14">
        <v>4026.8366666666661</v>
      </c>
    </row>
    <row r="15" spans="1:5" x14ac:dyDescent="0.25">
      <c r="A15" s="11">
        <v>44774</v>
      </c>
      <c r="B15" s="2">
        <v>14</v>
      </c>
      <c r="C15" s="2">
        <v>1120.9599999999998</v>
      </c>
      <c r="E15">
        <v>4807.7266666666665</v>
      </c>
    </row>
    <row r="16" spans="1:5" x14ac:dyDescent="0.25">
      <c r="A16" s="11">
        <v>44805</v>
      </c>
      <c r="B16" s="2">
        <v>15</v>
      </c>
      <c r="C16" s="2">
        <v>2993.3900000000003</v>
      </c>
      <c r="E16">
        <v>4219.7166666666662</v>
      </c>
    </row>
    <row r="17" spans="1:5" x14ac:dyDescent="0.25">
      <c r="A17" s="11">
        <v>44835</v>
      </c>
      <c r="B17" s="2">
        <v>16</v>
      </c>
      <c r="C17" s="2">
        <v>6156.5499999999993</v>
      </c>
      <c r="E17">
        <v>2641.6300000000006</v>
      </c>
    </row>
    <row r="18" spans="1:5" x14ac:dyDescent="0.25">
      <c r="A18" s="11">
        <v>44866</v>
      </c>
      <c r="B18" s="2">
        <v>17</v>
      </c>
      <c r="C18" s="2">
        <v>985.25000000000023</v>
      </c>
      <c r="E18">
        <v>3423.6333333333332</v>
      </c>
    </row>
    <row r="19" spans="1:5" x14ac:dyDescent="0.25">
      <c r="A19" s="11">
        <v>44896</v>
      </c>
      <c r="B19" s="2">
        <v>18</v>
      </c>
      <c r="C19" s="2">
        <v>2578.2600000000025</v>
      </c>
      <c r="E19">
        <v>3378.3966666666661</v>
      </c>
    </row>
    <row r="20" spans="1:5" x14ac:dyDescent="0.25">
      <c r="A20" s="11">
        <v>44927</v>
      </c>
      <c r="B20" s="2">
        <v>19</v>
      </c>
      <c r="C20" s="2">
        <v>927.26999999999953</v>
      </c>
      <c r="E20">
        <v>3240.0200000000004</v>
      </c>
    </row>
    <row r="21" spans="1:5" x14ac:dyDescent="0.25">
      <c r="A21" s="11">
        <v>44958</v>
      </c>
      <c r="B21" s="2">
        <v>20</v>
      </c>
      <c r="C21" s="2">
        <v>1344.6899999999994</v>
      </c>
      <c r="E21">
        <v>1496.9266666666674</v>
      </c>
    </row>
    <row r="22" spans="1:5" x14ac:dyDescent="0.25">
      <c r="A22" s="11">
        <v>44986</v>
      </c>
      <c r="B22" s="2">
        <v>21</v>
      </c>
      <c r="C22" s="2">
        <v>763.85</v>
      </c>
      <c r="E22">
        <v>1616.7400000000005</v>
      </c>
    </row>
    <row r="23" spans="1:5" x14ac:dyDescent="0.25">
      <c r="A23" s="11">
        <v>45017</v>
      </c>
      <c r="B23" s="2">
        <v>22</v>
      </c>
      <c r="C23" s="2">
        <v>766.78999999999985</v>
      </c>
      <c r="E23">
        <v>1011.9366666666664</v>
      </c>
    </row>
    <row r="24" spans="1:5" x14ac:dyDescent="0.25">
      <c r="A24" s="11">
        <v>45047</v>
      </c>
      <c r="B24" s="2">
        <v>23</v>
      </c>
      <c r="C24" s="2">
        <v>950.28</v>
      </c>
      <c r="E24">
        <v>958.44333333333316</v>
      </c>
    </row>
    <row r="25" spans="1:5" x14ac:dyDescent="0.25">
      <c r="A25" s="11">
        <v>45078</v>
      </c>
      <c r="B25" s="2">
        <v>24</v>
      </c>
      <c r="C25" s="2">
        <v>2504.35</v>
      </c>
      <c r="E25">
        <v>826.97333333333336</v>
      </c>
    </row>
    <row r="26" spans="1:5" x14ac:dyDescent="0.25">
      <c r="A26" s="11">
        <v>45108</v>
      </c>
      <c r="B26" s="2">
        <v>25</v>
      </c>
      <c r="C26" s="2">
        <v>2689.3299999999995</v>
      </c>
      <c r="E26">
        <v>1407.14</v>
      </c>
    </row>
    <row r="27" spans="1:5" x14ac:dyDescent="0.25">
      <c r="A27" s="11">
        <v>45139</v>
      </c>
      <c r="B27" s="2">
        <v>26</v>
      </c>
      <c r="C27" s="2">
        <v>2035.4299999999998</v>
      </c>
      <c r="E27">
        <v>2047.9866666666665</v>
      </c>
    </row>
    <row r="28" spans="1:5" x14ac:dyDescent="0.25">
      <c r="A28" s="11">
        <v>45170</v>
      </c>
      <c r="B28" s="2">
        <v>27</v>
      </c>
      <c r="C28" s="2">
        <v>1142.78</v>
      </c>
      <c r="E28">
        <v>2409.7033333333329</v>
      </c>
    </row>
    <row r="29" spans="1:5" x14ac:dyDescent="0.25">
      <c r="A29" s="11">
        <v>45200</v>
      </c>
      <c r="B29" s="2">
        <v>28</v>
      </c>
      <c r="C29" s="2">
        <v>4542.2300000000005</v>
      </c>
      <c r="E29">
        <v>1955.8466666666664</v>
      </c>
    </row>
    <row r="30" spans="1:5" x14ac:dyDescent="0.25">
      <c r="A30" s="11">
        <v>45231</v>
      </c>
      <c r="B30" s="2">
        <v>29</v>
      </c>
      <c r="C30" s="2">
        <v>2749.6299999999997</v>
      </c>
      <c r="E30">
        <v>2573.48</v>
      </c>
    </row>
    <row r="31" spans="1:5" x14ac:dyDescent="0.25">
      <c r="A31" s="11">
        <v>45261</v>
      </c>
      <c r="B31" s="2">
        <v>30</v>
      </c>
      <c r="C31" s="2">
        <v>2091.8299999999995</v>
      </c>
      <c r="E31">
        <v>2811.5466666666666</v>
      </c>
    </row>
    <row r="32" spans="1:5" x14ac:dyDescent="0.25">
      <c r="A32" s="11">
        <v>45292</v>
      </c>
      <c r="B32" s="2">
        <v>31</v>
      </c>
      <c r="C32" s="2">
        <v>1460.4499999999998</v>
      </c>
      <c r="E32">
        <v>3127.896666666667</v>
      </c>
    </row>
    <row r="33" spans="1:5" x14ac:dyDescent="0.25">
      <c r="A33" s="11">
        <v>45323</v>
      </c>
      <c r="B33" s="2">
        <v>32</v>
      </c>
      <c r="C33" s="2">
        <v>2660.79</v>
      </c>
      <c r="E33">
        <v>2100.6366666666663</v>
      </c>
    </row>
    <row r="34" spans="1:5" x14ac:dyDescent="0.25">
      <c r="A34" s="11">
        <v>45352</v>
      </c>
      <c r="B34" s="2">
        <v>33</v>
      </c>
      <c r="C34" s="2">
        <v>5707.2199999999993</v>
      </c>
      <c r="E34">
        <v>2071.0233333333331</v>
      </c>
    </row>
    <row r="35" spans="1:5" x14ac:dyDescent="0.25">
      <c r="A35" s="11">
        <v>45383</v>
      </c>
      <c r="B35" s="2">
        <v>34</v>
      </c>
      <c r="C35" s="2">
        <v>1942.8300000000002</v>
      </c>
      <c r="E35">
        <v>3276.1533333333332</v>
      </c>
    </row>
    <row r="36" spans="1:5" x14ac:dyDescent="0.25">
      <c r="A36" s="11">
        <v>45413</v>
      </c>
      <c r="B36" s="2">
        <v>35</v>
      </c>
      <c r="C36" s="2">
        <v>1800.9999999999995</v>
      </c>
      <c r="E36">
        <v>3436.9466666666663</v>
      </c>
    </row>
    <row r="37" spans="1:5" x14ac:dyDescent="0.25">
      <c r="A37" s="11">
        <v>45444</v>
      </c>
      <c r="B37" s="2">
        <v>36</v>
      </c>
      <c r="C37" s="2">
        <v>1060.7</v>
      </c>
      <c r="E37">
        <v>3150.35</v>
      </c>
    </row>
    <row r="38" spans="1:5" x14ac:dyDescent="0.25">
      <c r="A38" s="11">
        <v>45474</v>
      </c>
      <c r="B38" s="2">
        <v>37</v>
      </c>
      <c r="C38" s="2">
        <v>2772.87</v>
      </c>
      <c r="E38">
        <v>1601.51</v>
      </c>
    </row>
    <row r="39" spans="1:5" x14ac:dyDescent="0.25">
      <c r="A39" s="11">
        <v>45505</v>
      </c>
      <c r="B39" s="2">
        <v>38</v>
      </c>
      <c r="C39" s="2">
        <v>1032.94</v>
      </c>
      <c r="E39">
        <v>1878.1899999999998</v>
      </c>
    </row>
    <row r="40" spans="1:5" x14ac:dyDescent="0.25">
      <c r="A40" s="11">
        <v>45536</v>
      </c>
      <c r="B40" s="2">
        <v>39</v>
      </c>
      <c r="C40" s="2">
        <v>1863.3800000000006</v>
      </c>
      <c r="E40">
        <v>1622.17</v>
      </c>
    </row>
    <row r="41" spans="1:5" x14ac:dyDescent="0.25">
      <c r="A41" s="11">
        <v>45566</v>
      </c>
      <c r="B41" s="2">
        <v>40</v>
      </c>
      <c r="C41" s="2">
        <v>2437.14</v>
      </c>
      <c r="E41">
        <v>1889.7300000000002</v>
      </c>
    </row>
    <row r="42" spans="1:5" x14ac:dyDescent="0.25">
      <c r="A42" s="11">
        <v>45597</v>
      </c>
      <c r="B42" s="2">
        <v>41</v>
      </c>
      <c r="C42" s="2">
        <v>2703.5200000000004</v>
      </c>
      <c r="E42">
        <v>1777.8200000000004</v>
      </c>
    </row>
    <row r="43" spans="1:5" x14ac:dyDescent="0.25">
      <c r="A43" s="11">
        <v>45627</v>
      </c>
      <c r="B43" s="2">
        <v>42</v>
      </c>
      <c r="C43" s="2">
        <v>3304.36</v>
      </c>
      <c r="E43">
        <v>2334.6800000000003</v>
      </c>
    </row>
    <row r="44" spans="1:5" x14ac:dyDescent="0.25">
      <c r="A44" s="11">
        <v>45658</v>
      </c>
      <c r="B44" s="2">
        <v>43</v>
      </c>
      <c r="C44" s="2">
        <v>1009.4999999999995</v>
      </c>
      <c r="E44">
        <v>2815.0066666666667</v>
      </c>
    </row>
    <row r="45" spans="1:5" x14ac:dyDescent="0.25">
      <c r="A45" s="11">
        <v>45689</v>
      </c>
      <c r="B45" s="2">
        <v>44</v>
      </c>
      <c r="C45" s="2">
        <v>4559.26</v>
      </c>
      <c r="E45">
        <v>2339.126666666667</v>
      </c>
    </row>
    <row r="46" spans="1:5" x14ac:dyDescent="0.25">
      <c r="A46" s="11">
        <v>45717</v>
      </c>
      <c r="B46" s="2">
        <v>45</v>
      </c>
      <c r="C46" s="2">
        <v>3781.4500000000003</v>
      </c>
      <c r="E46">
        <v>2957.7066666666665</v>
      </c>
    </row>
    <row r="47" spans="1:5" x14ac:dyDescent="0.25">
      <c r="A47" s="11">
        <v>45748</v>
      </c>
      <c r="C47" s="13"/>
      <c r="D47" s="13" cm="1">
        <f t="array" ref="D47">TREND(C2:C46,B2:B46,46)</f>
        <v>3068.8283333333325</v>
      </c>
      <c r="E47">
        <v>3116.7366666666671</v>
      </c>
    </row>
    <row r="48" spans="1:5" x14ac:dyDescent="0.25">
      <c r="A48" s="11">
        <v>45778</v>
      </c>
      <c r="C48" s="13"/>
      <c r="D48" s="13" cm="1">
        <f t="array" ref="D48">TREND(C2:C46,B2:B46,47)</f>
        <v>3112.4494202898541</v>
      </c>
    </row>
    <row r="49" spans="1:4" x14ac:dyDescent="0.25">
      <c r="A49" s="11">
        <v>45809</v>
      </c>
      <c r="D49" s="13" cm="1">
        <f t="array" ref="D49">TREND(C2:C46,B2:B46,48)</f>
        <v>3156.0705072463761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D5B5-E706-44BC-84EF-B178A14BF801}">
  <sheetPr codeName="Sheet8"/>
  <dimension ref="A1:D10"/>
  <sheetViews>
    <sheetView workbookViewId="0">
      <selection activeCell="D22" sqref="D22"/>
    </sheetView>
  </sheetViews>
  <sheetFormatPr defaultRowHeight="15" x14ac:dyDescent="0.25"/>
  <cols>
    <col min="1" max="1" width="14.85546875" style="11" bestFit="1" customWidth="1"/>
    <col min="2" max="2" width="16.42578125" style="5" customWidth="1"/>
    <col min="3" max="3" width="18.28515625" style="5" customWidth="1"/>
    <col min="4" max="4" width="13.85546875" style="2" customWidth="1"/>
  </cols>
  <sheetData>
    <row r="1" spans="1:4" s="1" customFormat="1" x14ac:dyDescent="0.25">
      <c r="A1" s="12" t="s">
        <v>349</v>
      </c>
      <c r="B1" s="7" t="s">
        <v>347</v>
      </c>
      <c r="C1" s="7" t="s">
        <v>348</v>
      </c>
      <c r="D1" s="9" t="s">
        <v>351</v>
      </c>
    </row>
    <row r="2" spans="1:4" x14ac:dyDescent="0.25">
      <c r="A2" s="11">
        <v>45474</v>
      </c>
      <c r="B2" s="5">
        <f>SUMIF(Table1[MonthName],"July 2024",Table1[Spending])*-1</f>
        <v>213.91</v>
      </c>
      <c r="C2" s="5">
        <f>SUMIF(Table1[MonthName],"July 2024",Table1[Repayment])</f>
        <v>216.8</v>
      </c>
      <c r="D2" s="5">
        <f>C2-B2</f>
        <v>2.8900000000000148</v>
      </c>
    </row>
    <row r="3" spans="1:4" x14ac:dyDescent="0.25">
      <c r="A3" s="11">
        <v>45505</v>
      </c>
      <c r="B3" s="5">
        <f>SUMIF(Table1[MonthName],"August 2024",Table1[Spending])*-1</f>
        <v>216.52</v>
      </c>
      <c r="C3" s="5">
        <f>SUMIF(Table1[MonthName],"August 2024",Table1[Repayment])</f>
        <v>258.23</v>
      </c>
      <c r="D3" s="5">
        <f t="shared" ref="D3:D10" si="0">C3-B3</f>
        <v>41.710000000000008</v>
      </c>
    </row>
    <row r="4" spans="1:4" x14ac:dyDescent="0.25">
      <c r="A4" s="11">
        <v>45536</v>
      </c>
      <c r="B4" s="5">
        <f>SUMIF(Table1[MonthName],"September 2024",Table1[Spending])*-1</f>
        <v>293.83999999999992</v>
      </c>
      <c r="C4" s="5">
        <f>SUMIF(Table1[MonthName],"September 2024",Table1[Repayment])</f>
        <v>282.7</v>
      </c>
      <c r="D4" s="5">
        <f t="shared" si="0"/>
        <v>-11.13999999999993</v>
      </c>
    </row>
    <row r="5" spans="1:4" x14ac:dyDescent="0.25">
      <c r="A5" s="11">
        <v>45566</v>
      </c>
      <c r="B5" s="5">
        <f>SUMIF(Table1[MonthName],"October 2024",Table1[Spending])*-1</f>
        <v>368.53000000000003</v>
      </c>
      <c r="C5" s="5">
        <f>SUMIF(Table1[MonthName],"October 2024",Table1[Repayment])</f>
        <v>316.19</v>
      </c>
      <c r="D5" s="5">
        <f t="shared" si="0"/>
        <v>-52.340000000000032</v>
      </c>
    </row>
    <row r="6" spans="1:4" x14ac:dyDescent="0.25">
      <c r="A6" s="11">
        <v>45597</v>
      </c>
      <c r="B6" s="5">
        <f>SUMIF(Table1[MonthName],"November 2024",Table1[Spending])*-1</f>
        <v>167.89999999999998</v>
      </c>
      <c r="C6" s="5">
        <f>SUMIF(Table1[MonthName],"November 2024",Table1[Repayment])</f>
        <v>10</v>
      </c>
      <c r="D6" s="5">
        <f t="shared" si="0"/>
        <v>-157.89999999999998</v>
      </c>
    </row>
    <row r="7" spans="1:4" x14ac:dyDescent="0.25">
      <c r="A7" s="11">
        <v>45627</v>
      </c>
      <c r="B7" s="5">
        <f>SUMIF(Table1[MonthName],"December 2024",Table1[Spending])*-1</f>
        <v>155.51000000000002</v>
      </c>
      <c r="C7" s="5">
        <f>SUMIF(Table1[MonthName],"December 2024",Table1[Repayment])</f>
        <v>282.8</v>
      </c>
      <c r="D7" s="5">
        <f t="shared" si="0"/>
        <v>127.28999999999999</v>
      </c>
    </row>
    <row r="8" spans="1:4" x14ac:dyDescent="0.25">
      <c r="A8" s="11">
        <v>45658</v>
      </c>
      <c r="B8" s="5">
        <f>SUMIF(Table1[MonthName],"January 2025",Table1[Spending])*-1</f>
        <v>172.15</v>
      </c>
      <c r="C8" s="5">
        <f>SUMIF(Table1[MonthName],"January 2025",Table1[Repayment])</f>
        <v>189.52999999999997</v>
      </c>
      <c r="D8" s="5">
        <f t="shared" si="0"/>
        <v>17.379999999999967</v>
      </c>
    </row>
    <row r="9" spans="1:4" x14ac:dyDescent="0.25">
      <c r="A9" s="11">
        <v>45689</v>
      </c>
      <c r="B9" s="5">
        <f>SUMIF(Table1[MonthName],"February 2025",Table1[Spending])*-1</f>
        <v>356.03999999999996</v>
      </c>
      <c r="C9" s="5">
        <f>SUMIF(Table1[MonthName],"February 2025",Table1[Repayment])</f>
        <v>150</v>
      </c>
      <c r="D9" s="5">
        <f t="shared" si="0"/>
        <v>-206.03999999999996</v>
      </c>
    </row>
    <row r="10" spans="1:4" x14ac:dyDescent="0.25">
      <c r="A10" s="11">
        <v>45717</v>
      </c>
      <c r="B10" s="5">
        <f>SUMIF(Table1[MonthName],"March 2025",Table1[Spending])*-1</f>
        <v>33.870000000000005</v>
      </c>
      <c r="C10" s="5">
        <f>SUMIF(Table1[MonthName],"March 2025",Table1[Repayment])</f>
        <v>583.21</v>
      </c>
      <c r="D10" s="5">
        <f t="shared" si="0"/>
        <v>549.34</v>
      </c>
    </row>
  </sheetData>
  <phoneticPr fontId="18" type="noConversion"/>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97AA-C8A4-494C-B746-3E908A3B55D5}">
  <sheetPr codeName="Sheet9"/>
  <dimension ref="A24"/>
  <sheetViews>
    <sheetView showGridLines="0" tabSelected="1" zoomScale="80" zoomScaleNormal="80" workbookViewId="0">
      <selection activeCell="T19" sqref="A1:XFD1048576"/>
    </sheetView>
  </sheetViews>
  <sheetFormatPr defaultColWidth="15.7109375" defaultRowHeight="15" x14ac:dyDescent="0.25"/>
  <cols>
    <col min="10" max="10" width="2.7109375" customWidth="1"/>
  </cols>
  <sheetData>
    <row r="24" ht="9.9499999999999993"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ExpenseBreakdown</vt:lpstr>
      <vt:lpstr>Variance</vt:lpstr>
      <vt:lpstr>OverSpent</vt:lpstr>
      <vt:lpstr>SpendingTrend</vt:lpstr>
      <vt:lpstr>MasterData</vt:lpstr>
      <vt:lpstr>3MonthMovingAverage</vt:lpstr>
      <vt:lpstr>TrendForecast</vt:lpstr>
      <vt:lpstr>CreditCardSpending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Okeoghene Ogude-Nyerhovwo</dc:creator>
  <cp:lastModifiedBy>Nero Ogude</cp:lastModifiedBy>
  <dcterms:created xsi:type="dcterms:W3CDTF">2025-04-01T10:30:19Z</dcterms:created>
  <dcterms:modified xsi:type="dcterms:W3CDTF">2025-06-18T00:53:57Z</dcterms:modified>
</cp:coreProperties>
</file>