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2"/>
  </bookViews>
  <sheets>
    <sheet name="EM_soft_assignments" sheetId="3" r:id="rId1"/>
    <sheet name="Sheet2" sheetId="2" r:id="rId2"/>
    <sheet name="Sheet4" sheetId="4" r:id="rId3"/>
    <sheet name="Sheet5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F31" i="4"/>
  <c r="F30" i="4"/>
  <c r="E32" i="4"/>
  <c r="E31" i="4"/>
  <c r="E30" i="4"/>
  <c r="L14" i="5"/>
  <c r="M14" i="5"/>
  <c r="L11" i="5"/>
  <c r="J24" i="3"/>
  <c r="I15" i="2"/>
  <c r="F20" i="4"/>
  <c r="L6" i="5"/>
  <c r="M6" i="5"/>
  <c r="L7" i="5"/>
  <c r="M7" i="5"/>
  <c r="L8" i="5"/>
  <c r="M8" i="5"/>
  <c r="L9" i="5"/>
  <c r="M9" i="5"/>
  <c r="L10" i="5"/>
  <c r="M10" i="5"/>
  <c r="M11" i="5"/>
  <c r="M5" i="5"/>
  <c r="L5" i="5"/>
  <c r="H6" i="5"/>
  <c r="H7" i="5"/>
  <c r="H8" i="5"/>
  <c r="H9" i="5"/>
  <c r="H10" i="5"/>
  <c r="H11" i="5"/>
  <c r="H5" i="5"/>
  <c r="G6" i="5"/>
  <c r="G7" i="5"/>
  <c r="G8" i="5"/>
  <c r="G9" i="5"/>
  <c r="G10" i="5"/>
  <c r="G11" i="5"/>
  <c r="G5" i="5"/>
  <c r="E6" i="5"/>
  <c r="E7" i="5"/>
  <c r="E8" i="5"/>
  <c r="E9" i="5"/>
  <c r="E10" i="5"/>
  <c r="E11" i="5"/>
  <c r="E5" i="5"/>
  <c r="D6" i="5"/>
  <c r="D7" i="5"/>
  <c r="D8" i="5"/>
  <c r="D9" i="5"/>
  <c r="D10" i="5"/>
  <c r="D11" i="5"/>
  <c r="D5" i="5"/>
  <c r="H22" i="4"/>
  <c r="I22" i="4"/>
  <c r="J22" i="4"/>
  <c r="N22" i="4" s="1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I21" i="4"/>
  <c r="J21" i="4"/>
  <c r="H21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M10" i="4"/>
  <c r="N10" i="4"/>
  <c r="L10" i="4"/>
  <c r="J11" i="4"/>
  <c r="J12" i="4"/>
  <c r="J13" i="4"/>
  <c r="J14" i="4"/>
  <c r="J15" i="4"/>
  <c r="J16" i="4"/>
  <c r="J17" i="4"/>
  <c r="J10" i="4"/>
  <c r="I11" i="4"/>
  <c r="I12" i="4"/>
  <c r="I13" i="4"/>
  <c r="I14" i="4"/>
  <c r="I15" i="4"/>
  <c r="I16" i="4"/>
  <c r="I17" i="4"/>
  <c r="I10" i="4"/>
  <c r="H11" i="4"/>
  <c r="H12" i="4"/>
  <c r="H13" i="4"/>
  <c r="H14" i="4"/>
  <c r="H15" i="4"/>
  <c r="H16" i="4"/>
  <c r="H17" i="4"/>
  <c r="H10" i="4"/>
  <c r="F8" i="4"/>
  <c r="F7" i="4"/>
  <c r="N26" i="4" l="1"/>
  <c r="L21" i="4"/>
  <c r="L27" i="4"/>
  <c r="M22" i="4"/>
  <c r="L22" i="4"/>
  <c r="M24" i="4"/>
  <c r="N25" i="4"/>
  <c r="N28" i="4"/>
  <c r="M23" i="4"/>
  <c r="M25" i="4"/>
  <c r="L25" i="4"/>
  <c r="L24" i="4"/>
  <c r="M21" i="4"/>
  <c r="M26" i="4"/>
  <c r="N23" i="4"/>
  <c r="L26" i="4"/>
  <c r="M28" i="4"/>
  <c r="L23" i="4"/>
  <c r="L28" i="4"/>
  <c r="N21" i="4"/>
  <c r="N27" i="4"/>
  <c r="M27" i="4"/>
  <c r="N24" i="4"/>
  <c r="L13" i="3" l="1"/>
  <c r="O13" i="2"/>
  <c r="H39" i="3"/>
  <c r="J39" i="3" s="1"/>
  <c r="F39" i="3"/>
  <c r="J38" i="3"/>
  <c r="P38" i="3" s="1"/>
  <c r="I38" i="3"/>
  <c r="H38" i="3"/>
  <c r="F38" i="3"/>
  <c r="J37" i="3"/>
  <c r="P37" i="3" s="1"/>
  <c r="I37" i="3"/>
  <c r="O37" i="3" s="1"/>
  <c r="Q37" i="3" s="1"/>
  <c r="H37" i="3"/>
  <c r="F37" i="3"/>
  <c r="J36" i="3"/>
  <c r="L36" i="3" s="1"/>
  <c r="I36" i="3"/>
  <c r="H36" i="3"/>
  <c r="F36" i="3"/>
  <c r="O35" i="3"/>
  <c r="Q35" i="3" s="1"/>
  <c r="M35" i="3"/>
  <c r="L35" i="3"/>
  <c r="J35" i="3"/>
  <c r="P35" i="3" s="1"/>
  <c r="I35" i="3"/>
  <c r="H35" i="3"/>
  <c r="F35" i="3"/>
  <c r="I24" i="3"/>
  <c r="J15" i="3"/>
  <c r="I15" i="3"/>
  <c r="H30" i="3"/>
  <c r="F30" i="3"/>
  <c r="H29" i="3"/>
  <c r="F29" i="3"/>
  <c r="H28" i="3"/>
  <c r="F28" i="3"/>
  <c r="H27" i="3"/>
  <c r="F27" i="3"/>
  <c r="H26" i="3"/>
  <c r="F26" i="3"/>
  <c r="H21" i="3"/>
  <c r="F21" i="3"/>
  <c r="H20" i="3"/>
  <c r="F20" i="3"/>
  <c r="H19" i="3"/>
  <c r="F19" i="3"/>
  <c r="H18" i="3"/>
  <c r="F18" i="3"/>
  <c r="H17" i="3"/>
  <c r="F17" i="3"/>
  <c r="J12" i="3"/>
  <c r="P12" i="3" s="1"/>
  <c r="I12" i="3"/>
  <c r="O12" i="3" s="1"/>
  <c r="Q12" i="3" s="1"/>
  <c r="H12" i="3"/>
  <c r="F12" i="3"/>
  <c r="J11" i="3"/>
  <c r="P11" i="3" s="1"/>
  <c r="H11" i="3"/>
  <c r="I11" i="3" s="1"/>
  <c r="F11" i="3"/>
  <c r="H10" i="3"/>
  <c r="I10" i="3" s="1"/>
  <c r="F10" i="3"/>
  <c r="M9" i="3"/>
  <c r="J9" i="3"/>
  <c r="P9" i="3" s="1"/>
  <c r="I9" i="3"/>
  <c r="O9" i="3" s="1"/>
  <c r="Q9" i="3" s="1"/>
  <c r="H9" i="3"/>
  <c r="F9" i="3"/>
  <c r="J8" i="3"/>
  <c r="H8" i="3"/>
  <c r="I8" i="3" s="1"/>
  <c r="F8" i="3"/>
  <c r="O36" i="3" l="1"/>
  <c r="O38" i="3"/>
  <c r="Q38" i="3" s="1"/>
  <c r="M36" i="3"/>
  <c r="L37" i="3"/>
  <c r="I39" i="3"/>
  <c r="P36" i="3"/>
  <c r="Q36" i="3" s="1"/>
  <c r="M38" i="3"/>
  <c r="M37" i="3"/>
  <c r="L38" i="3"/>
  <c r="L8" i="3"/>
  <c r="O8" i="3"/>
  <c r="P8" i="3"/>
  <c r="O11" i="3"/>
  <c r="Q11" i="3" s="1"/>
  <c r="L11" i="3"/>
  <c r="M8" i="3"/>
  <c r="L9" i="3"/>
  <c r="J10" i="3"/>
  <c r="O10" i="3" s="1"/>
  <c r="M11" i="3"/>
  <c r="M12" i="3"/>
  <c r="L12" i="3"/>
  <c r="H30" i="2"/>
  <c r="F30" i="2"/>
  <c r="H29" i="2"/>
  <c r="F29" i="2"/>
  <c r="H28" i="2"/>
  <c r="F28" i="2"/>
  <c r="H27" i="2"/>
  <c r="F27" i="2"/>
  <c r="H26" i="2"/>
  <c r="F26" i="2"/>
  <c r="I18" i="2"/>
  <c r="I19" i="2"/>
  <c r="P19" i="2" s="1"/>
  <c r="I20" i="2"/>
  <c r="M20" i="2" s="1"/>
  <c r="I21" i="2"/>
  <c r="I17" i="2"/>
  <c r="O17" i="2" s="1"/>
  <c r="J18" i="2"/>
  <c r="J19" i="2"/>
  <c r="J20" i="2"/>
  <c r="J21" i="2"/>
  <c r="J17" i="2"/>
  <c r="L20" i="2"/>
  <c r="H21" i="2"/>
  <c r="F21" i="2"/>
  <c r="H20" i="2"/>
  <c r="F20" i="2"/>
  <c r="H19" i="2"/>
  <c r="F19" i="2"/>
  <c r="H18" i="2"/>
  <c r="F18" i="2"/>
  <c r="H17" i="2"/>
  <c r="F17" i="2"/>
  <c r="J15" i="2"/>
  <c r="F9" i="2"/>
  <c r="F10" i="2"/>
  <c r="F11" i="2"/>
  <c r="F12" i="2"/>
  <c r="F8" i="2"/>
  <c r="P10" i="2"/>
  <c r="M10" i="2"/>
  <c r="I10" i="2"/>
  <c r="L10" i="2" s="1"/>
  <c r="I11" i="2"/>
  <c r="O11" i="2" s="1"/>
  <c r="I12" i="2"/>
  <c r="J10" i="2"/>
  <c r="O10" i="2" s="1"/>
  <c r="Q10" i="2" s="1"/>
  <c r="J11" i="2"/>
  <c r="M11" i="2" s="1"/>
  <c r="H8" i="2"/>
  <c r="I8" i="2" s="1"/>
  <c r="H9" i="2"/>
  <c r="I9" i="2" s="1"/>
  <c r="H10" i="2"/>
  <c r="H11" i="2"/>
  <c r="H12" i="2"/>
  <c r="J12" i="2" s="1"/>
  <c r="O19" i="2" l="1"/>
  <c r="Q19" i="2" s="1"/>
  <c r="O39" i="3"/>
  <c r="I42" i="3" s="1"/>
  <c r="L39" i="3"/>
  <c r="M39" i="3"/>
  <c r="P39" i="3"/>
  <c r="J42" i="3" s="1"/>
  <c r="L10" i="3"/>
  <c r="P10" i="3"/>
  <c r="Q10" i="3" s="1"/>
  <c r="M10" i="3"/>
  <c r="Q8" i="3"/>
  <c r="O20" i="2"/>
  <c r="L19" i="2"/>
  <c r="P20" i="2"/>
  <c r="L17" i="2"/>
  <c r="M19" i="2"/>
  <c r="M12" i="2"/>
  <c r="P12" i="2"/>
  <c r="O8" i="2"/>
  <c r="O12" i="2"/>
  <c r="L12" i="2"/>
  <c r="J8" i="2"/>
  <c r="J9" i="2"/>
  <c r="L11" i="2"/>
  <c r="P11" i="2"/>
  <c r="Q11" i="2" s="1"/>
  <c r="Q39" i="3" l="1"/>
  <c r="J19" i="3"/>
  <c r="J18" i="3"/>
  <c r="J17" i="3"/>
  <c r="J21" i="3"/>
  <c r="J20" i="3"/>
  <c r="I20" i="3"/>
  <c r="I19" i="3"/>
  <c r="I18" i="3"/>
  <c r="I17" i="3"/>
  <c r="I21" i="3"/>
  <c r="Q20" i="2"/>
  <c r="L18" i="2"/>
  <c r="I24" i="2" s="1"/>
  <c r="O18" i="2"/>
  <c r="L21" i="2"/>
  <c r="O21" i="2"/>
  <c r="M21" i="2"/>
  <c r="M18" i="2"/>
  <c r="P17" i="2"/>
  <c r="M17" i="2"/>
  <c r="J24" i="2" s="1"/>
  <c r="P21" i="2"/>
  <c r="P18" i="2"/>
  <c r="P9" i="2"/>
  <c r="M9" i="2"/>
  <c r="L9" i="2"/>
  <c r="P8" i="2"/>
  <c r="Q8" i="2" s="1"/>
  <c r="M8" i="2"/>
  <c r="O9" i="2"/>
  <c r="Q9" i="2" s="1"/>
  <c r="Q12" i="2"/>
  <c r="L8" i="2"/>
  <c r="I27" i="2" l="1"/>
  <c r="I28" i="2"/>
  <c r="I29" i="2"/>
  <c r="I30" i="2"/>
  <c r="I26" i="2"/>
  <c r="J26" i="2"/>
  <c r="J27" i="2"/>
  <c r="J28" i="2"/>
  <c r="J29" i="2"/>
  <c r="J30" i="2"/>
  <c r="J26" i="3"/>
  <c r="O19" i="3"/>
  <c r="L19" i="3"/>
  <c r="P20" i="3"/>
  <c r="M20" i="3"/>
  <c r="M17" i="3"/>
  <c r="P17" i="3"/>
  <c r="O20" i="3"/>
  <c r="L20" i="3"/>
  <c r="O21" i="3"/>
  <c r="L21" i="3"/>
  <c r="P18" i="3"/>
  <c r="M18" i="3"/>
  <c r="L18" i="3"/>
  <c r="O18" i="3"/>
  <c r="P21" i="3"/>
  <c r="M21" i="3"/>
  <c r="L17" i="3"/>
  <c r="O17" i="3"/>
  <c r="M19" i="3"/>
  <c r="P19" i="3"/>
  <c r="Q17" i="2"/>
  <c r="Q18" i="2"/>
  <c r="Q21" i="2"/>
  <c r="M28" i="2" l="1"/>
  <c r="P28" i="2"/>
  <c r="M27" i="2"/>
  <c r="P27" i="2"/>
  <c r="P26" i="2"/>
  <c r="M26" i="2"/>
  <c r="J33" i="2" s="1"/>
  <c r="O26" i="2"/>
  <c r="L26" i="2"/>
  <c r="I33" i="2" s="1"/>
  <c r="L30" i="2"/>
  <c r="O30" i="2"/>
  <c r="O29" i="2"/>
  <c r="Q29" i="2" s="1"/>
  <c r="L29" i="2"/>
  <c r="M30" i="2"/>
  <c r="P30" i="2"/>
  <c r="O28" i="2"/>
  <c r="L28" i="2"/>
  <c r="M29" i="2"/>
  <c r="P29" i="2"/>
  <c r="O27" i="2"/>
  <c r="Q27" i="2" s="1"/>
  <c r="L27" i="2"/>
  <c r="Q17" i="3"/>
  <c r="Q20" i="3"/>
  <c r="Q18" i="3"/>
  <c r="Q21" i="3"/>
  <c r="Q19" i="3"/>
  <c r="Q26" i="2" l="1"/>
  <c r="Q30" i="2"/>
  <c r="Q28" i="2"/>
  <c r="I30" i="3"/>
  <c r="I29" i="3"/>
  <c r="I28" i="3"/>
  <c r="I27" i="3"/>
  <c r="I26" i="3"/>
  <c r="J29" i="3"/>
  <c r="J28" i="3"/>
  <c r="J27" i="3"/>
  <c r="J30" i="3"/>
  <c r="P28" i="3" l="1"/>
  <c r="M28" i="3"/>
  <c r="L27" i="3"/>
  <c r="O27" i="3"/>
  <c r="L28" i="3"/>
  <c r="O28" i="3"/>
  <c r="M29" i="3"/>
  <c r="P29" i="3"/>
  <c r="P30" i="3"/>
  <c r="M30" i="3"/>
  <c r="O29" i="3"/>
  <c r="L29" i="3"/>
  <c r="M27" i="3"/>
  <c r="P27" i="3"/>
  <c r="O26" i="3"/>
  <c r="L26" i="3"/>
  <c r="M26" i="3"/>
  <c r="P26" i="3"/>
  <c r="O30" i="3"/>
  <c r="L30" i="3"/>
  <c r="Q26" i="3" l="1"/>
  <c r="I33" i="3"/>
  <c r="J33" i="3"/>
  <c r="Q28" i="3"/>
  <c r="Q30" i="3"/>
  <c r="Q27" i="3"/>
  <c r="Q29" i="3"/>
</calcChain>
</file>

<file path=xl/sharedStrings.xml><?xml version="1.0" encoding="utf-8"?>
<sst xmlns="http://schemas.openxmlformats.org/spreadsheetml/2006/main" count="133" uniqueCount="43">
  <si>
    <t>θa</t>
  </si>
  <si>
    <t>θb</t>
  </si>
  <si>
    <t>h</t>
  </si>
  <si>
    <t>t</t>
  </si>
  <si>
    <t>total</t>
  </si>
  <si>
    <t>HVb</t>
  </si>
  <si>
    <t>HVa</t>
  </si>
  <si>
    <t>soft</t>
  </si>
  <si>
    <t>ones</t>
  </si>
  <si>
    <r>
      <t>Exercise Break:</t>
    </r>
    <r>
      <rPr>
        <sz val="11"/>
        <color theme="1"/>
        <rFont val="Calibri"/>
        <family val="2"/>
        <scheme val="minor"/>
      </rPr>
      <t xml:space="preserve"> Compute </t>
    </r>
    <r>
      <rPr>
        <i/>
        <sz val="11"/>
        <color theme="1"/>
        <rFont val="Calibri"/>
        <family val="2"/>
        <scheme val="minor"/>
      </rPr>
      <t>HiddenMatrix</t>
    </r>
    <r>
      <rPr>
        <sz val="11"/>
        <color theme="1"/>
        <rFont val="Calibri"/>
        <family val="2"/>
        <scheme val="minor"/>
      </rPr>
      <t xml:space="preserve"> using the Newtonian inverse-square law for the three centers and eight data points shown in the figure below.</t>
    </r>
  </si>
  <si>
    <r>
      <t>HiddenMatrix</t>
    </r>
    <r>
      <rPr>
        <i/>
        <sz val="7.75"/>
        <color theme="1"/>
        <rFont val="MathJax_Math"/>
      </rPr>
      <t>i</t>
    </r>
    <r>
      <rPr>
        <sz val="7.75"/>
        <color theme="1"/>
        <rFont val="MathJax_Main"/>
      </rPr>
      <t>,</t>
    </r>
    <r>
      <rPr>
        <i/>
        <sz val="7.75"/>
        <color theme="1"/>
        <rFont val="MathJax_Math"/>
      </rPr>
      <t>j</t>
    </r>
    <r>
      <rPr>
        <sz val="13.4"/>
        <color theme="1"/>
        <rFont val="MathJax_Main"/>
      </rPr>
      <t>=1/</t>
    </r>
    <r>
      <rPr>
        <i/>
        <sz val="13.4"/>
        <color theme="1"/>
        <rFont val="MathJax_Math"/>
      </rPr>
      <t>d</t>
    </r>
    <r>
      <rPr>
        <sz val="13.4"/>
        <color theme="1"/>
        <rFont val="MathJax_Main"/>
      </rPr>
      <t>(</t>
    </r>
    <r>
      <rPr>
        <i/>
        <sz val="13.4"/>
        <color theme="1"/>
        <rFont val="MathJax_Math"/>
      </rPr>
      <t>Data</t>
    </r>
    <r>
      <rPr>
        <i/>
        <sz val="7.75"/>
        <color theme="1"/>
        <rFont val="MathJax_Math"/>
      </rPr>
      <t>j</t>
    </r>
    <r>
      <rPr>
        <sz val="13.4"/>
        <color theme="1"/>
        <rFont val="MathJax_Main"/>
      </rPr>
      <t>,</t>
    </r>
    <r>
      <rPr>
        <i/>
        <sz val="13.4"/>
        <color theme="1"/>
        <rFont val="MathJax_Math"/>
      </rPr>
      <t>x</t>
    </r>
    <r>
      <rPr>
        <i/>
        <sz val="7.75"/>
        <color theme="1"/>
        <rFont val="MathJax_Math"/>
      </rPr>
      <t>i</t>
    </r>
    <r>
      <rPr>
        <sz val="13.4"/>
        <color theme="1"/>
        <rFont val="MathJax_Main"/>
      </rPr>
      <t>)</t>
    </r>
    <r>
      <rPr>
        <sz val="7.75"/>
        <color theme="1"/>
        <rFont val="MathJax_Main"/>
      </rPr>
      <t>2</t>
    </r>
    <r>
      <rPr>
        <sz val="13.4"/>
        <color theme="1"/>
        <rFont val="MathJax_Size1"/>
      </rPr>
      <t>∑</t>
    </r>
    <r>
      <rPr>
        <sz val="7.75"/>
        <color theme="1"/>
        <rFont val="MathJax_Main"/>
      </rPr>
      <t>all centers </t>
    </r>
    <r>
      <rPr>
        <i/>
        <sz val="7.75"/>
        <color theme="1"/>
        <rFont val="MathJax_Math"/>
      </rPr>
      <t>x</t>
    </r>
    <r>
      <rPr>
        <i/>
        <sz val="5.5"/>
        <color theme="1"/>
        <rFont val="MathJax_Math"/>
      </rPr>
      <t>t</t>
    </r>
    <r>
      <rPr>
        <sz val="13.4"/>
        <color theme="1"/>
        <rFont val="MathJax_Main"/>
      </rPr>
      <t>1/</t>
    </r>
    <r>
      <rPr>
        <i/>
        <sz val="13.4"/>
        <color theme="1"/>
        <rFont val="MathJax_Math"/>
      </rPr>
      <t>d</t>
    </r>
    <r>
      <rPr>
        <sz val="13.4"/>
        <color theme="1"/>
        <rFont val="MathJax_Main"/>
      </rPr>
      <t>(</t>
    </r>
    <r>
      <rPr>
        <i/>
        <sz val="13.4"/>
        <color theme="1"/>
        <rFont val="MathJax_Math"/>
      </rPr>
      <t>Data</t>
    </r>
    <r>
      <rPr>
        <i/>
        <sz val="7.75"/>
        <color theme="1"/>
        <rFont val="MathJax_Math"/>
      </rPr>
      <t>j</t>
    </r>
    <r>
      <rPr>
        <sz val="13.4"/>
        <color theme="1"/>
        <rFont val="MathJax_Main"/>
      </rPr>
      <t>,</t>
    </r>
    <r>
      <rPr>
        <i/>
        <sz val="13.4"/>
        <color theme="1"/>
        <rFont val="MathJax_Math"/>
      </rPr>
      <t>x</t>
    </r>
    <r>
      <rPr>
        <i/>
        <sz val="7.75"/>
        <color theme="1"/>
        <rFont val="MathJax_Math"/>
      </rPr>
      <t>t</t>
    </r>
    <r>
      <rPr>
        <sz val="13.4"/>
        <color theme="1"/>
        <rFont val="MathJax_Main"/>
      </rPr>
      <t>)</t>
    </r>
    <r>
      <rPr>
        <sz val="7.75"/>
        <color theme="1"/>
        <rFont val="MathJax_Main"/>
      </rPr>
      <t>2</t>
    </r>
    <r>
      <rPr>
        <sz val="11"/>
        <color theme="1"/>
        <rFont val="Calibri"/>
        <family val="2"/>
        <scheme val="minor"/>
      </rPr>
      <t>.</t>
    </r>
  </si>
  <si>
    <t>name</t>
  </si>
  <si>
    <t>x</t>
  </si>
  <si>
    <t>y</t>
  </si>
  <si>
    <t>center1</t>
  </si>
  <si>
    <t>center2</t>
  </si>
  <si>
    <t>center3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</si>
  <si>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</si>
  <si>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</si>
  <si>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</si>
  <si>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</si>
  <si>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</si>
  <si>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</si>
  <si>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</si>
  <si>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</si>
  <si>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c1</t>
  </si>
  <si>
    <t>c2</t>
  </si>
  <si>
    <t>c3</t>
  </si>
  <si>
    <t>distances</t>
  </si>
  <si>
    <t>distances2</t>
  </si>
  <si>
    <t>HM</t>
  </si>
  <si>
    <t>x1</t>
  </si>
  <si>
    <t>x2</t>
  </si>
  <si>
    <t>x3</t>
  </si>
  <si>
    <t>b</t>
  </si>
  <si>
    <t>partition function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</si>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</sst>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3.4"/>
      <color theme="1"/>
      <name val="MathJax_Main"/>
    </font>
    <font>
      <i/>
      <sz val="7.75"/>
      <color theme="1"/>
      <name val="MathJax_Math"/>
    </font>
    <font>
      <sz val="7.75"/>
      <color theme="1"/>
      <name val="MathJax_Main"/>
    </font>
    <font>
      <sz val="13.4"/>
      <color theme="1"/>
      <name val="MathJax_Main"/>
    </font>
    <font>
      <i/>
      <sz val="13.4"/>
      <color theme="1"/>
      <name val="MathJax_Math"/>
    </font>
    <font>
      <sz val="13.4"/>
      <color theme="1"/>
      <name val="MathJax_Size1"/>
    </font>
    <font>
      <i/>
      <sz val="5.5"/>
      <color theme="1"/>
      <name val="MathJax_Math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/>
    <xf numFmtId="0" fontId="1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</xdr:row>
      <xdr:rowOff>47625</xdr:rowOff>
    </xdr:from>
    <xdr:to>
      <xdr:col>4</xdr:col>
      <xdr:colOff>466725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CE00F-B308-404A-8F04-A7185BDB2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90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361950</xdr:colOff>
      <xdr:row>15</xdr:row>
      <xdr:rowOff>47625</xdr:rowOff>
    </xdr:from>
    <xdr:ext cx="2543175" cy="1095375"/>
    <xdr:pic>
      <xdr:nvPicPr>
        <xdr:cNvPr id="3" name="Picture 2">
          <a:extLst>
            <a:ext uri="{FF2B5EF4-FFF2-40B4-BE49-F238E27FC236}">
              <a16:creationId xmlns:a16="http://schemas.microsoft.com/office/drawing/2014/main" id="{6F51B5E0-28EE-4419-9790-3F2DF6B37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051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361950</xdr:colOff>
      <xdr:row>24</xdr:row>
      <xdr:rowOff>47625</xdr:rowOff>
    </xdr:from>
    <xdr:ext cx="2543175" cy="1095375"/>
    <xdr:pic>
      <xdr:nvPicPr>
        <xdr:cNvPr id="4" name="Picture 3">
          <a:extLst>
            <a:ext uri="{FF2B5EF4-FFF2-40B4-BE49-F238E27FC236}">
              <a16:creationId xmlns:a16="http://schemas.microsoft.com/office/drawing/2014/main" id="{D64E824D-D936-4361-87C1-045343478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619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361950</xdr:colOff>
      <xdr:row>33</xdr:row>
      <xdr:rowOff>47625</xdr:rowOff>
    </xdr:from>
    <xdr:ext cx="2543175" cy="1095375"/>
    <xdr:pic>
      <xdr:nvPicPr>
        <xdr:cNvPr id="5" name="Picture 4">
          <a:extLst>
            <a:ext uri="{FF2B5EF4-FFF2-40B4-BE49-F238E27FC236}">
              <a16:creationId xmlns:a16="http://schemas.microsoft.com/office/drawing/2014/main" id="{A965A436-DFFB-4B13-8B89-4F605CD14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619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</xdr:row>
      <xdr:rowOff>47625</xdr:rowOff>
    </xdr:from>
    <xdr:to>
      <xdr:col>4</xdr:col>
      <xdr:colOff>466725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564916-2B17-40F0-B3C2-6E13F96B1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90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361950</xdr:colOff>
      <xdr:row>15</xdr:row>
      <xdr:rowOff>47625</xdr:rowOff>
    </xdr:from>
    <xdr:ext cx="2543175" cy="1095375"/>
    <xdr:pic>
      <xdr:nvPicPr>
        <xdr:cNvPr id="4" name="Picture 3">
          <a:extLst>
            <a:ext uri="{FF2B5EF4-FFF2-40B4-BE49-F238E27FC236}">
              <a16:creationId xmlns:a16="http://schemas.microsoft.com/office/drawing/2014/main" id="{177462B9-FD2F-407A-9924-C3114B85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1906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361950</xdr:colOff>
      <xdr:row>24</xdr:row>
      <xdr:rowOff>47625</xdr:rowOff>
    </xdr:from>
    <xdr:ext cx="2543175" cy="1095375"/>
    <xdr:pic>
      <xdr:nvPicPr>
        <xdr:cNvPr id="5" name="Picture 4">
          <a:extLst>
            <a:ext uri="{FF2B5EF4-FFF2-40B4-BE49-F238E27FC236}">
              <a16:creationId xmlns:a16="http://schemas.microsoft.com/office/drawing/2014/main" id="{4AA6ABE3-10F6-4074-AE38-05D857C7B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05125"/>
          <a:ext cx="25431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104775</xdr:rowOff>
    </xdr:from>
    <xdr:to>
      <xdr:col>0</xdr:col>
      <xdr:colOff>3390900</xdr:colOff>
      <xdr:row>17</xdr:row>
      <xdr:rowOff>64580</xdr:rowOff>
    </xdr:to>
    <xdr:pic>
      <xdr:nvPicPr>
        <xdr:cNvPr id="3" name="Picture 2" descr="http://bioinformaticsalgorithms.com/images/Clustering/maxdistance_vs_error_distortion_1.png">
          <a:extLst>
            <a:ext uri="{FF2B5EF4-FFF2-40B4-BE49-F238E27FC236}">
              <a16:creationId xmlns:a16="http://schemas.microsoft.com/office/drawing/2014/main" id="{9FCFF8C4-11A4-42F9-91FA-054D325CB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76275"/>
          <a:ext cx="3257550" cy="3007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S42"/>
  <sheetViews>
    <sheetView workbookViewId="0">
      <selection activeCell="J24" sqref="J24"/>
    </sheetView>
  </sheetViews>
  <sheetFormatPr defaultRowHeight="15"/>
  <cols>
    <col min="10" max="10" width="9.7109375" customWidth="1"/>
  </cols>
  <sheetData>
    <row r="5" spans="6:19">
      <c r="G5" t="s">
        <v>4</v>
      </c>
      <c r="H5">
        <v>10</v>
      </c>
      <c r="I5" s="2" t="s">
        <v>0</v>
      </c>
      <c r="J5" s="2" t="s">
        <v>1</v>
      </c>
    </row>
    <row r="6" spans="6:19">
      <c r="I6" s="1">
        <v>0.6</v>
      </c>
      <c r="J6" s="1">
        <v>0.82</v>
      </c>
      <c r="O6" t="s">
        <v>7</v>
      </c>
    </row>
    <row r="7" spans="6:19">
      <c r="G7" t="s">
        <v>2</v>
      </c>
      <c r="H7" t="s">
        <v>3</v>
      </c>
      <c r="I7" t="s">
        <v>6</v>
      </c>
      <c r="J7" t="s">
        <v>5</v>
      </c>
      <c r="L7" t="s">
        <v>6</v>
      </c>
      <c r="M7" t="s">
        <v>5</v>
      </c>
      <c r="O7" t="s">
        <v>6</v>
      </c>
      <c r="P7" t="s">
        <v>5</v>
      </c>
      <c r="S7" t="s">
        <v>8</v>
      </c>
    </row>
    <row r="8" spans="6:19">
      <c r="F8">
        <f>G8/10</f>
        <v>0.4</v>
      </c>
      <c r="G8">
        <v>4</v>
      </c>
      <c r="H8">
        <f>$H$5-G8</f>
        <v>6</v>
      </c>
      <c r="I8">
        <f>$I$6^G8*(1-$I$6)^H8</f>
        <v>5.3084160000000031E-4</v>
      </c>
      <c r="J8">
        <f>$J$6^G8*(1-$J$6)^H8</f>
        <v>1.5377666576394263E-5</v>
      </c>
      <c r="L8">
        <f>IF(I8&gt;J8,1,0)</f>
        <v>1</v>
      </c>
      <c r="M8">
        <f>IF(J8&gt;I8,1,0)</f>
        <v>0</v>
      </c>
      <c r="O8">
        <f>I8/SUM($I8:$J8)</f>
        <v>0.97184708135108688</v>
      </c>
      <c r="P8">
        <f>J8/SUM($I8:$J8)</f>
        <v>2.815291864891319E-2</v>
      </c>
      <c r="Q8">
        <f>SUM(O8:P8)</f>
        <v>1</v>
      </c>
      <c r="S8">
        <v>1</v>
      </c>
    </row>
    <row r="9" spans="6:19">
      <c r="F9">
        <f t="shared" ref="F9:F12" si="0">G9/10</f>
        <v>0.9</v>
      </c>
      <c r="G9">
        <v>9</v>
      </c>
      <c r="H9">
        <f t="shared" ref="H9:H12" si="1">$H$5-G9</f>
        <v>1</v>
      </c>
      <c r="I9">
        <f t="shared" ref="I9:I12" si="2">$I$6^G9*(1-$I$6)^H9</f>
        <v>4.0310783999999997E-3</v>
      </c>
      <c r="J9">
        <f t="shared" ref="J9:J12" si="3">$J$6^G9*(1-$J$6)^H9</f>
        <v>3.0171519073747433E-2</v>
      </c>
      <c r="L9">
        <f t="shared" ref="L9:L12" si="4">IF(I9&gt;J9,1,0)</f>
        <v>0</v>
      </c>
      <c r="M9">
        <f t="shared" ref="M9:M12" si="5">IF(J9&gt;I9,1,0)</f>
        <v>1</v>
      </c>
      <c r="O9">
        <f t="shared" ref="O9:O12" si="6">I9/SUM($I9:$J9)</f>
        <v>0.11785883815093567</v>
      </c>
      <c r="P9">
        <f t="shared" ref="P9:P12" si="7">J9/SUM($I9:$J9)</f>
        <v>0.88214116184906433</v>
      </c>
      <c r="Q9">
        <f>SUM(O9:P9)</f>
        <v>1</v>
      </c>
      <c r="S9">
        <v>1</v>
      </c>
    </row>
    <row r="10" spans="6:19">
      <c r="F10">
        <f t="shared" si="0"/>
        <v>0.8</v>
      </c>
      <c r="G10">
        <v>8</v>
      </c>
      <c r="H10">
        <f t="shared" si="1"/>
        <v>2</v>
      </c>
      <c r="I10">
        <f t="shared" si="2"/>
        <v>2.6873856000000002E-3</v>
      </c>
      <c r="J10">
        <f t="shared" si="3"/>
        <v>6.6230163820421217E-3</v>
      </c>
      <c r="L10">
        <f t="shared" si="4"/>
        <v>0</v>
      </c>
      <c r="M10">
        <f t="shared" si="5"/>
        <v>1</v>
      </c>
      <c r="O10">
        <f t="shared" si="6"/>
        <v>0.28864334807277087</v>
      </c>
      <c r="P10">
        <f t="shared" si="7"/>
        <v>0.71135665192722908</v>
      </c>
      <c r="Q10">
        <f>SUM(O10:P10)</f>
        <v>1</v>
      </c>
      <c r="S10">
        <v>1</v>
      </c>
    </row>
    <row r="11" spans="6:19">
      <c r="F11">
        <f t="shared" si="0"/>
        <v>0.3</v>
      </c>
      <c r="G11">
        <v>3</v>
      </c>
      <c r="H11">
        <f t="shared" si="1"/>
        <v>7</v>
      </c>
      <c r="I11">
        <f t="shared" si="2"/>
        <v>3.5389440000000024E-4</v>
      </c>
      <c r="J11">
        <f t="shared" si="3"/>
        <v>3.3755853460377657E-6</v>
      </c>
      <c r="L11">
        <f t="shared" si="4"/>
        <v>1</v>
      </c>
      <c r="M11">
        <f t="shared" si="5"/>
        <v>0</v>
      </c>
      <c r="O11">
        <f t="shared" si="6"/>
        <v>0.99055172422959548</v>
      </c>
      <c r="P11">
        <f t="shared" si="7"/>
        <v>9.4482757704045673E-3</v>
      </c>
      <c r="Q11">
        <f>SUM(O11:P11)</f>
        <v>1</v>
      </c>
      <c r="S11">
        <v>1</v>
      </c>
    </row>
    <row r="12" spans="6:19">
      <c r="F12">
        <f t="shared" si="0"/>
        <v>0.7</v>
      </c>
      <c r="G12">
        <v>7</v>
      </c>
      <c r="H12">
        <f t="shared" si="1"/>
        <v>3</v>
      </c>
      <c r="I12">
        <f t="shared" si="2"/>
        <v>1.7915904000000002E-3</v>
      </c>
      <c r="J12">
        <f t="shared" si="3"/>
        <v>1.4538328643507101E-3</v>
      </c>
      <c r="L12">
        <f t="shared" si="4"/>
        <v>1</v>
      </c>
      <c r="M12">
        <f t="shared" si="5"/>
        <v>0</v>
      </c>
      <c r="O12">
        <f t="shared" si="6"/>
        <v>0.55203597622525558</v>
      </c>
      <c r="P12">
        <f t="shared" si="7"/>
        <v>0.44796402377474437</v>
      </c>
      <c r="Q12">
        <f>SUM(O12:P12)</f>
        <v>1</v>
      </c>
      <c r="S12">
        <v>1</v>
      </c>
    </row>
    <row r="13" spans="6:19">
      <c r="L13">
        <f>SUM(L8:L12)</f>
        <v>3</v>
      </c>
    </row>
    <row r="14" spans="6:19">
      <c r="I14" s="2" t="s">
        <v>0</v>
      </c>
      <c r="J14" s="2" t="s">
        <v>1</v>
      </c>
    </row>
    <row r="15" spans="6:19">
      <c r="I15">
        <f>SUMPRODUCT(F8:F12,O8:O12)/SUMPRODUCT(O8:O12,$S$8:$S$12)</f>
        <v>0.48248804455089772</v>
      </c>
      <c r="J15">
        <f>SUMPRODUCT(F8:F12,P8:P12)/SUMPRODUCT(P8:P12,$S$8:$S$12)</f>
        <v>0.81319460162622714</v>
      </c>
    </row>
    <row r="16" spans="6:19">
      <c r="G16" t="s">
        <v>2</v>
      </c>
      <c r="H16" t="s">
        <v>3</v>
      </c>
      <c r="I16" t="s">
        <v>6</v>
      </c>
      <c r="J16" t="s">
        <v>5</v>
      </c>
      <c r="L16" t="s">
        <v>6</v>
      </c>
      <c r="M16" t="s">
        <v>5</v>
      </c>
      <c r="O16" t="s">
        <v>6</v>
      </c>
      <c r="P16" t="s">
        <v>5</v>
      </c>
    </row>
    <row r="17" spans="6:17">
      <c r="F17">
        <f>G17/10</f>
        <v>0.4</v>
      </c>
      <c r="G17">
        <v>4</v>
      </c>
      <c r="H17">
        <f>$H$5-G17</f>
        <v>6</v>
      </c>
      <c r="I17">
        <f>$I$15^G17*(1-$I$15)^H17</f>
        <v>1.0410427152127007E-3</v>
      </c>
      <c r="J17">
        <f>$J$15^G17*(1-$J$15)^H17</f>
        <v>1.8582942478529884E-5</v>
      </c>
      <c r="L17">
        <f>IF(I17&gt;J17,1,0)</f>
        <v>1</v>
      </c>
      <c r="M17">
        <f>IF(J17&gt;I17,1,0)</f>
        <v>0</v>
      </c>
      <c r="O17">
        <f>I17/SUM($I17:$J17)</f>
        <v>0.98246272884801655</v>
      </c>
      <c r="P17">
        <f>J17/SUM($I17:$J17)</f>
        <v>1.7537271151983426E-2</v>
      </c>
      <c r="Q17">
        <f>SUM(O17:P17)</f>
        <v>1</v>
      </c>
    </row>
    <row r="18" spans="6:17">
      <c r="F18">
        <f t="shared" ref="F18:F21" si="8">G18/10</f>
        <v>0.9</v>
      </c>
      <c r="G18">
        <v>9</v>
      </c>
      <c r="H18">
        <f t="shared" ref="H18:H21" si="9">$H$5-G18</f>
        <v>1</v>
      </c>
      <c r="I18">
        <f t="shared" ref="I18:I21" si="10">$I$15^G18*(1-$I$15)^H18</f>
        <v>7.3332990552663188E-4</v>
      </c>
      <c r="J18">
        <f t="shared" ref="J18:J21" si="11">$J$15^G18*(1-$J$15)^H18</f>
        <v>2.9049576458415854E-2</v>
      </c>
      <c r="L18">
        <f t="shared" ref="L18:L21" si="12">IF(I18&gt;J18,1,0)</f>
        <v>0</v>
      </c>
      <c r="M18">
        <f t="shared" ref="M18:M21" si="13">IF(J18&gt;I18,1,0)</f>
        <v>1</v>
      </c>
      <c r="O18">
        <f t="shared" ref="O18:O21" si="14">I18/SUM($I18:$J18)</f>
        <v>2.4622509857347517E-2</v>
      </c>
      <c r="P18">
        <f t="shared" ref="P18:P21" si="15">J18/SUM($I18:$J18)</f>
        <v>0.97537749014265251</v>
      </c>
      <c r="Q18">
        <f>SUM(O18:P18)</f>
        <v>1</v>
      </c>
    </row>
    <row r="19" spans="6:17">
      <c r="F19">
        <f t="shared" si="8"/>
        <v>0.8</v>
      </c>
      <c r="G19">
        <v>8</v>
      </c>
      <c r="H19">
        <f t="shared" si="9"/>
        <v>2</v>
      </c>
      <c r="I19">
        <f t="shared" si="10"/>
        <v>7.8656248104891336E-4</v>
      </c>
      <c r="J19">
        <f t="shared" si="11"/>
        <v>6.6732092073060901E-3</v>
      </c>
      <c r="L19">
        <f t="shared" si="12"/>
        <v>0</v>
      </c>
      <c r="M19">
        <f t="shared" si="13"/>
        <v>1</v>
      </c>
      <c r="O19">
        <f t="shared" si="14"/>
        <v>0.10544055688416956</v>
      </c>
      <c r="P19">
        <f t="shared" si="15"/>
        <v>0.89455944311583047</v>
      </c>
      <c r="Q19">
        <f>SUM(O19:P19)</f>
        <v>1</v>
      </c>
    </row>
    <row r="20" spans="6:17">
      <c r="F20">
        <f t="shared" si="8"/>
        <v>0.3</v>
      </c>
      <c r="G20">
        <v>3</v>
      </c>
      <c r="H20">
        <f t="shared" si="9"/>
        <v>7</v>
      </c>
      <c r="I20">
        <f t="shared" si="10"/>
        <v>1.1166122297542953E-3</v>
      </c>
      <c r="J20">
        <f t="shared" si="11"/>
        <v>4.2688354862619414E-6</v>
      </c>
      <c r="L20">
        <f t="shared" si="12"/>
        <v>1</v>
      </c>
      <c r="M20">
        <f t="shared" si="13"/>
        <v>0</v>
      </c>
      <c r="O20">
        <f t="shared" si="14"/>
        <v>0.99619153573145081</v>
      </c>
      <c r="P20">
        <f t="shared" si="15"/>
        <v>3.8084642685491236E-3</v>
      </c>
      <c r="Q20">
        <f>SUM(O20:P20)</f>
        <v>0.99999999999999989</v>
      </c>
    </row>
    <row r="21" spans="6:17">
      <c r="F21">
        <f t="shared" si="8"/>
        <v>0.7</v>
      </c>
      <c r="G21">
        <v>7</v>
      </c>
      <c r="H21">
        <f t="shared" si="9"/>
        <v>3</v>
      </c>
      <c r="I21">
        <f t="shared" si="10"/>
        <v>8.4365922067438997E-4</v>
      </c>
      <c r="J21">
        <f t="shared" si="11"/>
        <v>1.5329559516374168E-3</v>
      </c>
      <c r="L21">
        <f t="shared" si="12"/>
        <v>0</v>
      </c>
      <c r="M21">
        <f t="shared" si="13"/>
        <v>1</v>
      </c>
      <c r="O21">
        <f t="shared" si="14"/>
        <v>0.35498352047198989</v>
      </c>
      <c r="P21">
        <f t="shared" si="15"/>
        <v>0.64501647952801011</v>
      </c>
      <c r="Q21">
        <f>SUM(O21:P21)</f>
        <v>1</v>
      </c>
    </row>
    <row r="23" spans="6:17">
      <c r="I23" s="2" t="s">
        <v>0</v>
      </c>
      <c r="J23" s="2" t="s">
        <v>1</v>
      </c>
    </row>
    <row r="24" spans="6:17">
      <c r="I24">
        <f>SUMPRODUCT(F17:F21,O17:O21)/SUMPRODUCT(O17:O21,$S$8:$S$12)</f>
        <v>0.42490699315468272</v>
      </c>
      <c r="J24">
        <f>SUMPRODUCT(F17:F21,P17:P21)/SUMPRODUCT(P17:P21,$S$8:$S$12)</f>
        <v>0.80950872080032232</v>
      </c>
    </row>
    <row r="25" spans="6:17">
      <c r="G25" t="s">
        <v>2</v>
      </c>
      <c r="H25" t="s">
        <v>3</v>
      </c>
      <c r="I25" t="s">
        <v>6</v>
      </c>
      <c r="J25" t="s">
        <v>5</v>
      </c>
      <c r="L25" t="s">
        <v>6</v>
      </c>
      <c r="M25" t="s">
        <v>5</v>
      </c>
      <c r="O25" t="s">
        <v>6</v>
      </c>
      <c r="P25" t="s">
        <v>5</v>
      </c>
    </row>
    <row r="26" spans="6:17">
      <c r="F26">
        <f>G26/10</f>
        <v>0.4</v>
      </c>
      <c r="G26">
        <v>4</v>
      </c>
      <c r="H26">
        <f>$H$5-G26</f>
        <v>6</v>
      </c>
      <c r="I26">
        <f>$I$24^G26*(1-$I$24)^H26</f>
        <v>1.1792449762298371E-3</v>
      </c>
      <c r="J26">
        <f>$J$24^G26*(1-$J$24)^H26</f>
        <v>2.0518079881527509E-5</v>
      </c>
      <c r="L26">
        <f>IF(I26&gt;J26,1,0)</f>
        <v>1</v>
      </c>
      <c r="M26">
        <f>IF(J26&gt;I26,1,0)</f>
        <v>0</v>
      </c>
      <c r="O26">
        <f>I26/SUM($I26:$J26)</f>
        <v>0.98289822329749832</v>
      </c>
      <c r="P26">
        <f>J26/SUM($I26:$J26)</f>
        <v>1.7101776702501643E-2</v>
      </c>
      <c r="Q26">
        <f>SUM(O26:P26)</f>
        <v>1</v>
      </c>
    </row>
    <row r="27" spans="6:17">
      <c r="F27">
        <f t="shared" ref="F27:F30" si="16">G27/10</f>
        <v>0.9</v>
      </c>
      <c r="G27">
        <v>9</v>
      </c>
      <c r="H27">
        <f t="shared" ref="H27:H30" si="17">$H$5-G27</f>
        <v>1</v>
      </c>
      <c r="I27">
        <f t="shared" ref="I27:I30" si="18">$I$24^G27*(1-$I$24)^H27</f>
        <v>2.5964681272762835E-4</v>
      </c>
      <c r="J27">
        <f t="shared" ref="J27:J30" si="19">$J$24^G27*(1-$J$24)^H27</f>
        <v>2.8436024776346859E-2</v>
      </c>
      <c r="L27">
        <f t="shared" ref="L27:L30" si="20">IF(I27&gt;J27,1,0)</f>
        <v>0</v>
      </c>
      <c r="M27">
        <f t="shared" ref="M27:M30" si="21">IF(J27&gt;I27,1,0)</f>
        <v>1</v>
      </c>
      <c r="O27">
        <f t="shared" ref="O27:O30" si="22">I27/SUM($I27:$J27)</f>
        <v>9.0482918973217412E-3</v>
      </c>
      <c r="P27">
        <f t="shared" ref="P27:P30" si="23">J27/SUM($I27:$J27)</f>
        <v>0.9909517081026783</v>
      </c>
      <c r="Q27">
        <f>SUM(O27:P27)</f>
        <v>1</v>
      </c>
    </row>
    <row r="28" spans="6:17">
      <c r="F28">
        <f t="shared" si="16"/>
        <v>0.8</v>
      </c>
      <c r="G28">
        <v>8</v>
      </c>
      <c r="H28">
        <f t="shared" si="17"/>
        <v>2</v>
      </c>
      <c r="I28">
        <f t="shared" si="18"/>
        <v>3.5142059004657537E-4</v>
      </c>
      <c r="J28">
        <f t="shared" si="19"/>
        <v>6.6914841011776844E-3</v>
      </c>
      <c r="L28">
        <f t="shared" si="20"/>
        <v>0</v>
      </c>
      <c r="M28">
        <f t="shared" si="21"/>
        <v>1</v>
      </c>
      <c r="O28">
        <f t="shared" si="22"/>
        <v>4.9897109992764692E-2</v>
      </c>
      <c r="P28">
        <f t="shared" si="23"/>
        <v>0.95010289000723525</v>
      </c>
      <c r="Q28">
        <f>SUM(O28:P28)</f>
        <v>0.99999999999999989</v>
      </c>
    </row>
    <row r="29" spans="6:17">
      <c r="F29">
        <f t="shared" si="16"/>
        <v>0.3</v>
      </c>
      <c r="G29">
        <v>3</v>
      </c>
      <c r="H29">
        <f t="shared" si="17"/>
        <v>7</v>
      </c>
      <c r="I29">
        <f t="shared" si="18"/>
        <v>1.5960564314373834E-3</v>
      </c>
      <c r="J29">
        <f t="shared" si="19"/>
        <v>4.828255932177216E-6</v>
      </c>
      <c r="L29">
        <f t="shared" si="20"/>
        <v>1</v>
      </c>
      <c r="M29">
        <f t="shared" si="21"/>
        <v>0</v>
      </c>
      <c r="O29">
        <f t="shared" si="22"/>
        <v>0.99698400767383777</v>
      </c>
      <c r="P29">
        <f t="shared" si="23"/>
        <v>3.0159923261622304E-3</v>
      </c>
      <c r="Q29">
        <f>SUM(O29:P29)</f>
        <v>1</v>
      </c>
    </row>
    <row r="30" spans="6:17">
      <c r="F30">
        <f t="shared" si="16"/>
        <v>0.7</v>
      </c>
      <c r="G30">
        <v>7</v>
      </c>
      <c r="H30">
        <f t="shared" si="17"/>
        <v>3</v>
      </c>
      <c r="I30">
        <f t="shared" si="18"/>
        <v>4.7563237850422598E-4</v>
      </c>
      <c r="J30">
        <f t="shared" si="19"/>
        <v>1.5746209193613606E-3</v>
      </c>
      <c r="L30">
        <f t="shared" si="20"/>
        <v>0</v>
      </c>
      <c r="M30">
        <f t="shared" si="21"/>
        <v>1</v>
      </c>
      <c r="O30">
        <f t="shared" si="22"/>
        <v>0.23198713007772379</v>
      </c>
      <c r="P30">
        <f t="shared" si="23"/>
        <v>0.76801286992227624</v>
      </c>
      <c r="Q30">
        <f>SUM(O30:P30)</f>
        <v>1</v>
      </c>
    </row>
    <row r="32" spans="6:17">
      <c r="I32" s="2" t="s">
        <v>0</v>
      </c>
      <c r="J32" s="2" t="s">
        <v>1</v>
      </c>
    </row>
    <row r="33" spans="6:17">
      <c r="I33">
        <f>SUMPRODUCT(F26:F30,O26:O30)/SUMPRODUCT(O26:O30,$S$8:$S$12)</f>
        <v>0.39752543805421325</v>
      </c>
      <c r="J33">
        <f>SUMPRODUCT(F26:F30,P26:P30)/SUMPRODUCT(P26:P30,$S$8:$S$12)</f>
        <v>0.80510964839784094</v>
      </c>
    </row>
    <row r="34" spans="6:17">
      <c r="G34" t="s">
        <v>2</v>
      </c>
      <c r="H34" t="s">
        <v>3</v>
      </c>
      <c r="I34" t="s">
        <v>6</v>
      </c>
      <c r="J34" t="s">
        <v>5</v>
      </c>
      <c r="L34" t="s">
        <v>6</v>
      </c>
      <c r="M34" t="s">
        <v>5</v>
      </c>
      <c r="O34" t="s">
        <v>6</v>
      </c>
      <c r="P34" t="s">
        <v>5</v>
      </c>
    </row>
    <row r="35" spans="6:17">
      <c r="F35">
        <f>G35/10</f>
        <v>0.4</v>
      </c>
      <c r="G35">
        <v>4</v>
      </c>
      <c r="H35">
        <f>$H$5-G35</f>
        <v>6</v>
      </c>
      <c r="I35">
        <f>$I$24^G35*(1-$I$24)^H35</f>
        <v>1.1792449762298371E-3</v>
      </c>
      <c r="J35">
        <f>$J$24^G35*(1-$J$24)^H35</f>
        <v>2.0518079881527509E-5</v>
      </c>
      <c r="L35">
        <f>IF(I35&gt;J35,1,0)</f>
        <v>1</v>
      </c>
      <c r="M35">
        <f>IF(J35&gt;I35,1,0)</f>
        <v>0</v>
      </c>
      <c r="O35">
        <f>I35/SUM($I35:$J35)</f>
        <v>0.98289822329749832</v>
      </c>
      <c r="P35">
        <f>J35/SUM($I35:$J35)</f>
        <v>1.7101776702501643E-2</v>
      </c>
      <c r="Q35">
        <f>SUM(O35:P35)</f>
        <v>1</v>
      </c>
    </row>
    <row r="36" spans="6:17">
      <c r="F36">
        <f t="shared" ref="F36:F39" si="24">G36/10</f>
        <v>0.9</v>
      </c>
      <c r="G36">
        <v>9</v>
      </c>
      <c r="H36">
        <f t="shared" ref="H36:H39" si="25">$H$5-G36</f>
        <v>1</v>
      </c>
      <c r="I36">
        <f t="shared" ref="I36:I39" si="26">$I$24^G36*(1-$I$24)^H36</f>
        <v>2.5964681272762835E-4</v>
      </c>
      <c r="J36">
        <f t="shared" ref="J36:J39" si="27">$J$24^G36*(1-$J$24)^H36</f>
        <v>2.8436024776346859E-2</v>
      </c>
      <c r="L36">
        <f t="shared" ref="L36:L39" si="28">IF(I36&gt;J36,1,0)</f>
        <v>0</v>
      </c>
      <c r="M36">
        <f t="shared" ref="M36:M39" si="29">IF(J36&gt;I36,1,0)</f>
        <v>1</v>
      </c>
      <c r="O36">
        <f t="shared" ref="O36:O39" si="30">I36/SUM($I36:$J36)</f>
        <v>9.0482918973217412E-3</v>
      </c>
      <c r="P36">
        <f t="shared" ref="P36:P39" si="31">J36/SUM($I36:$J36)</f>
        <v>0.9909517081026783</v>
      </c>
      <c r="Q36">
        <f>SUM(O36:P36)</f>
        <v>1</v>
      </c>
    </row>
    <row r="37" spans="6:17">
      <c r="F37">
        <f t="shared" si="24"/>
        <v>0.8</v>
      </c>
      <c r="G37">
        <v>8</v>
      </c>
      <c r="H37">
        <f t="shared" si="25"/>
        <v>2</v>
      </c>
      <c r="I37">
        <f t="shared" si="26"/>
        <v>3.5142059004657537E-4</v>
      </c>
      <c r="J37">
        <f t="shared" si="27"/>
        <v>6.6914841011776844E-3</v>
      </c>
      <c r="L37">
        <f t="shared" si="28"/>
        <v>0</v>
      </c>
      <c r="M37">
        <f t="shared" si="29"/>
        <v>1</v>
      </c>
      <c r="O37">
        <f t="shared" si="30"/>
        <v>4.9897109992764692E-2</v>
      </c>
      <c r="P37">
        <f t="shared" si="31"/>
        <v>0.95010289000723525</v>
      </c>
      <c r="Q37">
        <f>SUM(O37:P37)</f>
        <v>0.99999999999999989</v>
      </c>
    </row>
    <row r="38" spans="6:17">
      <c r="F38">
        <f t="shared" si="24"/>
        <v>0.3</v>
      </c>
      <c r="G38">
        <v>3</v>
      </c>
      <c r="H38">
        <f t="shared" si="25"/>
        <v>7</v>
      </c>
      <c r="I38">
        <f t="shared" si="26"/>
        <v>1.5960564314373834E-3</v>
      </c>
      <c r="J38">
        <f t="shared" si="27"/>
        <v>4.828255932177216E-6</v>
      </c>
      <c r="L38">
        <f t="shared" si="28"/>
        <v>1</v>
      </c>
      <c r="M38">
        <f t="shared" si="29"/>
        <v>0</v>
      </c>
      <c r="O38">
        <f t="shared" si="30"/>
        <v>0.99698400767383777</v>
      </c>
      <c r="P38">
        <f t="shared" si="31"/>
        <v>3.0159923261622304E-3</v>
      </c>
      <c r="Q38">
        <f>SUM(O38:P38)</f>
        <v>1</v>
      </c>
    </row>
    <row r="39" spans="6:17">
      <c r="F39">
        <f t="shared" si="24"/>
        <v>0.7</v>
      </c>
      <c r="G39">
        <v>7</v>
      </c>
      <c r="H39">
        <f t="shared" si="25"/>
        <v>3</v>
      </c>
      <c r="I39">
        <f t="shared" si="26"/>
        <v>4.7563237850422598E-4</v>
      </c>
      <c r="J39">
        <f t="shared" si="27"/>
        <v>1.5746209193613606E-3</v>
      </c>
      <c r="L39">
        <f t="shared" si="28"/>
        <v>0</v>
      </c>
      <c r="M39">
        <f t="shared" si="29"/>
        <v>1</v>
      </c>
      <c r="O39">
        <f t="shared" si="30"/>
        <v>0.23198713007772379</v>
      </c>
      <c r="P39">
        <f t="shared" si="31"/>
        <v>0.76801286992227624</v>
      </c>
      <c r="Q39">
        <f>SUM(O39:P39)</f>
        <v>1</v>
      </c>
    </row>
    <row r="41" spans="6:17">
      <c r="I41" s="2" t="s">
        <v>0</v>
      </c>
      <c r="J41" s="2" t="s">
        <v>1</v>
      </c>
    </row>
    <row r="42" spans="6:17">
      <c r="I42">
        <f>SUMPRODUCT(F35:F39,O35:O39)/SUMPRODUCT(O35:O39,$S$8:$S$12)</f>
        <v>0.39752543805421325</v>
      </c>
      <c r="J42">
        <f>SUMPRODUCT(F35:F39,P35:P39)/SUMPRODUCT(P35:P39,$S$8:$S$12)</f>
        <v>0.80510964839784094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Q33"/>
  <sheetViews>
    <sheetView topLeftCell="A4" workbookViewId="0">
      <selection activeCell="I15" sqref="I15"/>
    </sheetView>
  </sheetViews>
  <sheetFormatPr defaultRowHeight="15"/>
  <cols>
    <col min="10" max="10" width="9.7109375" customWidth="1"/>
  </cols>
  <sheetData>
    <row r="5" spans="6:17">
      <c r="G5" t="s">
        <v>4</v>
      </c>
      <c r="H5">
        <v>10</v>
      </c>
      <c r="I5" s="2" t="s">
        <v>0</v>
      </c>
      <c r="J5" s="2" t="s">
        <v>1</v>
      </c>
    </row>
    <row r="6" spans="6:17">
      <c r="I6" s="1">
        <v>0.6</v>
      </c>
      <c r="J6" s="1">
        <v>0.82</v>
      </c>
      <c r="O6" t="s">
        <v>7</v>
      </c>
    </row>
    <row r="7" spans="6:17">
      <c r="G7" t="s">
        <v>2</v>
      </c>
      <c r="H7" t="s">
        <v>3</v>
      </c>
      <c r="I7" t="s">
        <v>6</v>
      </c>
      <c r="J7" t="s">
        <v>5</v>
      </c>
      <c r="L7" t="s">
        <v>6</v>
      </c>
      <c r="M7" t="s">
        <v>5</v>
      </c>
      <c r="O7" t="s">
        <v>6</v>
      </c>
      <c r="P7" t="s">
        <v>5</v>
      </c>
    </row>
    <row r="8" spans="6:17">
      <c r="F8">
        <f>G8/10</f>
        <v>0.4</v>
      </c>
      <c r="G8">
        <v>4</v>
      </c>
      <c r="H8">
        <f>$H$5-G8</f>
        <v>6</v>
      </c>
      <c r="I8">
        <f>$I$6^G8*(1-$I$6)^H8</f>
        <v>5.3084160000000031E-4</v>
      </c>
      <c r="J8">
        <f>$J$6^G8*(1-$J$6)^H8</f>
        <v>1.5377666576394263E-5</v>
      </c>
      <c r="L8">
        <f>IF(I8&gt;J8,1,0)</f>
        <v>1</v>
      </c>
      <c r="M8">
        <f>IF(J8&gt;I8,1,0)</f>
        <v>0</v>
      </c>
      <c r="O8">
        <f>I8/SUM($I8:$J8)</f>
        <v>0.97184708135108688</v>
      </c>
      <c r="P8">
        <f>J8/SUM($I8:$J8)</f>
        <v>2.815291864891319E-2</v>
      </c>
      <c r="Q8">
        <f>SUM(O8:P8)</f>
        <v>1</v>
      </c>
    </row>
    <row r="9" spans="6:17">
      <c r="F9">
        <f t="shared" ref="F9:F12" si="0">G9/10</f>
        <v>0.9</v>
      </c>
      <c r="G9">
        <v>9</v>
      </c>
      <c r="H9">
        <f t="shared" ref="H9:H12" si="1">$H$5-G9</f>
        <v>1</v>
      </c>
      <c r="I9">
        <f t="shared" ref="I9:I12" si="2">$I$6^G9*(1-$I$6)^H9</f>
        <v>4.0310783999999997E-3</v>
      </c>
      <c r="J9">
        <f t="shared" ref="J9:J12" si="3">$J$6^G9*(1-$J$6)^H9</f>
        <v>3.0171519073747433E-2</v>
      </c>
      <c r="L9">
        <f t="shared" ref="L9:L12" si="4">IF(I9&gt;J9,1,0)</f>
        <v>0</v>
      </c>
      <c r="M9">
        <f t="shared" ref="M9:M12" si="5">IF(J9&gt;I9,1,0)</f>
        <v>1</v>
      </c>
      <c r="O9">
        <f t="shared" ref="O9:O12" si="6">I9/SUM($I9:$J9)</f>
        <v>0.11785883815093567</v>
      </c>
      <c r="P9">
        <f t="shared" ref="P9:P12" si="7">J9/SUM($I9:$J9)</f>
        <v>0.88214116184906433</v>
      </c>
      <c r="Q9">
        <f>SUM(O9:P9)</f>
        <v>1</v>
      </c>
    </row>
    <row r="10" spans="6:17">
      <c r="F10">
        <f t="shared" si="0"/>
        <v>0.8</v>
      </c>
      <c r="G10">
        <v>8</v>
      </c>
      <c r="H10">
        <f t="shared" si="1"/>
        <v>2</v>
      </c>
      <c r="I10">
        <f t="shared" si="2"/>
        <v>2.6873856000000002E-3</v>
      </c>
      <c r="J10">
        <f t="shared" si="3"/>
        <v>6.6230163820421217E-3</v>
      </c>
      <c r="L10">
        <f t="shared" si="4"/>
        <v>0</v>
      </c>
      <c r="M10">
        <f t="shared" si="5"/>
        <v>1</v>
      </c>
      <c r="O10">
        <f t="shared" si="6"/>
        <v>0.28864334807277087</v>
      </c>
      <c r="P10">
        <f t="shared" si="7"/>
        <v>0.71135665192722908</v>
      </c>
      <c r="Q10">
        <f>SUM(O10:P10)</f>
        <v>1</v>
      </c>
    </row>
    <row r="11" spans="6:17">
      <c r="F11">
        <f t="shared" si="0"/>
        <v>0.3</v>
      </c>
      <c r="G11">
        <v>3</v>
      </c>
      <c r="H11">
        <f t="shared" si="1"/>
        <v>7</v>
      </c>
      <c r="I11">
        <f t="shared" si="2"/>
        <v>3.5389440000000024E-4</v>
      </c>
      <c r="J11">
        <f t="shared" si="3"/>
        <v>3.3755853460377657E-6</v>
      </c>
      <c r="L11">
        <f t="shared" si="4"/>
        <v>1</v>
      </c>
      <c r="M11">
        <f t="shared" si="5"/>
        <v>0</v>
      </c>
      <c r="O11">
        <f t="shared" si="6"/>
        <v>0.99055172422959548</v>
      </c>
      <c r="P11">
        <f t="shared" si="7"/>
        <v>9.4482757704045673E-3</v>
      </c>
      <c r="Q11">
        <f>SUM(O11:P11)</f>
        <v>1</v>
      </c>
    </row>
    <row r="12" spans="6:17">
      <c r="F12">
        <f t="shared" si="0"/>
        <v>0.7</v>
      </c>
      <c r="G12">
        <v>7</v>
      </c>
      <c r="H12">
        <f t="shared" si="1"/>
        <v>3</v>
      </c>
      <c r="I12">
        <f t="shared" si="2"/>
        <v>1.7915904000000002E-3</v>
      </c>
      <c r="J12">
        <f t="shared" si="3"/>
        <v>1.4538328643507101E-3</v>
      </c>
      <c r="L12">
        <f t="shared" si="4"/>
        <v>1</v>
      </c>
      <c r="M12">
        <f t="shared" si="5"/>
        <v>0</v>
      </c>
      <c r="O12">
        <f t="shared" si="6"/>
        <v>0.55203597622525558</v>
      </c>
      <c r="P12">
        <f t="shared" si="7"/>
        <v>0.44796402377474437</v>
      </c>
      <c r="Q12">
        <f>SUM(O12:P12)</f>
        <v>1</v>
      </c>
    </row>
    <row r="13" spans="6:17">
      <c r="O13">
        <f>SUM(O8:O12)</f>
        <v>2.9209369680296442</v>
      </c>
    </row>
    <row r="14" spans="6:17">
      <c r="I14" s="2" t="s">
        <v>0</v>
      </c>
      <c r="J14" s="2" t="s">
        <v>1</v>
      </c>
    </row>
    <row r="15" spans="6:17">
      <c r="I15">
        <f>SUMPRODUCT(F8:F12,L8:L12)/SUM(L8:L12)</f>
        <v>0.46666666666666662</v>
      </c>
      <c r="J15">
        <f>SUMPRODUCT(F8:F12,M8:M12)/SUM(M8:M12)</f>
        <v>0.85000000000000009</v>
      </c>
    </row>
    <row r="16" spans="6:17">
      <c r="G16" t="s">
        <v>2</v>
      </c>
      <c r="H16" t="s">
        <v>3</v>
      </c>
      <c r="I16" t="s">
        <v>6</v>
      </c>
      <c r="J16" t="s">
        <v>5</v>
      </c>
      <c r="L16" t="s">
        <v>6</v>
      </c>
      <c r="M16" t="s">
        <v>5</v>
      </c>
      <c r="O16" t="s">
        <v>6</v>
      </c>
      <c r="P16" t="s">
        <v>5</v>
      </c>
    </row>
    <row r="17" spans="6:17">
      <c r="F17">
        <f>G17/10</f>
        <v>0.4</v>
      </c>
      <c r="G17">
        <v>4</v>
      </c>
      <c r="H17">
        <f>$H$5-G17</f>
        <v>6</v>
      </c>
      <c r="I17">
        <f>$I$15^G17*(1-$I$15)^H17</f>
        <v>1.0914893221832722E-3</v>
      </c>
      <c r="J17">
        <f>$J$15^G17*(1-$J$15)^H17</f>
        <v>5.9459774414062329E-6</v>
      </c>
      <c r="L17">
        <f>IF(I17&gt;J17,1,0)</f>
        <v>1</v>
      </c>
      <c r="M17">
        <f>IF(J17&gt;I17,1,0)</f>
        <v>0</v>
      </c>
      <c r="O17">
        <f>I17/SUM($I17:$J17)</f>
        <v>0.9945819334921705</v>
      </c>
      <c r="P17">
        <f>J17/SUM($I17:$J17)</f>
        <v>5.4180665078294365E-3</v>
      </c>
      <c r="Q17">
        <f>SUM(O17:P17)</f>
        <v>0.99999999999999989</v>
      </c>
    </row>
    <row r="18" spans="6:17">
      <c r="F18">
        <f t="shared" ref="F18:F21" si="8">G18/10</f>
        <v>0.9</v>
      </c>
      <c r="G18">
        <v>9</v>
      </c>
      <c r="H18">
        <f t="shared" ref="H18:H21" si="9">$H$5-G18</f>
        <v>1</v>
      </c>
      <c r="I18">
        <f t="shared" ref="I18:I21" si="10">$I$15^G18*(1-$I$15)^H18</f>
        <v>5.5983462640180146E-4</v>
      </c>
      <c r="J18">
        <f t="shared" ref="J18:J21" si="11">$J$15^G18*(1-$J$15)^H18</f>
        <v>3.4742541942480477E-2</v>
      </c>
      <c r="L18">
        <f t="shared" ref="L18:L21" si="12">IF(I18&gt;J18,1,0)</f>
        <v>0</v>
      </c>
      <c r="M18">
        <f t="shared" ref="M18:M21" si="13">IF(J18&gt;I18,1,0)</f>
        <v>1</v>
      </c>
      <c r="O18">
        <f t="shared" ref="O18:O21" si="14">I18/SUM($I18:$J18)</f>
        <v>1.5858270201991861E-2</v>
      </c>
      <c r="P18">
        <f t="shared" ref="P18:P21" si="15">J18/SUM($I18:$J18)</f>
        <v>0.98414172979800818</v>
      </c>
      <c r="Q18">
        <f>SUM(O18:P18)</f>
        <v>1</v>
      </c>
    </row>
    <row r="19" spans="6:17">
      <c r="F19">
        <f t="shared" si="8"/>
        <v>0.8</v>
      </c>
      <c r="G19">
        <v>8</v>
      </c>
      <c r="H19">
        <f t="shared" si="9"/>
        <v>2</v>
      </c>
      <c r="I19">
        <f t="shared" si="10"/>
        <v>6.3981100160205909E-4</v>
      </c>
      <c r="J19">
        <f t="shared" si="11"/>
        <v>6.1310368133789045E-3</v>
      </c>
      <c r="L19">
        <f t="shared" si="12"/>
        <v>0</v>
      </c>
      <c r="M19">
        <f t="shared" si="13"/>
        <v>1</v>
      </c>
      <c r="O19">
        <f t="shared" si="14"/>
        <v>9.4494961205069991E-2</v>
      </c>
      <c r="P19">
        <f t="shared" si="15"/>
        <v>0.90550503879492994</v>
      </c>
      <c r="Q19">
        <f>SUM(O19:P19)</f>
        <v>0.99999999999999989</v>
      </c>
    </row>
    <row r="20" spans="6:17">
      <c r="F20">
        <f t="shared" si="8"/>
        <v>0.3</v>
      </c>
      <c r="G20">
        <v>3</v>
      </c>
      <c r="H20">
        <f t="shared" si="9"/>
        <v>7</v>
      </c>
      <c r="I20">
        <f t="shared" si="10"/>
        <v>1.2474163682094544E-3</v>
      </c>
      <c r="J20">
        <f t="shared" si="11"/>
        <v>1.0492901367187463E-6</v>
      </c>
      <c r="L20">
        <f t="shared" si="12"/>
        <v>1</v>
      </c>
      <c r="M20">
        <f t="shared" si="13"/>
        <v>0</v>
      </c>
      <c r="O20">
        <f t="shared" si="14"/>
        <v>0.99915953624378517</v>
      </c>
      <c r="P20">
        <f t="shared" si="15"/>
        <v>8.404637562147506E-4</v>
      </c>
      <c r="Q20">
        <f>SUM(O20:P20)</f>
        <v>0.99999999999999989</v>
      </c>
    </row>
    <row r="21" spans="6:17">
      <c r="F21">
        <f t="shared" si="8"/>
        <v>0.7</v>
      </c>
      <c r="G21">
        <v>7</v>
      </c>
      <c r="H21">
        <f t="shared" si="9"/>
        <v>3</v>
      </c>
      <c r="I21">
        <f t="shared" si="10"/>
        <v>7.3121257325949626E-4</v>
      </c>
      <c r="J21">
        <f t="shared" si="11"/>
        <v>1.0819476729492176E-3</v>
      </c>
      <c r="L21">
        <f t="shared" si="12"/>
        <v>0</v>
      </c>
      <c r="M21">
        <f t="shared" si="13"/>
        <v>1</v>
      </c>
      <c r="O21">
        <f t="shared" si="14"/>
        <v>0.40328072203681326</v>
      </c>
      <c r="P21">
        <f t="shared" si="15"/>
        <v>0.59671927796318669</v>
      </c>
      <c r="Q21">
        <f>SUM(O21:P21)</f>
        <v>1</v>
      </c>
    </row>
    <row r="23" spans="6:17">
      <c r="I23" s="2" t="s">
        <v>0</v>
      </c>
      <c r="J23" s="2" t="s">
        <v>1</v>
      </c>
    </row>
    <row r="24" spans="6:17">
      <c r="I24">
        <f>SUMPRODUCT(F17:F21,L17:L21)/SUM(L17:L21)</f>
        <v>0.35</v>
      </c>
      <c r="J24">
        <f>SUMPRODUCT(F17:F21,M17:M21)/SUM(M17:M21)</f>
        <v>0.80000000000000016</v>
      </c>
    </row>
    <row r="25" spans="6:17">
      <c r="G25" t="s">
        <v>2</v>
      </c>
      <c r="H25" t="s">
        <v>3</v>
      </c>
      <c r="I25" t="s">
        <v>6</v>
      </c>
      <c r="J25" t="s">
        <v>5</v>
      </c>
      <c r="L25" t="s">
        <v>6</v>
      </c>
      <c r="M25" t="s">
        <v>5</v>
      </c>
      <c r="O25" t="s">
        <v>6</v>
      </c>
      <c r="P25" t="s">
        <v>5</v>
      </c>
    </row>
    <row r="26" spans="6:17">
      <c r="F26">
        <f>G26/10</f>
        <v>0.4</v>
      </c>
      <c r="G26">
        <v>4</v>
      </c>
      <c r="H26">
        <f>$H$5-G26</f>
        <v>6</v>
      </c>
      <c r="I26">
        <f>$I$24^G26*(1-$I$24)^H26</f>
        <v>1.1317547274414064E-3</v>
      </c>
      <c r="J26">
        <f>$J$24^G26*(1-$J$24)^H26</f>
        <v>2.6214399999999896E-5</v>
      </c>
      <c r="L26">
        <f>IF(I26&gt;J26,1,0)</f>
        <v>1</v>
      </c>
      <c r="M26">
        <f>IF(J26&gt;I26,1,0)</f>
        <v>0</v>
      </c>
      <c r="O26">
        <f>I26/SUM($I26:$J26)</f>
        <v>0.97736174533605924</v>
      </c>
      <c r="P26">
        <f>J26/SUM($I26:$J26)</f>
        <v>2.2638254663940819E-2</v>
      </c>
      <c r="Q26">
        <f>SUM(O26:P26)</f>
        <v>1</v>
      </c>
    </row>
    <row r="27" spans="6:17">
      <c r="F27">
        <f t="shared" ref="F27:F30" si="16">G27/10</f>
        <v>0.9</v>
      </c>
      <c r="G27">
        <v>9</v>
      </c>
      <c r="H27">
        <f t="shared" ref="H27:H30" si="17">$H$5-G27</f>
        <v>1</v>
      </c>
      <c r="I27">
        <f t="shared" ref="I27:I30" si="18">$I$24^G27*(1-$I$24)^H27</f>
        <v>5.1230165136718714E-5</v>
      </c>
      <c r="J27">
        <f t="shared" ref="J27:J30" si="19">$J$24^G27*(1-$J$24)^H27</f>
        <v>2.6843545600000025E-2</v>
      </c>
      <c r="L27">
        <f t="shared" ref="L27:L30" si="20">IF(I27&gt;J27,1,0)</f>
        <v>0</v>
      </c>
      <c r="M27">
        <f t="shared" ref="M27:M30" si="21">IF(J27&gt;I27,1,0)</f>
        <v>1</v>
      </c>
      <c r="O27">
        <f t="shared" ref="O27:O30" si="22">I27/SUM($I27:$J27)</f>
        <v>1.904837042855272E-3</v>
      </c>
      <c r="P27">
        <f t="shared" ref="P27:P30" si="23">J27/SUM($I27:$J27)</f>
        <v>0.99809516295714473</v>
      </c>
      <c r="Q27">
        <f>SUM(O27:P27)</f>
        <v>1</v>
      </c>
    </row>
    <row r="28" spans="6:17">
      <c r="F28">
        <f t="shared" si="16"/>
        <v>0.8</v>
      </c>
      <c r="G28">
        <v>8</v>
      </c>
      <c r="H28">
        <f t="shared" si="17"/>
        <v>2</v>
      </c>
      <c r="I28">
        <f t="shared" si="18"/>
        <v>9.5141735253906196E-5</v>
      </c>
      <c r="J28">
        <f t="shared" si="19"/>
        <v>6.7108863999999994E-3</v>
      </c>
      <c r="L28">
        <f t="shared" si="20"/>
        <v>0</v>
      </c>
      <c r="M28">
        <f t="shared" si="21"/>
        <v>1</v>
      </c>
      <c r="O28">
        <f t="shared" si="22"/>
        <v>1.3979039369686185E-2</v>
      </c>
      <c r="P28">
        <f t="shared" si="23"/>
        <v>0.98602096063031375</v>
      </c>
      <c r="Q28">
        <f>SUM(O28:P28)</f>
        <v>0.99999999999999989</v>
      </c>
    </row>
    <row r="29" spans="6:17">
      <c r="F29">
        <f t="shared" si="16"/>
        <v>0.3</v>
      </c>
      <c r="G29">
        <v>3</v>
      </c>
      <c r="H29">
        <f t="shared" si="17"/>
        <v>7</v>
      </c>
      <c r="I29">
        <f t="shared" si="18"/>
        <v>2.1018302081054693E-3</v>
      </c>
      <c r="J29">
        <f t="shared" si="19"/>
        <v>6.5535999999999672E-6</v>
      </c>
      <c r="L29">
        <f t="shared" si="20"/>
        <v>1</v>
      </c>
      <c r="M29">
        <f t="shared" si="21"/>
        <v>0</v>
      </c>
      <c r="O29">
        <f t="shared" si="22"/>
        <v>0.99689164753836312</v>
      </c>
      <c r="P29">
        <f t="shared" si="23"/>
        <v>3.1083524616368763E-3</v>
      </c>
      <c r="Q29">
        <f>SUM(O29:P29)</f>
        <v>1</v>
      </c>
    </row>
    <row r="30" spans="6:17">
      <c r="F30">
        <f t="shared" si="16"/>
        <v>0.7</v>
      </c>
      <c r="G30">
        <v>7</v>
      </c>
      <c r="H30">
        <f t="shared" si="17"/>
        <v>3</v>
      </c>
      <c r="I30">
        <f t="shared" si="18"/>
        <v>1.7669179404296867E-4</v>
      </c>
      <c r="J30">
        <f t="shared" si="19"/>
        <v>1.6777215999999979E-3</v>
      </c>
      <c r="L30">
        <f t="shared" si="20"/>
        <v>0</v>
      </c>
      <c r="M30">
        <f t="shared" si="21"/>
        <v>1</v>
      </c>
      <c r="O30">
        <f t="shared" si="22"/>
        <v>9.5281771912651941E-2</v>
      </c>
      <c r="P30">
        <f t="shared" si="23"/>
        <v>0.90471822808734814</v>
      </c>
      <c r="Q30">
        <f>SUM(O30:P30)</f>
        <v>1</v>
      </c>
    </row>
    <row r="32" spans="6:17">
      <c r="I32" s="2" t="s">
        <v>0</v>
      </c>
      <c r="J32" s="2" t="s">
        <v>1</v>
      </c>
    </row>
    <row r="33" spans="9:10">
      <c r="I33">
        <f>SUMPRODUCT(F26:F30,L26:L30)/SUM(L26:L30)</f>
        <v>0.35</v>
      </c>
      <c r="J33">
        <f>SUMPRODUCT(F26:F30,M26:M30)/SUM(M26:M30)</f>
        <v>0.80000000000000016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33" sqref="F33"/>
    </sheetView>
  </sheetViews>
  <sheetFormatPr defaultRowHeight="15"/>
  <cols>
    <col min="1" max="1" width="55.42578125" customWidth="1"/>
  </cols>
  <sheetData>
    <row r="1" spans="1:14" ht="45.75">
      <c r="A1" s="4" t="s">
        <v>9</v>
      </c>
      <c r="D1" s="5" t="s">
        <v>10</v>
      </c>
    </row>
    <row r="6" spans="1:14">
      <c r="D6" t="s">
        <v>11</v>
      </c>
      <c r="E6" t="s">
        <v>12</v>
      </c>
      <c r="F6" t="s">
        <v>13</v>
      </c>
    </row>
    <row r="7" spans="1:14">
      <c r="D7" t="s">
        <v>14</v>
      </c>
      <c r="E7">
        <v>3</v>
      </c>
      <c r="F7">
        <f>9/2</f>
        <v>4.5</v>
      </c>
    </row>
    <row r="8" spans="1:14">
      <c r="D8" t="s">
        <v>15</v>
      </c>
      <c r="E8">
        <v>6</v>
      </c>
      <c r="F8">
        <f>3/2</f>
        <v>1.5</v>
      </c>
      <c r="H8" s="7" t="s">
        <v>29</v>
      </c>
      <c r="I8" s="7"/>
      <c r="J8" s="7"/>
      <c r="M8" t="s">
        <v>30</v>
      </c>
    </row>
    <row r="9" spans="1:14">
      <c r="D9" t="s">
        <v>16</v>
      </c>
      <c r="E9">
        <v>9</v>
      </c>
      <c r="F9">
        <v>5</v>
      </c>
      <c r="H9" t="s">
        <v>25</v>
      </c>
      <c r="I9" t="s">
        <v>26</v>
      </c>
      <c r="J9" t="s">
        <v>27</v>
      </c>
      <c r="L9" t="s">
        <v>31</v>
      </c>
      <c r="M9" t="s">
        <v>32</v>
      </c>
      <c r="N9" t="s">
        <v>33</v>
      </c>
    </row>
    <row r="10" spans="1:14">
      <c r="D10" s="6" t="s">
        <v>17</v>
      </c>
      <c r="E10" s="6">
        <v>1</v>
      </c>
      <c r="F10" s="6">
        <v>6</v>
      </c>
      <c r="H10">
        <f>(E10-$E$7)^2+(F10-$F$7)^2</f>
        <v>6.25</v>
      </c>
      <c r="I10">
        <f>(E10-$E$8)^2+(F10-$F$8)^2</f>
        <v>45.25</v>
      </c>
      <c r="J10">
        <f>(E10-$E$9)^2+(F10-$F$9)^2</f>
        <v>65</v>
      </c>
      <c r="L10">
        <f>1/H10/(1/$H10+1/$I10+1/$J10)</f>
        <v>0.81019196005853489</v>
      </c>
      <c r="M10">
        <f t="shared" ref="M10:N10" si="0">1/I10/(1/$H10+1/$I10+1/$J10)</f>
        <v>0.11190496685891366</v>
      </c>
      <c r="N10">
        <f t="shared" si="0"/>
        <v>7.7903073082551441E-2</v>
      </c>
    </row>
    <row r="11" spans="1:14">
      <c r="D11" s="6" t="s">
        <v>18</v>
      </c>
      <c r="E11" s="6">
        <v>1</v>
      </c>
      <c r="F11" s="6">
        <v>3</v>
      </c>
      <c r="H11">
        <f t="shared" ref="H11:H17" si="1">(E11-$E$7)^2+(F11-$F$7)^2</f>
        <v>6.25</v>
      </c>
      <c r="I11">
        <f t="shared" ref="I11:I17" si="2">(E11-$E$8)^2+(F11-$F$8)^2</f>
        <v>27.25</v>
      </c>
      <c r="J11">
        <f t="shared" ref="J11:J17" si="3">(E11-$E$9)^2+(F11-$F$9)^2</f>
        <v>68</v>
      </c>
      <c r="L11">
        <f t="shared" ref="L11:L17" si="4">1/H11/(1/$H11+1/$I11+1/$J11)</f>
        <v>0.75684782886171598</v>
      </c>
      <c r="M11">
        <f t="shared" ref="M11:M17" si="5">1/I11/(1/$H11+1/$I11+1/$J11)</f>
        <v>0.17358895157378806</v>
      </c>
      <c r="N11">
        <f t="shared" ref="N11:N17" si="6">1/J11/(1/$H11+1/$I11+1/$J11)</f>
        <v>6.9563219564495946E-2</v>
      </c>
    </row>
    <row r="12" spans="1:14">
      <c r="D12" s="6" t="s">
        <v>19</v>
      </c>
      <c r="E12" s="6">
        <v>3</v>
      </c>
      <c r="F12" s="6">
        <v>4</v>
      </c>
      <c r="H12">
        <f t="shared" si="1"/>
        <v>0.25</v>
      </c>
      <c r="I12">
        <f t="shared" si="2"/>
        <v>15.25</v>
      </c>
      <c r="J12">
        <f t="shared" si="3"/>
        <v>37</v>
      </c>
      <c r="L12">
        <f t="shared" si="4"/>
        <v>0.97737360614918256</v>
      </c>
      <c r="M12">
        <f t="shared" si="5"/>
        <v>1.6022518133593157E-2</v>
      </c>
      <c r="N12">
        <f t="shared" si="6"/>
        <v>6.6038757172242066E-3</v>
      </c>
    </row>
    <row r="13" spans="1:14">
      <c r="D13" s="6" t="s">
        <v>20</v>
      </c>
      <c r="E13" s="6">
        <v>5</v>
      </c>
      <c r="F13" s="6">
        <v>6</v>
      </c>
      <c r="H13">
        <f t="shared" si="1"/>
        <v>6.25</v>
      </c>
      <c r="I13">
        <f t="shared" si="2"/>
        <v>21.25</v>
      </c>
      <c r="J13">
        <f t="shared" si="3"/>
        <v>17</v>
      </c>
      <c r="L13">
        <f t="shared" si="4"/>
        <v>0.60176991150442483</v>
      </c>
      <c r="M13">
        <f t="shared" si="5"/>
        <v>0.17699115044247787</v>
      </c>
      <c r="N13">
        <f t="shared" si="6"/>
        <v>0.22123893805309736</v>
      </c>
    </row>
    <row r="14" spans="1:14">
      <c r="D14" s="6" t="s">
        <v>21</v>
      </c>
      <c r="E14" s="6">
        <v>5</v>
      </c>
      <c r="F14" s="6">
        <v>2</v>
      </c>
      <c r="H14">
        <f t="shared" si="1"/>
        <v>10.25</v>
      </c>
      <c r="I14">
        <f t="shared" si="2"/>
        <v>1.25</v>
      </c>
      <c r="J14">
        <f t="shared" si="3"/>
        <v>25</v>
      </c>
      <c r="L14">
        <f t="shared" si="4"/>
        <v>0.1040582726326743</v>
      </c>
      <c r="M14">
        <f t="shared" si="5"/>
        <v>0.85327783558792925</v>
      </c>
      <c r="N14">
        <f t="shared" si="6"/>
        <v>4.2663891779396459E-2</v>
      </c>
    </row>
    <row r="15" spans="1:14">
      <c r="D15" s="6" t="s">
        <v>22</v>
      </c>
      <c r="E15" s="6">
        <v>7</v>
      </c>
      <c r="F15" s="6">
        <v>1</v>
      </c>
      <c r="H15">
        <f t="shared" si="1"/>
        <v>28.25</v>
      </c>
      <c r="I15">
        <f t="shared" si="2"/>
        <v>1.25</v>
      </c>
      <c r="J15">
        <f t="shared" si="3"/>
        <v>20</v>
      </c>
      <c r="L15">
        <f t="shared" si="4"/>
        <v>3.9980009995002494E-2</v>
      </c>
      <c r="M15">
        <f t="shared" si="5"/>
        <v>0.90354822588705641</v>
      </c>
      <c r="N15">
        <f t="shared" si="6"/>
        <v>5.6471764117941026E-2</v>
      </c>
    </row>
    <row r="16" spans="1:14">
      <c r="D16" s="6" t="s">
        <v>23</v>
      </c>
      <c r="E16" s="6">
        <v>8</v>
      </c>
      <c r="F16" s="6">
        <v>7</v>
      </c>
      <c r="H16">
        <f t="shared" si="1"/>
        <v>31.25</v>
      </c>
      <c r="I16">
        <f t="shared" si="2"/>
        <v>34.25</v>
      </c>
      <c r="J16">
        <f t="shared" si="3"/>
        <v>5</v>
      </c>
      <c r="L16">
        <f t="shared" si="4"/>
        <v>0.12251285490722111</v>
      </c>
      <c r="M16">
        <f t="shared" si="5"/>
        <v>0.11178180192264699</v>
      </c>
      <c r="N16">
        <f t="shared" si="6"/>
        <v>0.76570534317013195</v>
      </c>
    </row>
    <row r="17" spans="4:14">
      <c r="D17" s="6" t="s">
        <v>24</v>
      </c>
      <c r="E17" s="6">
        <v>10</v>
      </c>
      <c r="F17" s="6">
        <v>3</v>
      </c>
      <c r="H17">
        <f t="shared" si="1"/>
        <v>51.25</v>
      </c>
      <c r="I17">
        <f t="shared" si="2"/>
        <v>18.25</v>
      </c>
      <c r="J17">
        <f t="shared" si="3"/>
        <v>5</v>
      </c>
      <c r="L17">
        <f t="shared" si="4"/>
        <v>7.1132764920828248E-2</v>
      </c>
      <c r="M17">
        <f t="shared" si="5"/>
        <v>0.19975639464068207</v>
      </c>
      <c r="N17">
        <f t="shared" si="6"/>
        <v>0.72911084043848962</v>
      </c>
    </row>
    <row r="20" spans="4:14">
      <c r="F20">
        <f>SQRT(H10)</f>
        <v>2.5</v>
      </c>
      <c r="H20" s="3" t="s">
        <v>35</v>
      </c>
      <c r="J20" t="s">
        <v>34</v>
      </c>
      <c r="K20">
        <v>0.5</v>
      </c>
      <c r="M20" t="s">
        <v>30</v>
      </c>
    </row>
    <row r="21" spans="4:14">
      <c r="H21">
        <f>EXP(-1*$K$20*SQRT(H10))</f>
        <v>0.28650479686019009</v>
      </c>
      <c r="I21">
        <f t="shared" ref="I21:J21" si="7">EXP(-1*$K$20*SQRT(I10))</f>
        <v>3.4617151495853357E-2</v>
      </c>
      <c r="J21">
        <f t="shared" si="7"/>
        <v>1.7754276293213148E-2</v>
      </c>
      <c r="L21">
        <f>H21/SUM($H21:$J21)</f>
        <v>0.8454555853150455</v>
      </c>
      <c r="M21">
        <f t="shared" ref="M21:N21" si="8">I21/SUM($H21:$J21)</f>
        <v>0.10215278906533727</v>
      </c>
      <c r="N21">
        <f t="shared" si="8"/>
        <v>5.2391625619617209E-2</v>
      </c>
    </row>
    <row r="22" spans="4:14">
      <c r="H22">
        <f t="shared" ref="H22:J22" si="9">EXP(-1*$K$20*SQRT(H11))</f>
        <v>0.28650479686019009</v>
      </c>
      <c r="I22">
        <f t="shared" si="9"/>
        <v>7.3528909230714978E-2</v>
      </c>
      <c r="J22">
        <f t="shared" si="9"/>
        <v>1.6194143319162562E-2</v>
      </c>
      <c r="L22">
        <f t="shared" ref="L22:L28" si="10">H22/SUM($H22:$J22)</f>
        <v>0.76151937531853375</v>
      </c>
      <c r="M22">
        <f t="shared" ref="M22:M28" si="11">I22/SUM($H22:$J22)</f>
        <v>0.19543717815151029</v>
      </c>
      <c r="N22">
        <f t="shared" ref="N22:N28" si="12">J22/SUM($H22:$J22)</f>
        <v>4.3043446529955939E-2</v>
      </c>
    </row>
    <row r="23" spans="4:14">
      <c r="H23">
        <f t="shared" ref="H23:J23" si="13">EXP(-1*$K$20*SQRT(H12))</f>
        <v>0.77880078307140488</v>
      </c>
      <c r="I23">
        <f t="shared" si="13"/>
        <v>0.14190997249203025</v>
      </c>
      <c r="J23">
        <f t="shared" si="13"/>
        <v>4.7768862439361105E-2</v>
      </c>
      <c r="L23">
        <f t="shared" si="10"/>
        <v>0.80414782985051558</v>
      </c>
      <c r="M23">
        <f t="shared" si="11"/>
        <v>0.14652861026097561</v>
      </c>
      <c r="N23">
        <f t="shared" si="12"/>
        <v>4.9323559888508867E-2</v>
      </c>
    </row>
    <row r="24" spans="4:14">
      <c r="H24">
        <f t="shared" ref="H24:J24" si="14">EXP(-1*$K$20*SQRT(H13))</f>
        <v>0.28650479686019009</v>
      </c>
      <c r="I24">
        <f t="shared" si="14"/>
        <v>9.9770162399103413E-2</v>
      </c>
      <c r="J24">
        <f t="shared" si="14"/>
        <v>0.12725621131859366</v>
      </c>
      <c r="L24">
        <f t="shared" si="10"/>
        <v>0.5579112102149133</v>
      </c>
      <c r="M24">
        <f t="shared" si="11"/>
        <v>0.1942825832496789</v>
      </c>
      <c r="N24">
        <f t="shared" si="12"/>
        <v>0.24780620653540786</v>
      </c>
    </row>
    <row r="25" spans="4:14">
      <c r="H25">
        <f t="shared" ref="H25:J25" si="15">EXP(-1*$K$20*SQRT(H14))</f>
        <v>0.20173888639771587</v>
      </c>
      <c r="I25">
        <f t="shared" si="15"/>
        <v>0.57177084164178738</v>
      </c>
      <c r="J25">
        <f t="shared" si="15"/>
        <v>8.20849986238988E-2</v>
      </c>
      <c r="L25">
        <f t="shared" si="10"/>
        <v>0.23578790297650068</v>
      </c>
      <c r="M25">
        <f t="shared" si="11"/>
        <v>0.66827298465424823</v>
      </c>
      <c r="N25">
        <f t="shared" si="12"/>
        <v>9.5939112369251081E-2</v>
      </c>
    </row>
    <row r="26" spans="4:14">
      <c r="H26">
        <f t="shared" ref="H26:J26" si="16">EXP(-1*$K$20*SQRT(H15))</f>
        <v>7.0120754898133825E-2</v>
      </c>
      <c r="I26">
        <f t="shared" si="16"/>
        <v>0.57177084164178738</v>
      </c>
      <c r="J26">
        <f t="shared" si="16"/>
        <v>0.10687792566038574</v>
      </c>
      <c r="L26">
        <f t="shared" si="10"/>
        <v>9.3647982214980538E-2</v>
      </c>
      <c r="M26">
        <f t="shared" si="11"/>
        <v>0.7636139355159679</v>
      </c>
      <c r="N26">
        <f t="shared" si="12"/>
        <v>0.14273808226905141</v>
      </c>
    </row>
    <row r="27" spans="4:14">
      <c r="H27">
        <f t="shared" ref="H27:J27" si="17">EXP(-1*$K$20*SQRT(H16))</f>
        <v>6.110968150776714E-2</v>
      </c>
      <c r="I27">
        <f t="shared" si="17"/>
        <v>5.3601674127029479E-2</v>
      </c>
      <c r="J27">
        <f t="shared" si="17"/>
        <v>0.32692189535175792</v>
      </c>
      <c r="L27">
        <f t="shared" si="10"/>
        <v>0.1383720120060154</v>
      </c>
      <c r="M27">
        <f t="shared" si="11"/>
        <v>0.12137146378197274</v>
      </c>
      <c r="N27">
        <f t="shared" si="12"/>
        <v>0.74025652421201182</v>
      </c>
    </row>
    <row r="28" spans="4:14">
      <c r="H28">
        <f t="shared" ref="H28:J28" si="18">EXP(-1*$K$20*SQRT(H17))</f>
        <v>2.7890887237506743E-2</v>
      </c>
      <c r="I28">
        <f t="shared" si="18"/>
        <v>0.11812629428367949</v>
      </c>
      <c r="J28">
        <f t="shared" si="18"/>
        <v>0.32692189535175792</v>
      </c>
      <c r="L28">
        <f t="shared" si="10"/>
        <v>5.8973530844438293E-2</v>
      </c>
      <c r="M28">
        <f t="shared" si="11"/>
        <v>0.24977063655793941</v>
      </c>
      <c r="N28">
        <f t="shared" si="12"/>
        <v>0.69125583259762235</v>
      </c>
    </row>
    <row r="29" spans="4:14">
      <c r="E29" t="s">
        <v>12</v>
      </c>
      <c r="F29" t="s">
        <v>13</v>
      </c>
    </row>
    <row r="30" spans="4:14">
      <c r="D30" t="s">
        <v>14</v>
      </c>
      <c r="E30">
        <f>SUMPRODUCT(E10:E17,L$21:L$28)/SUM(L$21:L$28)</f>
        <v>2.9578682018300064</v>
      </c>
      <c r="F30">
        <f>SUMPRODUCT(F10:F17,L$21:L$28)/SUM(L$21:L$28)</f>
        <v>4.4716601897117023</v>
      </c>
    </row>
    <row r="31" spans="4:14">
      <c r="D31" t="s">
        <v>15</v>
      </c>
      <c r="E31">
        <f>SUMPRODUCT(E10:E17,M$21:M$28)/SUM(M$21:M$28)</f>
        <v>5.6786097626344327</v>
      </c>
      <c r="F31">
        <f>SUMPRODUCT(F10:F17,M$21:M$28)/SUM(M$21:M$28)</f>
        <v>2.7238584668390935</v>
      </c>
    </row>
    <row r="32" spans="4:14">
      <c r="D32" t="s">
        <v>16</v>
      </c>
      <c r="E32">
        <f>SUMPRODUCT(E10:E17,N$21:N$28)/SUM(N$21:N$28)</f>
        <v>7.6576782569494339</v>
      </c>
      <c r="F32">
        <f>SUMPRODUCT(F10:F17,N$21:N$28)/SUM(N$21:N$28)</f>
        <v>4.7110751979820602</v>
      </c>
    </row>
  </sheetData>
  <mergeCells count="1">
    <mergeCell ref="H8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>
      <selection activeCell="L14" sqref="L14"/>
    </sheetView>
  </sheetViews>
  <sheetFormatPr defaultRowHeight="15"/>
  <sheetData>
    <row r="3" spans="1:15">
      <c r="A3" t="s">
        <v>25</v>
      </c>
      <c r="B3">
        <v>-2.5</v>
      </c>
      <c r="D3" t="s">
        <v>28</v>
      </c>
      <c r="G3" s="3" t="s">
        <v>35</v>
      </c>
      <c r="I3" t="s">
        <v>34</v>
      </c>
      <c r="J3">
        <v>0.5</v>
      </c>
      <c r="L3" t="s">
        <v>30</v>
      </c>
    </row>
    <row r="4" spans="1:15">
      <c r="A4" t="s">
        <v>26</v>
      </c>
      <c r="B4">
        <v>2.5</v>
      </c>
      <c r="D4" t="s">
        <v>25</v>
      </c>
      <c r="E4" t="s">
        <v>26</v>
      </c>
      <c r="G4" t="s">
        <v>25</v>
      </c>
      <c r="H4" t="s">
        <v>26</v>
      </c>
      <c r="L4" t="s">
        <v>31</v>
      </c>
      <c r="M4" t="s">
        <v>32</v>
      </c>
      <c r="O4" t="s">
        <v>8</v>
      </c>
    </row>
    <row r="5" spans="1:15">
      <c r="A5" t="s">
        <v>36</v>
      </c>
      <c r="B5">
        <v>-3</v>
      </c>
      <c r="D5">
        <f>SQRT((B5-$B$3)^2)</f>
        <v>0.5</v>
      </c>
      <c r="E5">
        <f>SQRT((B5-$B$4)^2)</f>
        <v>5.5</v>
      </c>
      <c r="G5">
        <f>EXP(-1*$J$3*D5)</f>
        <v>0.77880078307140488</v>
      </c>
      <c r="H5">
        <f>EXP(-1*$J$3*E5)</f>
        <v>6.392786120670757E-2</v>
      </c>
      <c r="L5">
        <f>G5/SUM($G5:$H5)</f>
        <v>0.92414181997875644</v>
      </c>
      <c r="M5">
        <f>H5/SUM($G5:$H5)</f>
        <v>7.5858180021243546E-2</v>
      </c>
      <c r="O5">
        <v>1</v>
      </c>
    </row>
    <row r="6" spans="1:15">
      <c r="A6" t="s">
        <v>37</v>
      </c>
      <c r="B6">
        <v>-2</v>
      </c>
      <c r="D6">
        <f t="shared" ref="D6:D11" si="0">SQRT((B6-$B$3)^2)</f>
        <v>0.5</v>
      </c>
      <c r="E6">
        <f t="shared" ref="E6:E11" si="1">SQRT((B6-$B$4)^2)</f>
        <v>4.5</v>
      </c>
      <c r="G6">
        <f t="shared" ref="G6:G11" si="2">EXP(-1*$J$3*D6)</f>
        <v>0.77880078307140488</v>
      </c>
      <c r="H6">
        <f t="shared" ref="H6:H12" si="3">EXP(-1*$J$3*E6)</f>
        <v>0.10539922456186433</v>
      </c>
      <c r="L6">
        <f t="shared" ref="L6:L11" si="4">G6/SUM($G6:$H6)</f>
        <v>0.88079707797788243</v>
      </c>
      <c r="M6">
        <f t="shared" ref="M6:M11" si="5">H6/SUM($G6:$H6)</f>
        <v>0.11920292202211755</v>
      </c>
      <c r="O6">
        <v>1</v>
      </c>
    </row>
    <row r="7" spans="1:15">
      <c r="A7" t="s">
        <v>38</v>
      </c>
      <c r="B7">
        <v>-1</v>
      </c>
      <c r="D7">
        <f t="shared" si="0"/>
        <v>1.5</v>
      </c>
      <c r="E7">
        <f t="shared" si="1"/>
        <v>3.5</v>
      </c>
      <c r="G7">
        <f t="shared" si="2"/>
        <v>0.47236655274101469</v>
      </c>
      <c r="H7">
        <f t="shared" si="3"/>
        <v>0.17377394345044514</v>
      </c>
      <c r="L7">
        <f t="shared" si="4"/>
        <v>0.73105857863000479</v>
      </c>
      <c r="M7">
        <f t="shared" si="5"/>
        <v>0.2689414213699951</v>
      </c>
      <c r="O7">
        <v>1</v>
      </c>
    </row>
    <row r="8" spans="1:15">
      <c r="A8" t="s">
        <v>39</v>
      </c>
      <c r="B8">
        <v>0</v>
      </c>
      <c r="D8">
        <f t="shared" si="0"/>
        <v>2.5</v>
      </c>
      <c r="E8">
        <f t="shared" si="1"/>
        <v>2.5</v>
      </c>
      <c r="G8">
        <f t="shared" si="2"/>
        <v>0.28650479686019009</v>
      </c>
      <c r="H8">
        <f t="shared" si="3"/>
        <v>0.28650479686019009</v>
      </c>
      <c r="L8">
        <f t="shared" si="4"/>
        <v>0.5</v>
      </c>
      <c r="M8">
        <f t="shared" si="5"/>
        <v>0.5</v>
      </c>
      <c r="O8">
        <v>1</v>
      </c>
    </row>
    <row r="9" spans="1:15">
      <c r="A9" t="s">
        <v>40</v>
      </c>
      <c r="B9">
        <v>1</v>
      </c>
      <c r="D9">
        <f t="shared" si="0"/>
        <v>3.5</v>
      </c>
      <c r="E9">
        <f t="shared" si="1"/>
        <v>1.5</v>
      </c>
      <c r="G9">
        <f t="shared" si="2"/>
        <v>0.17377394345044514</v>
      </c>
      <c r="H9">
        <f t="shared" si="3"/>
        <v>0.47236655274101469</v>
      </c>
      <c r="L9">
        <f t="shared" si="4"/>
        <v>0.2689414213699951</v>
      </c>
      <c r="M9">
        <f t="shared" si="5"/>
        <v>0.73105857863000479</v>
      </c>
      <c r="O9">
        <v>1</v>
      </c>
    </row>
    <row r="10" spans="1:15">
      <c r="A10" t="s">
        <v>41</v>
      </c>
      <c r="B10">
        <v>2</v>
      </c>
      <c r="D10">
        <f t="shared" si="0"/>
        <v>4.5</v>
      </c>
      <c r="E10">
        <f t="shared" si="1"/>
        <v>0.5</v>
      </c>
      <c r="G10">
        <f t="shared" si="2"/>
        <v>0.10539922456186433</v>
      </c>
      <c r="H10">
        <f t="shared" si="3"/>
        <v>0.77880078307140488</v>
      </c>
      <c r="L10">
        <f t="shared" si="4"/>
        <v>0.11920292202211755</v>
      </c>
      <c r="M10">
        <f t="shared" si="5"/>
        <v>0.88079707797788243</v>
      </c>
      <c r="O10">
        <v>1</v>
      </c>
    </row>
    <row r="11" spans="1:15">
      <c r="A11" t="s">
        <v>42</v>
      </c>
      <c r="B11">
        <v>3</v>
      </c>
      <c r="D11">
        <f t="shared" si="0"/>
        <v>5.5</v>
      </c>
      <c r="E11">
        <f t="shared" si="1"/>
        <v>0.5</v>
      </c>
      <c r="G11">
        <f t="shared" si="2"/>
        <v>6.392786120670757E-2</v>
      </c>
      <c r="H11">
        <f t="shared" si="3"/>
        <v>0.77880078307140488</v>
      </c>
      <c r="L11">
        <f>G11/SUM($G11:$H11)</f>
        <v>7.5858180021243546E-2</v>
      </c>
      <c r="M11">
        <f t="shared" si="5"/>
        <v>0.92414181997875644</v>
      </c>
      <c r="O11">
        <v>1</v>
      </c>
    </row>
    <row r="13" spans="1:15">
      <c r="L13" t="s">
        <v>25</v>
      </c>
      <c r="M13" t="s">
        <v>26</v>
      </c>
    </row>
    <row r="14" spans="1:15">
      <c r="L14">
        <f>SUMPRODUCT(B5:B11,L5:L11)/SUMPRODUCT(L5:L11,O5:O11)</f>
        <v>-1.2943303968697368</v>
      </c>
      <c r="M14">
        <f>SUMPRODUCT(B5:B11,M5:M11)/SUMPRODUCT(M5:M11,O5:O11)</f>
        <v>1.2943303968697368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EM_soft_assignments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2017-06-23T07:28:35Z</dcterms:modified>
</cp:coreProperties>
</file>