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1" xr2:uid="{00000000-000D-0000-FFFF-FFFF00000000}"/>
  </bookViews>
  <sheets>
    <sheet name="CH4" sheetId="4" r:id="rId1"/>
    <sheet name="CO2" sheetId="3" r:id="rId2"/>
    <sheet name="Ethylene" sheetId="2" r:id="rId3"/>
    <sheet name="gas_atm_prep_calc" sheetId="5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2" l="1"/>
  <c r="R31" i="4"/>
  <c r="P30" i="2"/>
  <c r="P31" i="4"/>
  <c r="N30" i="2"/>
  <c r="N31" i="4"/>
  <c r="L31" i="4"/>
  <c r="J30" i="4"/>
  <c r="H30" i="4"/>
  <c r="E30" i="2"/>
  <c r="F29" i="2"/>
  <c r="E30" i="3"/>
  <c r="F29" i="3"/>
  <c r="F30" i="4"/>
  <c r="E31" i="4"/>
  <c r="J28" i="4" l="1"/>
  <c r="H28" i="4"/>
  <c r="R28" i="2"/>
  <c r="R29" i="4"/>
  <c r="P29" i="4" l="1"/>
  <c r="F27" i="3"/>
  <c r="E28" i="3"/>
  <c r="T29" i="4"/>
  <c r="F26" i="4"/>
  <c r="E27" i="4"/>
  <c r="F28" i="4"/>
  <c r="E29" i="4"/>
  <c r="F25" i="3"/>
  <c r="E26" i="3"/>
  <c r="F25" i="2"/>
  <c r="E26" i="2"/>
  <c r="F27" i="2"/>
  <c r="E28" i="2"/>
  <c r="P26" i="2" l="1"/>
  <c r="P27" i="4"/>
  <c r="J25" i="2"/>
  <c r="T27" i="4"/>
  <c r="J26" i="4"/>
  <c r="H25" i="2"/>
  <c r="H26" i="4"/>
  <c r="E24" i="2" l="1"/>
  <c r="F23" i="2"/>
  <c r="E24" i="3"/>
  <c r="F23" i="3"/>
  <c r="E25" i="4"/>
  <c r="F24" i="4"/>
  <c r="R22" i="2" l="1"/>
  <c r="R23" i="4"/>
  <c r="P22" i="2"/>
  <c r="P23" i="4"/>
  <c r="T23" i="4"/>
  <c r="J21" i="2"/>
  <c r="J22" i="4"/>
  <c r="H21" i="2"/>
  <c r="H22" i="4"/>
  <c r="E22" i="2"/>
  <c r="F21" i="2"/>
  <c r="E22" i="3"/>
  <c r="F21" i="3"/>
  <c r="E23" i="4"/>
  <c r="F22" i="4"/>
  <c r="R21" i="4" l="1"/>
  <c r="P21" i="4"/>
  <c r="T21" i="4"/>
  <c r="B19" i="2"/>
  <c r="R20" i="2" s="1"/>
  <c r="J20" i="4"/>
  <c r="H20" i="4"/>
  <c r="B20" i="4"/>
  <c r="E20" i="2"/>
  <c r="F19" i="2"/>
  <c r="E20" i="3"/>
  <c r="F19" i="3"/>
  <c r="E21" i="4"/>
  <c r="F20" i="4"/>
  <c r="Q3" i="5"/>
  <c r="N3" i="5"/>
  <c r="N2" i="5"/>
  <c r="N5" i="5"/>
  <c r="F17" i="2"/>
  <c r="E18" i="2"/>
  <c r="F17" i="3"/>
  <c r="E18" i="3"/>
  <c r="F18" i="4"/>
  <c r="E19" i="4"/>
  <c r="H19" i="2" l="1"/>
  <c r="P20" i="2"/>
  <c r="J19" i="2"/>
  <c r="E16" i="2"/>
  <c r="F15" i="2"/>
  <c r="F15" i="3"/>
  <c r="E16" i="3"/>
  <c r="F16" i="4"/>
  <c r="E17" i="4"/>
  <c r="E15" i="4"/>
  <c r="F14" i="4"/>
  <c r="E14" i="2" l="1"/>
  <c r="F13" i="2"/>
  <c r="F13" i="3"/>
  <c r="E14" i="3"/>
  <c r="E13" i="4" l="1"/>
  <c r="E12" i="2" l="1"/>
  <c r="F11" i="2"/>
  <c r="E12" i="3"/>
  <c r="F11" i="3"/>
  <c r="E12" i="4"/>
  <c r="F11" i="4"/>
  <c r="E10" i="2" l="1"/>
  <c r="E10" i="3"/>
  <c r="E10" i="4"/>
  <c r="F9" i="2"/>
  <c r="F9" i="4"/>
  <c r="F9" i="3"/>
  <c r="F8" i="2"/>
  <c r="E8" i="4" l="1"/>
  <c r="E8" i="3"/>
  <c r="E8" i="2"/>
  <c r="F7" i="4"/>
  <c r="F7" i="3"/>
  <c r="F7" i="2"/>
  <c r="E5" i="4" l="1"/>
  <c r="E5" i="2" l="1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" authorId="0" shapeId="0" xr:uid="{ECBB536D-29D6-4409-9858-5693A47E0C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  <comment ref="D13" authorId="0" shapeId="0" xr:uid="{0B10FB3B-0737-4B5B-8721-E43AD3B3B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0.1ml of pure ch4 added to the root methane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" authorId="0" shapeId="0" xr:uid="{2E2DA940-937C-4389-9423-783DB825E2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  <comment ref="O5" authorId="0" shapeId="0" xr:uid="{49DB7EC6-3FED-4FB7-9298-26F98DC4E9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low co2 might be real for ethylene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" authorId="0" shapeId="0" xr:uid="{38D365A9-4D9A-48C1-93D9-FD979FAB30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  <comment ref="B17" authorId="0" shapeId="0" xr:uid="{86BD4CA2-9E27-4403-87CA-E3AAB8BB3F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before </t>
        </r>
      </text>
    </comment>
  </commentList>
</comments>
</file>

<file path=xl/sharedStrings.xml><?xml version="1.0" encoding="utf-8"?>
<sst xmlns="http://schemas.openxmlformats.org/spreadsheetml/2006/main" count="110" uniqueCount="30">
  <si>
    <t>Date</t>
  </si>
  <si>
    <t>Day</t>
  </si>
  <si>
    <t>area</t>
  </si>
  <si>
    <t>ppm</t>
  </si>
  <si>
    <t>%</t>
  </si>
  <si>
    <t>root_2g_0.1%CH4</t>
  </si>
  <si>
    <t>root_2g_0.1%Ethylene</t>
  </si>
  <si>
    <t>NM2_2_5g_0.1%Ethylene_A</t>
  </si>
  <si>
    <t>NM2_2_5g_0.1%Ethylene_B</t>
  </si>
  <si>
    <t>NM2_2_5g_ControlEthylene_B</t>
  </si>
  <si>
    <t>DayMix</t>
  </si>
  <si>
    <t>NM2_2_5g_ch4_ethylene_A</t>
  </si>
  <si>
    <t>NM2_2_5g_ch4_ethylene_B</t>
  </si>
  <si>
    <t>StdCH4</t>
  </si>
  <si>
    <t>stdCo2</t>
  </si>
  <si>
    <t>stdEt</t>
  </si>
  <si>
    <t>ml</t>
  </si>
  <si>
    <t>lab air</t>
  </si>
  <si>
    <t>ul</t>
  </si>
  <si>
    <t xml:space="preserve">in </t>
  </si>
  <si>
    <t>in</t>
  </si>
  <si>
    <t>10x atm</t>
  </si>
  <si>
    <t>make atmosphere of 500 ml of lab air</t>
  </si>
  <si>
    <t>inject</t>
  </si>
  <si>
    <t>ml CH4</t>
  </si>
  <si>
    <t>ml Et</t>
  </si>
  <si>
    <t>add 10 ml of the mixture to the bottles, including standards</t>
  </si>
  <si>
    <t>measure with gas tight needles</t>
  </si>
  <si>
    <t xml:space="preserve">NM2_2_5g_CH4_A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</si>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</sst>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0" fontId="0" fillId="0" borderId="0" xfId="0" applyFont="1"/>
    <xf numFmtId="14" fontId="1" fillId="0" borderId="0" xfId="0" applyNumberFormat="1" applyFont="1"/>
    <xf numFmtId="14" fontId="0" fillId="0" borderId="0" xfId="0" applyNumberFormat="1" applyFont="1"/>
    <xf numFmtId="18" fontId="0" fillId="0" borderId="0" xfId="0" applyNumberFormat="1"/>
    <xf numFmtId="0" fontId="5" fillId="0" borderId="0" xfId="0" applyFont="1"/>
    <xf numFmtId="0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0" fontId="6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7" fillId="0" borderId="0" xfId="0" applyNumberFormat="1" applyFont="1"/>
    <xf numFmtId="14" fontId="0" fillId="0" borderId="0" xfId="0" applyNumberFormat="1"/>
    <xf numFmtId="18" fontId="7" fillId="0" borderId="0" xfId="0" applyNumberFormat="1" applyFont="1"/>
    <xf numFmtId="18" fontId="0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8" fontId="10" fillId="0" borderId="0" xfId="0" applyNumberFormat="1" applyFont="1"/>
    <xf numFmtId="14" fontId="9" fillId="0" borderId="0" xfId="0" applyNumberFormat="1" applyFont="1"/>
    <xf numFmtId="0" fontId="9" fillId="0" borderId="0" xfId="0" applyNumberFormat="1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6B80-FCC2-49EC-820D-63BC2676E56C}">
  <dimension ref="A2:AJ31"/>
  <sheetViews>
    <sheetView zoomScaleNormal="100" workbookViewId="0">
      <pane xSplit="6" ySplit="3" topLeftCell="M22" activePane="bottomRight" state="frozen"/>
      <selection pane="topRight" activeCell="G1" sqref="G1"/>
      <selection pane="bottomLeft" activeCell="A4" sqref="A4"/>
      <selection pane="bottomRight" activeCell="U32" sqref="U32"/>
    </sheetView>
  </sheetViews>
  <sheetFormatPr defaultRowHeight="15" x14ac:dyDescent="0.25"/>
  <cols>
    <col min="1" max="3" width="9.140625" style="30"/>
    <col min="4" max="4" width="14.7109375" style="30" customWidth="1"/>
    <col min="5" max="7" width="9.140625" style="30"/>
    <col min="8" max="8" width="16.42578125" style="30" customWidth="1"/>
    <col min="9" max="9" width="9.140625" style="30"/>
    <col min="10" max="10" width="18.140625" style="30" customWidth="1"/>
    <col min="11" max="12" width="9.140625" style="30"/>
    <col min="13" max="13" width="10.85546875" style="30" customWidth="1"/>
    <col min="14" max="14" width="15" style="30" customWidth="1"/>
    <col min="15" max="15" width="12.85546875" style="30" customWidth="1"/>
    <col min="16" max="16" width="14.42578125" style="30" customWidth="1"/>
    <col min="17" max="17" width="12" style="30" customWidth="1"/>
    <col min="18" max="18" width="14.28515625" style="30" customWidth="1"/>
    <col min="19" max="19" width="13" style="30" customWidth="1"/>
    <col min="20" max="20" width="18" style="30" customWidth="1"/>
    <col min="21" max="21" width="11.5703125" style="30" customWidth="1"/>
    <col min="22" max="22" width="16" style="30" customWidth="1"/>
    <col min="23" max="16384" width="9.140625" style="30"/>
  </cols>
  <sheetData>
    <row r="2" spans="1:36" s="24" customFormat="1" x14ac:dyDescent="0.25">
      <c r="G2" s="25" t="s">
        <v>11</v>
      </c>
      <c r="H2" s="25"/>
      <c r="I2" s="25" t="s">
        <v>12</v>
      </c>
      <c r="J2" s="25"/>
      <c r="K2" s="25" t="s">
        <v>5</v>
      </c>
      <c r="L2" s="25"/>
      <c r="M2" s="25" t="s">
        <v>6</v>
      </c>
      <c r="N2" s="25"/>
      <c r="O2" s="25" t="s">
        <v>7</v>
      </c>
      <c r="P2" s="25"/>
      <c r="Q2" s="25" t="s">
        <v>8</v>
      </c>
      <c r="R2" s="25"/>
      <c r="S2" s="25" t="s">
        <v>28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36" s="24" customFormat="1" x14ac:dyDescent="0.25">
      <c r="A3" s="24" t="s">
        <v>13</v>
      </c>
      <c r="B3" s="24" t="s">
        <v>2</v>
      </c>
      <c r="C3" s="24" t="s">
        <v>29</v>
      </c>
      <c r="D3" s="24" t="s">
        <v>0</v>
      </c>
      <c r="E3" s="24" t="s">
        <v>1</v>
      </c>
      <c r="F3" s="24" t="s">
        <v>10</v>
      </c>
      <c r="G3" s="24" t="s">
        <v>2</v>
      </c>
      <c r="H3" s="24" t="s">
        <v>3</v>
      </c>
      <c r="I3" s="24" t="s">
        <v>2</v>
      </c>
      <c r="J3" s="24" t="s">
        <v>3</v>
      </c>
      <c r="K3" s="24" t="s">
        <v>2</v>
      </c>
      <c r="L3" s="24" t="s">
        <v>3</v>
      </c>
      <c r="M3" s="24" t="s">
        <v>2</v>
      </c>
      <c r="N3" s="24" t="s">
        <v>3</v>
      </c>
      <c r="O3" s="24" t="s">
        <v>2</v>
      </c>
      <c r="P3" s="24" t="s">
        <v>3</v>
      </c>
      <c r="Q3" s="24" t="s">
        <v>2</v>
      </c>
      <c r="R3" s="24" t="s">
        <v>4</v>
      </c>
      <c r="S3" s="24" t="s">
        <v>2</v>
      </c>
      <c r="T3" s="24" t="s">
        <v>3</v>
      </c>
    </row>
    <row r="4" spans="1:36" s="26" customFormat="1" x14ac:dyDescent="0.25">
      <c r="C4" s="27">
        <v>0.57708333333333295</v>
      </c>
      <c r="D4" s="28">
        <v>42968</v>
      </c>
      <c r="E4" s="26">
        <v>0</v>
      </c>
      <c r="K4" s="26">
        <v>234.81</v>
      </c>
      <c r="L4" s="26">
        <v>600.47</v>
      </c>
    </row>
    <row r="5" spans="1:36" s="26" customFormat="1" x14ac:dyDescent="0.25">
      <c r="C5" s="27">
        <v>0.57708333333333295</v>
      </c>
      <c r="D5" s="28">
        <v>42975</v>
      </c>
      <c r="E5" s="26">
        <f>D5-D4</f>
        <v>7</v>
      </c>
      <c r="K5" s="26">
        <v>154.27000000000001</v>
      </c>
      <c r="L5" s="26">
        <v>408.54</v>
      </c>
      <c r="M5" s="26">
        <v>1.63</v>
      </c>
      <c r="N5" s="26">
        <v>3.625</v>
      </c>
      <c r="O5" s="26">
        <v>6.59</v>
      </c>
      <c r="P5" s="26">
        <v>16.600000000000001</v>
      </c>
      <c r="Q5" s="26">
        <v>1.57</v>
      </c>
      <c r="R5" s="26">
        <v>3.49</v>
      </c>
      <c r="S5" s="26">
        <v>0</v>
      </c>
      <c r="T5" s="26">
        <v>0</v>
      </c>
    </row>
    <row r="6" spans="1:36" s="26" customFormat="1" x14ac:dyDescent="0.25">
      <c r="C6" s="27">
        <v>0.57708333333333295</v>
      </c>
      <c r="D6" s="28">
        <v>42976</v>
      </c>
      <c r="F6" s="26">
        <v>0</v>
      </c>
      <c r="G6" s="26">
        <v>223.49</v>
      </c>
      <c r="H6" s="26">
        <v>586.29999999999995</v>
      </c>
      <c r="I6" s="26">
        <v>204.75</v>
      </c>
      <c r="J6" s="26">
        <v>536.97</v>
      </c>
    </row>
    <row r="7" spans="1:36" s="26" customFormat="1" x14ac:dyDescent="0.25">
      <c r="C7" s="27">
        <v>0.57708333333333295</v>
      </c>
      <c r="D7" s="28">
        <v>42979</v>
      </c>
      <c r="E7" s="29"/>
      <c r="F7" s="26">
        <f>D7-D6</f>
        <v>3</v>
      </c>
      <c r="G7" s="26">
        <v>209.73</v>
      </c>
      <c r="H7" s="26">
        <v>544.9</v>
      </c>
      <c r="I7" s="26">
        <v>206.66</v>
      </c>
      <c r="J7" s="26">
        <v>536.9</v>
      </c>
    </row>
    <row r="8" spans="1:36" s="26" customFormat="1" x14ac:dyDescent="0.25">
      <c r="C8" s="27">
        <v>0.57708333333333295</v>
      </c>
      <c r="D8" s="28">
        <v>42979</v>
      </c>
      <c r="E8" s="26">
        <f>D8-D4</f>
        <v>11</v>
      </c>
      <c r="M8" s="26">
        <v>8.56</v>
      </c>
      <c r="N8" s="26">
        <v>21.23</v>
      </c>
    </row>
    <row r="9" spans="1:36" s="26" customFormat="1" x14ac:dyDescent="0.25">
      <c r="C9" s="27">
        <v>0.57708333333333295</v>
      </c>
      <c r="D9" s="28">
        <v>42982</v>
      </c>
      <c r="F9" s="26">
        <f>D9-D6</f>
        <v>6</v>
      </c>
      <c r="G9" s="26">
        <v>198.97</v>
      </c>
      <c r="H9" s="26">
        <v>510.69</v>
      </c>
      <c r="I9" s="26">
        <v>202.01</v>
      </c>
      <c r="J9" s="26">
        <v>518.5</v>
      </c>
    </row>
    <row r="10" spans="1:36" s="26" customFormat="1" x14ac:dyDescent="0.25">
      <c r="C10" s="27">
        <v>0.57708333333333295</v>
      </c>
      <c r="D10" s="28">
        <v>42982</v>
      </c>
      <c r="E10" s="26">
        <f>D10-D4</f>
        <v>14</v>
      </c>
      <c r="K10" s="30">
        <v>63.14</v>
      </c>
      <c r="L10" s="30">
        <v>161.46</v>
      </c>
      <c r="M10" s="26">
        <v>9.7799999999999994</v>
      </c>
      <c r="N10" s="26">
        <v>24.27</v>
      </c>
      <c r="O10" s="26">
        <v>1.51</v>
      </c>
      <c r="P10" s="26">
        <v>2.99</v>
      </c>
      <c r="Q10" s="26">
        <v>1.62</v>
      </c>
      <c r="R10" s="26">
        <v>3.278</v>
      </c>
      <c r="S10" s="26">
        <v>0</v>
      </c>
      <c r="T10" s="26">
        <v>0</v>
      </c>
    </row>
    <row r="11" spans="1:36" x14ac:dyDescent="0.25">
      <c r="C11" s="27">
        <v>0.57708333333333295</v>
      </c>
      <c r="D11" s="31">
        <v>42989</v>
      </c>
      <c r="F11" s="30">
        <f>D11-D6</f>
        <v>13</v>
      </c>
      <c r="G11" s="30">
        <v>199.57</v>
      </c>
      <c r="H11" s="30">
        <v>520</v>
      </c>
      <c r="I11" s="30">
        <v>204.01</v>
      </c>
      <c r="J11" s="30">
        <v>531.58000000000004</v>
      </c>
    </row>
    <row r="12" spans="1:36" x14ac:dyDescent="0.25">
      <c r="C12" s="27">
        <v>0.57708333333333295</v>
      </c>
      <c r="D12" s="31">
        <v>42989</v>
      </c>
      <c r="E12" s="30">
        <f>D12-D4</f>
        <v>21</v>
      </c>
      <c r="K12" s="30">
        <v>1.46</v>
      </c>
      <c r="L12" s="30">
        <v>3.12</v>
      </c>
      <c r="M12" s="30">
        <v>11.41</v>
      </c>
      <c r="N12" s="30">
        <v>29.09</v>
      </c>
      <c r="O12" s="30">
        <v>1.55</v>
      </c>
      <c r="P12" s="30">
        <v>3.35</v>
      </c>
      <c r="Q12" s="30">
        <v>1.47</v>
      </c>
      <c r="R12" s="30">
        <v>3.16</v>
      </c>
      <c r="S12" s="30">
        <v>0</v>
      </c>
      <c r="T12" s="30">
        <v>0</v>
      </c>
    </row>
    <row r="13" spans="1:36" x14ac:dyDescent="0.25">
      <c r="C13" s="27">
        <v>0.57708333333333295</v>
      </c>
      <c r="D13" s="31">
        <v>42989</v>
      </c>
      <c r="E13" s="30">
        <f>D13-D4</f>
        <v>21</v>
      </c>
      <c r="K13" s="30">
        <v>464.78</v>
      </c>
      <c r="L13" s="30">
        <v>1211.92</v>
      </c>
    </row>
    <row r="14" spans="1:36" x14ac:dyDescent="0.25">
      <c r="C14" s="27">
        <v>0.57708333333333295</v>
      </c>
      <c r="D14" s="31">
        <v>42996</v>
      </c>
      <c r="F14" s="30">
        <f>D14-$D$6</f>
        <v>20</v>
      </c>
      <c r="G14" s="30">
        <v>166.09</v>
      </c>
      <c r="H14" s="30">
        <v>436.73</v>
      </c>
      <c r="I14" s="30">
        <v>188.58</v>
      </c>
      <c r="J14" s="30">
        <v>496.18</v>
      </c>
    </row>
    <row r="15" spans="1:36" x14ac:dyDescent="0.25">
      <c r="C15" s="27">
        <v>0.57708333333333295</v>
      </c>
      <c r="D15" s="31">
        <v>42996</v>
      </c>
      <c r="E15" s="30">
        <f>D15-$D$4</f>
        <v>28</v>
      </c>
      <c r="K15" s="30">
        <v>356.1</v>
      </c>
      <c r="L15" s="30">
        <v>939.1</v>
      </c>
      <c r="M15" s="30">
        <v>13.5</v>
      </c>
      <c r="N15" s="30">
        <v>33.369999999999997</v>
      </c>
      <c r="O15" s="30">
        <v>1.54</v>
      </c>
      <c r="P15" s="30">
        <v>1.69</v>
      </c>
      <c r="Q15" s="30">
        <v>1.4</v>
      </c>
      <c r="R15" s="30">
        <v>1.54</v>
      </c>
    </row>
    <row r="16" spans="1:36" x14ac:dyDescent="0.25">
      <c r="A16" s="30">
        <v>5000</v>
      </c>
      <c r="B16" s="30">
        <v>2120</v>
      </c>
      <c r="C16" s="27">
        <v>0.57708333333333295</v>
      </c>
      <c r="D16" s="31">
        <v>43003</v>
      </c>
      <c r="F16" s="30">
        <f t="shared" ref="F16" si="0">D16-$D$6</f>
        <v>27</v>
      </c>
      <c r="G16" s="30">
        <v>61.98</v>
      </c>
      <c r="H16" s="30">
        <v>145.99</v>
      </c>
      <c r="I16" s="30">
        <v>133.88</v>
      </c>
      <c r="J16" s="30">
        <v>315.58999999999997</v>
      </c>
    </row>
    <row r="17" spans="1:20" x14ac:dyDescent="0.25">
      <c r="C17" s="27">
        <v>0.57708333333333295</v>
      </c>
      <c r="D17" s="31">
        <v>43003</v>
      </c>
      <c r="E17" s="30">
        <f t="shared" ref="E17" si="1">D17-$D$4</f>
        <v>35</v>
      </c>
      <c r="K17" s="30">
        <v>266.89999999999998</v>
      </c>
      <c r="L17" s="30">
        <v>629.35</v>
      </c>
      <c r="M17" s="30">
        <v>13.8</v>
      </c>
      <c r="N17" s="30">
        <v>32.4</v>
      </c>
      <c r="O17" s="30">
        <v>1.5</v>
      </c>
      <c r="P17" s="30">
        <v>3.44</v>
      </c>
      <c r="Q17" s="30">
        <v>1.25</v>
      </c>
      <c r="R17" s="30">
        <v>2.76</v>
      </c>
    </row>
    <row r="18" spans="1:20" x14ac:dyDescent="0.25">
      <c r="A18" s="30">
        <v>5000</v>
      </c>
      <c r="B18" s="30">
        <v>1934</v>
      </c>
      <c r="C18" s="27">
        <v>0.57708333333333295</v>
      </c>
      <c r="D18" s="31">
        <v>43006</v>
      </c>
      <c r="F18" s="30">
        <f t="shared" ref="F18" si="2">D18-$D$6</f>
        <v>30</v>
      </c>
      <c r="G18" s="30">
        <v>4.9000000000000004</v>
      </c>
      <c r="H18" s="30">
        <v>10.24</v>
      </c>
      <c r="I18" s="30">
        <v>87.15</v>
      </c>
      <c r="J18" s="30">
        <v>222.8</v>
      </c>
    </row>
    <row r="19" spans="1:20" x14ac:dyDescent="0.25">
      <c r="C19" s="27">
        <v>0.57708333333333295</v>
      </c>
      <c r="D19" s="31">
        <v>43006</v>
      </c>
      <c r="E19" s="30">
        <f t="shared" ref="E19" si="3">D19-$D$4</f>
        <v>38</v>
      </c>
      <c r="K19" s="30">
        <v>229.39</v>
      </c>
      <c r="M19" s="30">
        <v>14.38</v>
      </c>
      <c r="N19" s="30">
        <v>34.590000000000003</v>
      </c>
      <c r="O19" s="30">
        <v>1.0900000000000001</v>
      </c>
      <c r="P19" s="30">
        <v>0.22</v>
      </c>
      <c r="Q19" s="30">
        <v>0</v>
      </c>
      <c r="R19" s="30">
        <v>0</v>
      </c>
    </row>
    <row r="20" spans="1:20" x14ac:dyDescent="0.25">
      <c r="A20" s="30">
        <v>500</v>
      </c>
      <c r="B20" s="30">
        <f>(143.25+118)/2</f>
        <v>130.625</v>
      </c>
      <c r="C20" s="27">
        <v>0.57708333333333295</v>
      </c>
      <c r="D20" s="31">
        <v>43006</v>
      </c>
      <c r="F20" s="30">
        <f t="shared" ref="F20" si="4">D20-$D$6</f>
        <v>30</v>
      </c>
      <c r="G20" s="30">
        <v>118.63</v>
      </c>
      <c r="H20" s="30">
        <f>G20*A20/B20</f>
        <v>454.08612440191388</v>
      </c>
      <c r="I20" s="30">
        <v>112.92</v>
      </c>
      <c r="J20" s="30">
        <f>I20*A20/B20</f>
        <v>432.22966507177034</v>
      </c>
    </row>
    <row r="21" spans="1:20" x14ac:dyDescent="0.25">
      <c r="C21" s="27">
        <v>0.57708333333333295</v>
      </c>
      <c r="D21" s="31">
        <v>43006</v>
      </c>
      <c r="E21" s="30">
        <f t="shared" ref="E21" si="5">D21-$D$4</f>
        <v>38</v>
      </c>
      <c r="O21" s="30">
        <v>2.0499999999999998</v>
      </c>
      <c r="P21" s="30">
        <f>O21*A20/B20</f>
        <v>7.8468899521531101</v>
      </c>
      <c r="Q21" s="30">
        <v>2.1</v>
      </c>
      <c r="R21" s="30">
        <f>Q21*A20/B20</f>
        <v>8.0382775119617218</v>
      </c>
      <c r="S21" s="30">
        <v>120</v>
      </c>
      <c r="T21" s="30">
        <f>S21*A20/B20</f>
        <v>459.33014354066984</v>
      </c>
    </row>
    <row r="22" spans="1:20" x14ac:dyDescent="0.25">
      <c r="A22" s="30">
        <v>500</v>
      </c>
      <c r="B22" s="30">
        <v>115.34</v>
      </c>
      <c r="C22" s="27">
        <v>0.57708333333333328</v>
      </c>
      <c r="D22" s="31">
        <v>43007</v>
      </c>
      <c r="F22" s="30">
        <f t="shared" ref="F22" si="6">D22-$D$6</f>
        <v>31</v>
      </c>
      <c r="G22" s="30">
        <v>115.93</v>
      </c>
      <c r="H22" s="30">
        <f t="shared" ref="H22:H30" si="7">G22*A22/B22</f>
        <v>502.55765562684235</v>
      </c>
      <c r="I22" s="30">
        <v>109.217</v>
      </c>
      <c r="J22" s="30">
        <f t="shared" ref="J22:J30" si="8">I22*A22/B22</f>
        <v>473.45673660482049</v>
      </c>
    </row>
    <row r="23" spans="1:20" x14ac:dyDescent="0.25">
      <c r="C23" s="27">
        <v>0.57708333333333328</v>
      </c>
      <c r="D23" s="31">
        <v>43007</v>
      </c>
      <c r="E23" s="30">
        <f t="shared" ref="E23" si="9">D23-$D$4</f>
        <v>39</v>
      </c>
      <c r="O23" s="30">
        <v>2.13</v>
      </c>
      <c r="P23" s="30">
        <f t="shared" ref="P23:P31" si="10">O23*A22/B22</f>
        <v>9.2335703138546901</v>
      </c>
      <c r="Q23" s="30">
        <v>1.94</v>
      </c>
      <c r="R23" s="30">
        <f t="shared" ref="R23" si="11">Q23*A22/B22</f>
        <v>8.4099185018207034</v>
      </c>
      <c r="S23" s="30">
        <v>110.7</v>
      </c>
      <c r="T23" s="30">
        <f t="shared" ref="T23:T29" si="12">S23*A22/B22</f>
        <v>479.88555574822266</v>
      </c>
    </row>
    <row r="24" spans="1:20" x14ac:dyDescent="0.25">
      <c r="C24" s="27">
        <v>0.36874999999999997</v>
      </c>
      <c r="D24" s="31">
        <v>43008</v>
      </c>
      <c r="F24" s="30">
        <f t="shared" ref="F24" si="13">D24-$D$6</f>
        <v>32</v>
      </c>
      <c r="G24" s="30">
        <v>113.71</v>
      </c>
      <c r="I24" s="30">
        <v>109.71</v>
      </c>
    </row>
    <row r="25" spans="1:20" x14ac:dyDescent="0.25">
      <c r="C25" s="27">
        <v>0.36874999999999997</v>
      </c>
      <c r="D25" s="31">
        <v>43008</v>
      </c>
      <c r="E25" s="30">
        <f t="shared" ref="E25" si="14">D25-$D$4</f>
        <v>40</v>
      </c>
      <c r="O25" s="30">
        <v>2.23</v>
      </c>
      <c r="S25" s="30">
        <v>102.78</v>
      </c>
    </row>
    <row r="26" spans="1:20" x14ac:dyDescent="0.25">
      <c r="A26" s="30">
        <v>500</v>
      </c>
      <c r="B26" s="30">
        <v>117.01</v>
      </c>
      <c r="C26" s="27">
        <v>0.7319444444444444</v>
      </c>
      <c r="D26" s="31">
        <v>43011</v>
      </c>
      <c r="F26" s="30">
        <f t="shared" ref="F26" si="15">D26-$D$6</f>
        <v>35</v>
      </c>
      <c r="G26" s="30">
        <v>108.59</v>
      </c>
      <c r="H26" s="30">
        <f t="shared" si="7"/>
        <v>464.02016921630627</v>
      </c>
      <c r="I26" s="30">
        <v>107.38</v>
      </c>
      <c r="J26" s="30">
        <f t="shared" si="8"/>
        <v>458.84967096829331</v>
      </c>
    </row>
    <row r="27" spans="1:20" x14ac:dyDescent="0.25">
      <c r="C27" s="27">
        <v>0.7319444444444444</v>
      </c>
      <c r="D27" s="31">
        <v>43011</v>
      </c>
      <c r="E27" s="30">
        <f t="shared" ref="E27" si="16">D27-$D$4</f>
        <v>43</v>
      </c>
      <c r="O27" s="30">
        <v>2.2999999999999998</v>
      </c>
      <c r="P27" s="30">
        <f t="shared" si="10"/>
        <v>9.8282198102726266</v>
      </c>
      <c r="S27" s="30">
        <v>63.77</v>
      </c>
      <c r="T27" s="30">
        <f t="shared" si="12"/>
        <v>272.49807708742838</v>
      </c>
    </row>
    <row r="28" spans="1:20" s="5" customFormat="1" x14ac:dyDescent="0.25">
      <c r="A28" s="5">
        <v>500</v>
      </c>
      <c r="B28" s="5">
        <v>118.54900000000001</v>
      </c>
      <c r="D28" s="7">
        <v>43016</v>
      </c>
      <c r="F28" s="5">
        <f t="shared" ref="F28" si="17">D28-$D$6</f>
        <v>40</v>
      </c>
      <c r="G28" s="5">
        <v>53.06</v>
      </c>
      <c r="H28" s="5">
        <f t="shared" si="7"/>
        <v>223.78931918447222</v>
      </c>
      <c r="I28" s="5">
        <v>88.09</v>
      </c>
      <c r="J28" s="5">
        <f t="shared" si="8"/>
        <v>371.53413356502375</v>
      </c>
      <c r="L28" s="30"/>
    </row>
    <row r="29" spans="1:20" s="5" customFormat="1" x14ac:dyDescent="0.25">
      <c r="A29" s="5">
        <v>500</v>
      </c>
      <c r="B29" s="5">
        <v>118.54900000000001</v>
      </c>
      <c r="D29" s="7">
        <v>43016</v>
      </c>
      <c r="E29" s="5">
        <f t="shared" ref="E29" si="18">D29-$D$4</f>
        <v>48</v>
      </c>
      <c r="L29" s="30"/>
      <c r="O29" s="5">
        <v>2.6</v>
      </c>
      <c r="P29" s="5">
        <f t="shared" si="10"/>
        <v>10.965929699955293</v>
      </c>
      <c r="Q29" s="5">
        <v>1.77</v>
      </c>
      <c r="R29" s="5">
        <f>Q29*A29/B29</f>
        <v>7.4652675265080255</v>
      </c>
      <c r="S29" s="5">
        <v>1.1599999999999999</v>
      </c>
      <c r="T29" s="5">
        <f t="shared" si="12"/>
        <v>4.8924917122877458</v>
      </c>
    </row>
    <row r="30" spans="1:20" s="1" customFormat="1" x14ac:dyDescent="0.25">
      <c r="A30" s="1">
        <v>500</v>
      </c>
      <c r="B30" s="1">
        <v>115.46</v>
      </c>
      <c r="D30" s="6">
        <v>43018</v>
      </c>
      <c r="F30" s="1">
        <f t="shared" ref="F30" si="19">D30-$D$6</f>
        <v>42</v>
      </c>
      <c r="G30" s="1">
        <v>14.98</v>
      </c>
      <c r="H30" s="5">
        <f t="shared" si="7"/>
        <v>64.870950978693926</v>
      </c>
      <c r="I30" s="1">
        <v>68.260000000000005</v>
      </c>
      <c r="J30" s="5">
        <f t="shared" si="8"/>
        <v>295.6002078641954</v>
      </c>
      <c r="L30" s="30"/>
      <c r="P30" s="5"/>
      <c r="R30" s="5"/>
    </row>
    <row r="31" spans="1:20" s="1" customFormat="1" x14ac:dyDescent="0.25">
      <c r="A31" s="1">
        <v>500</v>
      </c>
      <c r="B31" s="1">
        <v>115.46</v>
      </c>
      <c r="D31" s="6">
        <v>43018</v>
      </c>
      <c r="E31" s="1">
        <f t="shared" ref="E31" si="20">D31-$D$4</f>
        <v>50</v>
      </c>
      <c r="K31" s="1">
        <v>107.7</v>
      </c>
      <c r="L31" s="30">
        <f>K31*A31/B31</f>
        <v>466.39528841157113</v>
      </c>
      <c r="M31" s="1">
        <v>15.79</v>
      </c>
      <c r="N31" s="1">
        <f>M31*A31/B31</f>
        <v>68.378659275939725</v>
      </c>
      <c r="O31" s="1">
        <v>1.98</v>
      </c>
      <c r="P31" s="5">
        <f t="shared" si="10"/>
        <v>8.5743980599341771</v>
      </c>
      <c r="Q31" s="1">
        <v>1.9</v>
      </c>
      <c r="R31" s="5">
        <f t="shared" ref="R30:R31" si="21">Q31*A31/B31</f>
        <v>8.2279577342802703</v>
      </c>
      <c r="S31" s="1">
        <v>0</v>
      </c>
      <c r="T31" s="1">
        <v>0</v>
      </c>
    </row>
  </sheetData>
  <mergeCells count="15">
    <mergeCell ref="AI2:AJ2"/>
    <mergeCell ref="W2:X2"/>
    <mergeCell ref="Y2:Z2"/>
    <mergeCell ref="AA2:AB2"/>
    <mergeCell ref="AC2:AD2"/>
    <mergeCell ref="AE2:AF2"/>
    <mergeCell ref="AG2:AH2"/>
    <mergeCell ref="U2:V2"/>
    <mergeCell ref="G2:H2"/>
    <mergeCell ref="I2:J2"/>
    <mergeCell ref="K2:L2"/>
    <mergeCell ref="M2:N2"/>
    <mergeCell ref="O2:P2"/>
    <mergeCell ref="Q2:R2"/>
    <mergeCell ref="S2:T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30"/>
  <sheetViews>
    <sheetView tabSelected="1" workbookViewId="0">
      <pane xSplit="6" ySplit="3" topLeftCell="L17" activePane="bottomRight" state="frozen"/>
      <selection pane="topRight" activeCell="G1" sqref="G1"/>
      <selection pane="bottomLeft" activeCell="A4" sqref="A4"/>
      <selection pane="bottomRight" activeCell="S32" sqref="S32"/>
    </sheetView>
  </sheetViews>
  <sheetFormatPr defaultRowHeight="15" x14ac:dyDescent="0.25"/>
  <cols>
    <col min="4" max="4" width="14.7109375" customWidth="1"/>
    <col min="8" max="8" width="16.7109375" customWidth="1"/>
    <col min="10" max="10" width="16.140625" customWidth="1"/>
    <col min="14" max="14" width="13.28515625" customWidth="1"/>
    <col min="15" max="15" width="11.5703125" customWidth="1"/>
    <col min="16" max="16" width="13.42578125" customWidth="1"/>
    <col min="17" max="17" width="12.5703125" customWidth="1"/>
    <col min="18" max="18" width="16.7109375" customWidth="1"/>
    <col min="19" max="19" width="10" customWidth="1"/>
    <col min="20" max="20" width="19.28515625" customWidth="1"/>
    <col min="21" max="21" width="13.140625" customWidth="1"/>
    <col min="22" max="22" width="18.5703125" customWidth="1"/>
  </cols>
  <sheetData>
    <row r="2" spans="1:36" s="1" customFormat="1" x14ac:dyDescent="0.25">
      <c r="G2" s="20" t="s">
        <v>11</v>
      </c>
      <c r="H2" s="20"/>
      <c r="I2" s="20" t="s">
        <v>12</v>
      </c>
      <c r="J2" s="20"/>
      <c r="K2" s="20" t="s">
        <v>5</v>
      </c>
      <c r="L2" s="20"/>
      <c r="M2" s="20" t="s">
        <v>6</v>
      </c>
      <c r="N2" s="20"/>
      <c r="O2" s="20" t="s">
        <v>7</v>
      </c>
      <c r="P2" s="20"/>
      <c r="Q2" s="20" t="s">
        <v>8</v>
      </c>
      <c r="R2" s="20"/>
      <c r="S2" s="20" t="s">
        <v>28</v>
      </c>
      <c r="T2" s="20"/>
      <c r="U2" s="20" t="s">
        <v>9</v>
      </c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 spans="1:36" s="1" customFormat="1" x14ac:dyDescent="0.25">
      <c r="A3" s="1" t="s">
        <v>14</v>
      </c>
      <c r="B3" s="1" t="s">
        <v>2</v>
      </c>
      <c r="D3" s="1" t="s">
        <v>0</v>
      </c>
      <c r="E3" s="1" t="s">
        <v>1</v>
      </c>
      <c r="F3" s="1" t="s">
        <v>10</v>
      </c>
      <c r="G3" s="1" t="s">
        <v>2</v>
      </c>
      <c r="H3" s="1" t="s">
        <v>4</v>
      </c>
      <c r="I3" s="1" t="s">
        <v>2</v>
      </c>
      <c r="J3" s="1" t="s">
        <v>4</v>
      </c>
      <c r="K3" s="1" t="s">
        <v>2</v>
      </c>
      <c r="L3" s="1" t="s">
        <v>4</v>
      </c>
      <c r="M3" s="1" t="s">
        <v>2</v>
      </c>
      <c r="N3" s="1" t="s">
        <v>4</v>
      </c>
      <c r="O3" s="1" t="s">
        <v>2</v>
      </c>
      <c r="P3" s="1" t="s">
        <v>4</v>
      </c>
      <c r="Q3" s="1" t="s">
        <v>2</v>
      </c>
      <c r="R3" s="1" t="s">
        <v>4</v>
      </c>
      <c r="S3" s="1" t="s">
        <v>2</v>
      </c>
      <c r="T3" s="1" t="s">
        <v>4</v>
      </c>
      <c r="U3" s="1" t="s">
        <v>2</v>
      </c>
      <c r="V3" s="1" t="s">
        <v>4</v>
      </c>
    </row>
    <row r="4" spans="1:36" s="2" customFormat="1" x14ac:dyDescent="0.25">
      <c r="D4" s="3">
        <v>42968</v>
      </c>
      <c r="E4" s="2">
        <v>0</v>
      </c>
      <c r="K4" s="2">
        <v>29.11</v>
      </c>
      <c r="L4" s="2">
        <v>5.2999999999999999E-2</v>
      </c>
      <c r="M4" s="2">
        <v>26.7</v>
      </c>
      <c r="N4" s="2">
        <v>4.87E-2</v>
      </c>
      <c r="O4" s="2">
        <v>23.79</v>
      </c>
      <c r="P4" s="2">
        <v>4.3400000000000001E-2</v>
      </c>
      <c r="Q4" s="2">
        <v>22.9</v>
      </c>
      <c r="R4" s="2">
        <v>4.1799999999999997E-2</v>
      </c>
      <c r="S4" s="2">
        <v>24.024999999999999</v>
      </c>
      <c r="T4" s="2">
        <v>4.3799999999999999E-2</v>
      </c>
      <c r="U4" s="2">
        <v>23.99</v>
      </c>
      <c r="V4" s="2">
        <v>4.3700000000000003E-2</v>
      </c>
    </row>
    <row r="5" spans="1:36" s="2" customFormat="1" x14ac:dyDescent="0.25">
      <c r="D5" s="3">
        <v>42975</v>
      </c>
      <c r="E5" s="2">
        <f>D5-D4</f>
        <v>7</v>
      </c>
      <c r="K5" s="2">
        <v>516.9</v>
      </c>
      <c r="L5" s="2">
        <v>1.9380999999999999</v>
      </c>
      <c r="M5" s="2">
        <v>365</v>
      </c>
      <c r="N5" s="2">
        <v>1.37</v>
      </c>
      <c r="O5" s="2">
        <v>77.47</v>
      </c>
      <c r="P5" s="2">
        <v>0.28999999999999998</v>
      </c>
      <c r="Q5" s="2">
        <v>76.16</v>
      </c>
      <c r="R5" s="2">
        <v>0.28000000000000003</v>
      </c>
      <c r="S5" s="2">
        <v>80.91</v>
      </c>
      <c r="T5" s="2">
        <v>0.30330000000000001</v>
      </c>
      <c r="U5" s="2">
        <v>76.989999999999995</v>
      </c>
      <c r="V5" s="2">
        <v>0.28870000000000001</v>
      </c>
    </row>
    <row r="6" spans="1:36" s="2" customFormat="1" x14ac:dyDescent="0.25">
      <c r="D6" s="3">
        <v>42976</v>
      </c>
      <c r="F6" s="2">
        <v>0</v>
      </c>
      <c r="G6" s="2">
        <v>24.77</v>
      </c>
      <c r="H6" s="2">
        <v>7.51E-2</v>
      </c>
      <c r="I6" s="2">
        <v>25.36</v>
      </c>
      <c r="J6" s="2">
        <v>7.6899999999999996E-2</v>
      </c>
    </row>
    <row r="7" spans="1:36" s="2" customFormat="1" x14ac:dyDescent="0.25">
      <c r="D7" s="3">
        <v>42979</v>
      </c>
      <c r="E7" s="4"/>
      <c r="F7" s="2">
        <f>D7-D6</f>
        <v>3</v>
      </c>
      <c r="G7" s="2">
        <v>69.040000000000006</v>
      </c>
      <c r="H7" s="2">
        <v>0.2077</v>
      </c>
      <c r="I7" s="2">
        <v>59.73</v>
      </c>
      <c r="J7" s="2">
        <v>0.17899999999999999</v>
      </c>
    </row>
    <row r="8" spans="1:36" s="2" customFormat="1" x14ac:dyDescent="0.25">
      <c r="D8" s="3">
        <v>42979</v>
      </c>
      <c r="E8" s="2">
        <f>D8-D4</f>
        <v>11</v>
      </c>
      <c r="M8" s="2">
        <v>561.09</v>
      </c>
      <c r="N8" s="2">
        <v>1.6877</v>
      </c>
    </row>
    <row r="9" spans="1:36" s="2" customFormat="1" x14ac:dyDescent="0.25">
      <c r="D9" s="3">
        <v>42982</v>
      </c>
      <c r="F9" s="2">
        <f>D9-D6</f>
        <v>6</v>
      </c>
      <c r="G9" s="2">
        <v>131.69999999999999</v>
      </c>
      <c r="H9" s="2">
        <v>0.27</v>
      </c>
      <c r="I9" s="2">
        <v>118.5</v>
      </c>
      <c r="J9" s="2">
        <v>0.245</v>
      </c>
    </row>
    <row r="10" spans="1:36" s="5" customFormat="1" x14ac:dyDescent="0.25">
      <c r="D10" s="3">
        <v>42982</v>
      </c>
      <c r="E10" s="2">
        <f>D10-D4</f>
        <v>14</v>
      </c>
      <c r="K10" s="5">
        <v>1348.309</v>
      </c>
      <c r="L10" s="5">
        <v>2.79</v>
      </c>
      <c r="M10" s="5">
        <v>1018.22</v>
      </c>
      <c r="N10" s="5">
        <v>2.1097999999999999</v>
      </c>
      <c r="O10" s="5">
        <v>199.79</v>
      </c>
      <c r="P10" s="5">
        <v>0.41399999999999998</v>
      </c>
      <c r="Q10" s="5">
        <v>196.285</v>
      </c>
      <c r="R10" s="5">
        <v>0.40670000000000001</v>
      </c>
      <c r="S10" s="5">
        <v>197.316</v>
      </c>
      <c r="T10" s="5">
        <v>0.40889999999999999</v>
      </c>
    </row>
    <row r="11" spans="1:36" s="5" customFormat="1" x14ac:dyDescent="0.25">
      <c r="D11" s="7">
        <v>42989</v>
      </c>
      <c r="F11" s="5">
        <f>D11-D6</f>
        <v>13</v>
      </c>
      <c r="G11" s="2">
        <v>226.58</v>
      </c>
      <c r="H11" s="2">
        <v>0.45</v>
      </c>
      <c r="I11" s="5">
        <v>202.75</v>
      </c>
      <c r="J11" s="5">
        <v>0.45</v>
      </c>
    </row>
    <row r="12" spans="1:36" s="5" customFormat="1" x14ac:dyDescent="0.25">
      <c r="D12" s="7">
        <v>42989</v>
      </c>
      <c r="E12" s="5">
        <f>D12-D4</f>
        <v>21</v>
      </c>
      <c r="K12" s="5">
        <v>1870</v>
      </c>
      <c r="L12" s="5">
        <v>3.74</v>
      </c>
      <c r="M12" s="5">
        <v>1411.87</v>
      </c>
      <c r="N12" s="5">
        <v>2.82</v>
      </c>
      <c r="O12" s="5">
        <v>280</v>
      </c>
      <c r="P12" s="5">
        <v>0.56000000000000005</v>
      </c>
      <c r="Q12" s="5">
        <v>283.58</v>
      </c>
      <c r="R12" s="5">
        <v>0.56699999999999995</v>
      </c>
      <c r="S12" s="5">
        <v>279.86</v>
      </c>
      <c r="T12" s="5">
        <v>0.55979999999999996</v>
      </c>
    </row>
    <row r="13" spans="1:36" s="5" customFormat="1" x14ac:dyDescent="0.25">
      <c r="D13" s="7">
        <v>42996</v>
      </c>
      <c r="F13" s="5">
        <f>D13-D6</f>
        <v>20</v>
      </c>
      <c r="G13" s="5">
        <v>231.28</v>
      </c>
      <c r="H13" s="5">
        <v>0.62</v>
      </c>
      <c r="I13" s="5">
        <v>211.81</v>
      </c>
      <c r="J13" s="5">
        <v>0.56999999999999995</v>
      </c>
    </row>
    <row r="14" spans="1:36" s="5" customFormat="1" x14ac:dyDescent="0.25">
      <c r="D14" s="7">
        <v>42996</v>
      </c>
      <c r="E14" s="5">
        <f>D14-D4</f>
        <v>28</v>
      </c>
      <c r="K14" s="5">
        <v>1708.69</v>
      </c>
      <c r="L14" s="5">
        <v>4.5999999999999996</v>
      </c>
      <c r="M14" s="5">
        <v>1391.5871999999999</v>
      </c>
      <c r="N14" s="5">
        <v>3.74</v>
      </c>
      <c r="O14" s="5">
        <v>282.39999999999998</v>
      </c>
      <c r="P14" s="5">
        <v>0.76</v>
      </c>
      <c r="Q14" s="5">
        <v>277.68</v>
      </c>
      <c r="R14" s="5">
        <v>0.748</v>
      </c>
    </row>
    <row r="15" spans="1:36" s="5" customFormat="1" x14ac:dyDescent="0.25">
      <c r="D15" s="7">
        <v>43003</v>
      </c>
      <c r="F15" s="5">
        <f>D15-$D$6</f>
        <v>27</v>
      </c>
      <c r="G15" s="5">
        <v>210.9</v>
      </c>
      <c r="H15" s="5">
        <v>0.69</v>
      </c>
      <c r="I15" s="5">
        <v>193.59</v>
      </c>
      <c r="J15" s="5">
        <v>0.63700000000000001</v>
      </c>
    </row>
    <row r="16" spans="1:36" s="5" customFormat="1" x14ac:dyDescent="0.25">
      <c r="D16" s="7">
        <v>43003</v>
      </c>
      <c r="E16" s="5">
        <f>D16-$D$4</f>
        <v>35</v>
      </c>
      <c r="K16" s="5">
        <v>1446.69</v>
      </c>
      <c r="L16" s="5">
        <v>4.75</v>
      </c>
      <c r="M16" s="5">
        <v>1210.1199999999999</v>
      </c>
      <c r="N16" s="5">
        <v>3.97</v>
      </c>
      <c r="O16" s="5">
        <v>248.98</v>
      </c>
      <c r="P16" s="5">
        <v>0.81799999999999995</v>
      </c>
      <c r="Q16" s="5">
        <v>243.779</v>
      </c>
      <c r="R16" s="5">
        <v>0.8</v>
      </c>
    </row>
    <row r="17" spans="1:20" s="5" customFormat="1" x14ac:dyDescent="0.25">
      <c r="A17" s="5">
        <v>1</v>
      </c>
      <c r="B17" s="5">
        <v>303.45999999999998</v>
      </c>
      <c r="D17" s="7">
        <v>43006</v>
      </c>
      <c r="F17" s="5">
        <f>D17-$D$6</f>
        <v>30</v>
      </c>
      <c r="G17" s="5">
        <v>232.67</v>
      </c>
      <c r="H17" s="5">
        <v>0.78</v>
      </c>
      <c r="I17" s="5">
        <v>210.95</v>
      </c>
      <c r="J17" s="5">
        <v>0.71</v>
      </c>
    </row>
    <row r="18" spans="1:20" s="5" customFormat="1" x14ac:dyDescent="0.25">
      <c r="D18" s="7">
        <v>43006</v>
      </c>
      <c r="E18" s="5">
        <f>D18-$D$4</f>
        <v>38</v>
      </c>
      <c r="K18" s="5">
        <v>1508.07</v>
      </c>
      <c r="L18" s="5">
        <v>5.07</v>
      </c>
      <c r="M18" s="5">
        <v>1288.92</v>
      </c>
      <c r="N18" s="5">
        <v>4.34</v>
      </c>
      <c r="O18" s="5">
        <v>255.53</v>
      </c>
      <c r="P18" s="5">
        <v>0.86</v>
      </c>
      <c r="Q18" s="5">
        <v>269.8</v>
      </c>
      <c r="R18" s="5">
        <v>0.9</v>
      </c>
    </row>
    <row r="19" spans="1:20" s="5" customFormat="1" x14ac:dyDescent="0.25">
      <c r="D19" s="7">
        <v>43006</v>
      </c>
      <c r="F19" s="5">
        <f>D19-$D$6</f>
        <v>30</v>
      </c>
      <c r="G19" s="5">
        <v>25.38</v>
      </c>
      <c r="H19" s="5">
        <v>0.08</v>
      </c>
      <c r="I19" s="5">
        <v>27.13</v>
      </c>
      <c r="J19" s="5">
        <v>9.1300000000000006E-2</v>
      </c>
    </row>
    <row r="20" spans="1:20" s="5" customFormat="1" x14ac:dyDescent="0.25">
      <c r="D20" s="7">
        <v>43006</v>
      </c>
      <c r="E20" s="5">
        <f>D20-$D$4</f>
        <v>38</v>
      </c>
      <c r="O20" s="5">
        <v>31.96</v>
      </c>
      <c r="P20" s="5">
        <v>0.1</v>
      </c>
      <c r="Q20" s="5">
        <v>34</v>
      </c>
      <c r="R20" s="5">
        <v>0.114</v>
      </c>
    </row>
    <row r="21" spans="1:20" s="5" customFormat="1" x14ac:dyDescent="0.25">
      <c r="D21" s="7">
        <v>43007</v>
      </c>
      <c r="F21" s="5">
        <f>D21-$D$6</f>
        <v>31</v>
      </c>
      <c r="G21" s="5">
        <v>48.53</v>
      </c>
      <c r="H21" s="5">
        <v>0.155</v>
      </c>
      <c r="I21" s="5">
        <v>47.39</v>
      </c>
      <c r="J21" s="5">
        <v>0.15240000000000001</v>
      </c>
    </row>
    <row r="22" spans="1:20" s="5" customFormat="1" x14ac:dyDescent="0.25">
      <c r="D22" s="7">
        <v>43007</v>
      </c>
      <c r="E22" s="5">
        <f>D22-$D$4</f>
        <v>39</v>
      </c>
      <c r="O22" s="5">
        <v>52.86</v>
      </c>
      <c r="P22" s="5">
        <v>0.16900000000000001</v>
      </c>
      <c r="Q22" s="5">
        <v>49.8</v>
      </c>
      <c r="R22" s="5">
        <v>0.159</v>
      </c>
      <c r="S22" s="5">
        <v>53.49</v>
      </c>
      <c r="T22" s="5">
        <v>0.17100000000000001</v>
      </c>
    </row>
    <row r="23" spans="1:20" x14ac:dyDescent="0.25">
      <c r="C23" s="8">
        <v>0.37152777777777773</v>
      </c>
      <c r="D23" s="17">
        <v>43008</v>
      </c>
      <c r="E23" s="5"/>
      <c r="F23" s="5">
        <f>D23-$D$6</f>
        <v>32</v>
      </c>
      <c r="G23">
        <v>53.67</v>
      </c>
      <c r="H23">
        <v>0.18</v>
      </c>
      <c r="I23">
        <v>51.99</v>
      </c>
      <c r="J23">
        <v>0.17499999999999999</v>
      </c>
    </row>
    <row r="24" spans="1:20" x14ac:dyDescent="0.25">
      <c r="C24" s="8">
        <v>0.37152777777777773</v>
      </c>
      <c r="D24" s="17">
        <v>43008</v>
      </c>
      <c r="E24" s="5">
        <f>D24-$D$4</f>
        <v>40</v>
      </c>
      <c r="F24" s="5"/>
    </row>
    <row r="25" spans="1:20" s="5" customFormat="1" x14ac:dyDescent="0.25">
      <c r="C25" s="19">
        <v>0.7319444444444444</v>
      </c>
      <c r="D25" s="7">
        <v>43011</v>
      </c>
      <c r="F25" s="5">
        <f>D25-$D$6</f>
        <v>35</v>
      </c>
      <c r="G25" s="5">
        <v>129.77000000000001</v>
      </c>
      <c r="H25" s="5">
        <v>0.43</v>
      </c>
      <c r="I25" s="5">
        <v>123.17</v>
      </c>
      <c r="J25" s="5">
        <v>0.41</v>
      </c>
    </row>
    <row r="26" spans="1:20" s="5" customFormat="1" x14ac:dyDescent="0.25">
      <c r="C26" s="19">
        <v>0.7319444444444444</v>
      </c>
      <c r="D26" s="7">
        <v>43011</v>
      </c>
      <c r="E26" s="5">
        <f>D26-$D$4</f>
        <v>43</v>
      </c>
      <c r="O26" s="5">
        <v>140.5</v>
      </c>
      <c r="P26" s="5">
        <v>0.47</v>
      </c>
      <c r="S26" s="5">
        <v>147</v>
      </c>
    </row>
    <row r="27" spans="1:20" x14ac:dyDescent="0.25">
      <c r="D27" s="17">
        <v>43016</v>
      </c>
      <c r="E27" s="5"/>
      <c r="F27" s="5">
        <f>D27-$D$6</f>
        <v>40</v>
      </c>
      <c r="G27">
        <v>169.27</v>
      </c>
      <c r="H27">
        <v>0.33700000000000002</v>
      </c>
      <c r="I27">
        <v>157.36000000000001</v>
      </c>
      <c r="J27">
        <v>0.31</v>
      </c>
    </row>
    <row r="28" spans="1:20" x14ac:dyDescent="0.25">
      <c r="D28" s="17">
        <v>43016</v>
      </c>
      <c r="E28" s="5">
        <f>D28-$D$4</f>
        <v>48</v>
      </c>
      <c r="F28" s="5"/>
      <c r="O28">
        <v>192.88</v>
      </c>
      <c r="P28">
        <v>0.38</v>
      </c>
      <c r="Q28">
        <v>177.05</v>
      </c>
      <c r="R28">
        <v>0.35</v>
      </c>
      <c r="S28">
        <v>184.74</v>
      </c>
      <c r="T28">
        <v>0.36799999999999999</v>
      </c>
    </row>
    <row r="29" spans="1:20" s="1" customFormat="1" x14ac:dyDescent="0.25">
      <c r="D29" s="6">
        <v>43018</v>
      </c>
      <c r="F29" s="1">
        <f t="shared" ref="F29" si="0">D29-$D$6</f>
        <v>42</v>
      </c>
      <c r="G29" s="1">
        <v>202.1</v>
      </c>
      <c r="H29" s="1">
        <v>0.38</v>
      </c>
      <c r="I29" s="1">
        <v>182.33</v>
      </c>
      <c r="J29" s="1">
        <v>0.34</v>
      </c>
    </row>
    <row r="30" spans="1:20" s="1" customFormat="1" x14ac:dyDescent="0.25">
      <c r="D30" s="6">
        <v>43018</v>
      </c>
      <c r="E30" s="1">
        <f t="shared" ref="E30" si="1">D30-$D$4</f>
        <v>50</v>
      </c>
      <c r="K30" s="32">
        <v>2637</v>
      </c>
      <c r="L30" s="32">
        <v>5</v>
      </c>
      <c r="M30" s="1">
        <v>2534</v>
      </c>
      <c r="N30" s="1">
        <v>4.78</v>
      </c>
      <c r="O30" s="1">
        <v>214.6</v>
      </c>
      <c r="P30" s="1">
        <v>0.4</v>
      </c>
      <c r="Q30" s="1">
        <v>200.19</v>
      </c>
      <c r="R30" s="1">
        <v>0.37</v>
      </c>
      <c r="S30" s="1">
        <v>201</v>
      </c>
      <c r="T30" s="1">
        <v>0.38</v>
      </c>
    </row>
  </sheetData>
  <mergeCells count="15">
    <mergeCell ref="Q2:R2"/>
    <mergeCell ref="S2:T2"/>
    <mergeCell ref="AE2:AF2"/>
    <mergeCell ref="AG2:AH2"/>
    <mergeCell ref="AI2:AJ2"/>
    <mergeCell ref="U2:V2"/>
    <mergeCell ref="W2:X2"/>
    <mergeCell ref="Y2:Z2"/>
    <mergeCell ref="AA2:AB2"/>
    <mergeCell ref="AC2:AD2"/>
    <mergeCell ref="G2:H2"/>
    <mergeCell ref="I2:J2"/>
    <mergeCell ref="K2:L2"/>
    <mergeCell ref="M2:N2"/>
    <mergeCell ref="O2:P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30"/>
  <sheetViews>
    <sheetView zoomScaleNormal="100" workbookViewId="0">
      <pane xSplit="6" ySplit="3" topLeftCell="O17" activePane="bottomRight" state="frozen"/>
      <selection pane="topRight" activeCell="G1" sqref="G1"/>
      <selection pane="bottomLeft" activeCell="A4" sqref="A4"/>
      <selection pane="bottomRight" activeCell="S30" sqref="S30"/>
    </sheetView>
  </sheetViews>
  <sheetFormatPr defaultRowHeight="15" x14ac:dyDescent="0.25"/>
  <cols>
    <col min="1" max="3" width="9.140625" style="14"/>
    <col min="4" max="4" width="14.7109375" style="14" customWidth="1"/>
    <col min="5" max="5" width="10.42578125" style="16" bestFit="1" customWidth="1"/>
    <col min="6" max="6" width="9.140625" style="14"/>
    <col min="7" max="7" width="15.5703125" style="14" customWidth="1"/>
    <col min="8" max="9" width="10.85546875" style="14" customWidth="1"/>
    <col min="10" max="10" width="15" style="14" customWidth="1"/>
    <col min="11" max="11" width="9.140625" style="14"/>
    <col min="12" max="12" width="9" style="14" customWidth="1"/>
    <col min="13" max="13" width="10.85546875" style="14" customWidth="1"/>
    <col min="14" max="14" width="11" style="14" customWidth="1"/>
    <col min="15" max="15" width="12.85546875" style="14" customWidth="1"/>
    <col min="16" max="16" width="17" style="14" customWidth="1"/>
    <col min="17" max="17" width="12" style="14" customWidth="1"/>
    <col min="18" max="18" width="15.42578125" style="14" customWidth="1"/>
    <col min="19" max="19" width="13" style="14" customWidth="1"/>
    <col min="20" max="20" width="18" style="14" customWidth="1"/>
    <col min="21" max="21" width="11.5703125" style="14" customWidth="1"/>
    <col min="22" max="22" width="16" style="14" customWidth="1"/>
    <col min="23" max="16384" width="9.140625" style="14"/>
  </cols>
  <sheetData>
    <row r="2" spans="1:36" s="9" customFormat="1" x14ac:dyDescent="0.25">
      <c r="E2" s="10"/>
      <c r="G2" s="21" t="s">
        <v>11</v>
      </c>
      <c r="H2" s="21"/>
      <c r="I2" s="21" t="s">
        <v>12</v>
      </c>
      <c r="J2" s="21"/>
      <c r="K2" s="21" t="s">
        <v>5</v>
      </c>
      <c r="L2" s="21"/>
      <c r="M2" s="21" t="s">
        <v>6</v>
      </c>
      <c r="N2" s="21"/>
      <c r="O2" s="21" t="s">
        <v>7</v>
      </c>
      <c r="P2" s="21"/>
      <c r="Q2" s="21" t="s">
        <v>8</v>
      </c>
      <c r="R2" s="21"/>
      <c r="S2" s="21" t="s">
        <v>28</v>
      </c>
      <c r="T2" s="21"/>
      <c r="U2" s="21" t="s">
        <v>9</v>
      </c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6" s="9" customFormat="1" x14ac:dyDescent="0.25">
      <c r="A3" s="9" t="s">
        <v>15</v>
      </c>
      <c r="B3" s="9" t="s">
        <v>2</v>
      </c>
      <c r="D3" s="9" t="s">
        <v>0</v>
      </c>
      <c r="E3" s="10" t="s">
        <v>1</v>
      </c>
      <c r="F3" s="9" t="s">
        <v>10</v>
      </c>
      <c r="G3" s="9" t="s">
        <v>2</v>
      </c>
      <c r="H3" s="9" t="s">
        <v>3</v>
      </c>
      <c r="I3" s="9" t="s">
        <v>2</v>
      </c>
      <c r="J3" s="9" t="s">
        <v>3</v>
      </c>
      <c r="K3" s="9" t="s">
        <v>2</v>
      </c>
      <c r="L3" s="9" t="s">
        <v>3</v>
      </c>
      <c r="M3" s="9" t="s">
        <v>2</v>
      </c>
      <c r="N3" s="9" t="s">
        <v>3</v>
      </c>
      <c r="O3" s="9" t="s">
        <v>2</v>
      </c>
      <c r="P3" s="9" t="s">
        <v>3</v>
      </c>
      <c r="Q3" s="9" t="s">
        <v>2</v>
      </c>
      <c r="R3" s="9" t="s">
        <v>3</v>
      </c>
      <c r="S3" s="9" t="s">
        <v>2</v>
      </c>
      <c r="T3" s="9" t="s">
        <v>3</v>
      </c>
      <c r="U3" s="9" t="s">
        <v>2</v>
      </c>
      <c r="V3" s="9" t="s">
        <v>3</v>
      </c>
    </row>
    <row r="4" spans="1:36" s="11" customFormat="1" x14ac:dyDescent="0.25">
      <c r="D4" s="12">
        <v>42968</v>
      </c>
      <c r="E4" s="13">
        <v>0</v>
      </c>
      <c r="M4" s="11">
        <v>482.9</v>
      </c>
      <c r="N4" s="11">
        <v>1070</v>
      </c>
      <c r="O4" s="11">
        <v>441.4</v>
      </c>
      <c r="P4" s="11">
        <v>978</v>
      </c>
      <c r="Q4" s="11">
        <v>404.13</v>
      </c>
      <c r="R4" s="11">
        <v>896</v>
      </c>
    </row>
    <row r="5" spans="1:36" s="11" customFormat="1" x14ac:dyDescent="0.25">
      <c r="D5" s="12">
        <v>42975</v>
      </c>
      <c r="E5" s="13">
        <f>D5-D4</f>
        <v>7</v>
      </c>
      <c r="K5" s="11">
        <v>0</v>
      </c>
      <c r="L5" s="11">
        <v>0</v>
      </c>
      <c r="M5" s="11">
        <v>545.52</v>
      </c>
      <c r="N5" s="11">
        <v>1171</v>
      </c>
      <c r="O5" s="11">
        <v>408.49</v>
      </c>
      <c r="P5" s="11">
        <v>877</v>
      </c>
      <c r="Q5" s="11">
        <v>372.6</v>
      </c>
      <c r="R5" s="11">
        <v>800</v>
      </c>
      <c r="S5" s="11">
        <v>0</v>
      </c>
      <c r="T5" s="11">
        <v>0</v>
      </c>
      <c r="U5" s="11">
        <v>0</v>
      </c>
      <c r="V5" s="11">
        <v>0</v>
      </c>
    </row>
    <row r="6" spans="1:36" s="11" customFormat="1" x14ac:dyDescent="0.25">
      <c r="D6" s="12">
        <v>42976</v>
      </c>
      <c r="E6" s="13"/>
      <c r="F6" s="11">
        <v>0</v>
      </c>
      <c r="G6" s="11">
        <v>452.7</v>
      </c>
      <c r="H6" s="11">
        <v>971.6</v>
      </c>
      <c r="I6" s="11">
        <v>409.49</v>
      </c>
      <c r="J6" s="11">
        <v>878.89</v>
      </c>
    </row>
    <row r="7" spans="1:36" s="11" customFormat="1" x14ac:dyDescent="0.25">
      <c r="D7" s="12">
        <v>42979</v>
      </c>
      <c r="E7" s="13"/>
      <c r="F7" s="11">
        <f>D7-D6</f>
        <v>3</v>
      </c>
      <c r="G7" s="11">
        <v>398.48</v>
      </c>
      <c r="H7" s="11">
        <v>855.26</v>
      </c>
      <c r="I7" s="11">
        <v>395.96</v>
      </c>
      <c r="J7" s="11">
        <v>849.86</v>
      </c>
    </row>
    <row r="8" spans="1:36" s="11" customFormat="1" x14ac:dyDescent="0.25">
      <c r="D8" s="12">
        <v>42979</v>
      </c>
      <c r="E8" s="13">
        <f>D8-D4</f>
        <v>11</v>
      </c>
      <c r="F8" s="11">
        <f>D8-D6</f>
        <v>3</v>
      </c>
      <c r="M8" s="11">
        <v>442.54</v>
      </c>
      <c r="N8" s="11">
        <v>949.82</v>
      </c>
    </row>
    <row r="9" spans="1:36" s="11" customFormat="1" x14ac:dyDescent="0.25">
      <c r="D9" s="12">
        <v>42982</v>
      </c>
      <c r="E9" s="13"/>
      <c r="F9" s="11">
        <f>D9-D6</f>
        <v>6</v>
      </c>
      <c r="G9" s="11">
        <v>360.59</v>
      </c>
      <c r="H9" s="11">
        <v>776.11</v>
      </c>
      <c r="I9" s="11">
        <v>367.22</v>
      </c>
      <c r="J9" s="11">
        <v>790.37</v>
      </c>
    </row>
    <row r="10" spans="1:36" s="11" customFormat="1" x14ac:dyDescent="0.25">
      <c r="D10" s="12">
        <v>42982</v>
      </c>
      <c r="E10" s="13">
        <f>D10-D4</f>
        <v>14</v>
      </c>
      <c r="K10" s="11">
        <v>0</v>
      </c>
      <c r="L10" s="11">
        <v>0</v>
      </c>
      <c r="M10" s="11">
        <v>415.19</v>
      </c>
      <c r="N10" s="11">
        <v>893.61099999999999</v>
      </c>
      <c r="O10" s="11">
        <v>331.01600000000002</v>
      </c>
      <c r="P10" s="11">
        <v>712.44</v>
      </c>
      <c r="Q10" s="11">
        <v>281.52999999999997</v>
      </c>
      <c r="R10" s="11">
        <v>605.94000000000005</v>
      </c>
      <c r="S10" s="11">
        <v>0</v>
      </c>
      <c r="T10" s="11">
        <v>0</v>
      </c>
    </row>
    <row r="11" spans="1:36" x14ac:dyDescent="0.25">
      <c r="D11" s="15">
        <v>42989</v>
      </c>
      <c r="F11" s="14">
        <f>D11-D6</f>
        <v>13</v>
      </c>
      <c r="G11" s="14">
        <v>276.36</v>
      </c>
      <c r="H11" s="14">
        <v>594.45000000000005</v>
      </c>
      <c r="I11" s="14">
        <v>291.44</v>
      </c>
      <c r="J11" s="14">
        <v>626.89</v>
      </c>
      <c r="N11" s="11"/>
    </row>
    <row r="12" spans="1:36" x14ac:dyDescent="0.25">
      <c r="D12" s="15">
        <v>42989</v>
      </c>
      <c r="E12" s="16">
        <f>D12-D4</f>
        <v>21</v>
      </c>
      <c r="K12" s="14">
        <v>0</v>
      </c>
      <c r="L12" s="14">
        <v>0</v>
      </c>
      <c r="M12" s="14">
        <v>348.8</v>
      </c>
      <c r="N12" s="14">
        <v>750.27</v>
      </c>
      <c r="O12" s="14">
        <v>232.58</v>
      </c>
      <c r="P12" s="14">
        <v>500.29</v>
      </c>
      <c r="Q12" s="14">
        <v>185.4</v>
      </c>
      <c r="R12" s="14">
        <v>398.84</v>
      </c>
      <c r="S12" s="14">
        <v>0</v>
      </c>
      <c r="T12" s="14">
        <v>0</v>
      </c>
    </row>
    <row r="13" spans="1:36" x14ac:dyDescent="0.25">
      <c r="D13" s="15">
        <v>42996</v>
      </c>
      <c r="F13" s="14">
        <f>D13-D6</f>
        <v>20</v>
      </c>
      <c r="G13" s="14">
        <v>110.6</v>
      </c>
      <c r="H13" s="14">
        <v>238.53</v>
      </c>
      <c r="I13" s="14">
        <v>173.1</v>
      </c>
      <c r="J13" s="14">
        <v>373.23</v>
      </c>
    </row>
    <row r="14" spans="1:36" x14ac:dyDescent="0.25">
      <c r="D14" s="15">
        <v>42996</v>
      </c>
      <c r="E14" s="16">
        <f>D14-D4</f>
        <v>28</v>
      </c>
      <c r="K14" s="14">
        <v>0</v>
      </c>
      <c r="L14" s="14">
        <v>0</v>
      </c>
      <c r="M14" s="11">
        <v>289.45</v>
      </c>
      <c r="N14" s="11">
        <v>624.70000000000005</v>
      </c>
      <c r="O14" s="14">
        <v>131.59</v>
      </c>
      <c r="P14" s="14">
        <v>283.73</v>
      </c>
      <c r="Q14" s="14">
        <v>87.64</v>
      </c>
      <c r="R14" s="14">
        <v>188.97</v>
      </c>
    </row>
    <row r="15" spans="1:36" x14ac:dyDescent="0.25">
      <c r="A15" s="14">
        <v>1000</v>
      </c>
      <c r="B15" s="14">
        <v>464.9</v>
      </c>
      <c r="D15" s="15">
        <v>43003</v>
      </c>
      <c r="E15" s="14"/>
      <c r="F15" s="14">
        <f t="shared" ref="F15" si="0">D15-$D$6</f>
        <v>27</v>
      </c>
      <c r="G15" s="14">
        <v>0</v>
      </c>
      <c r="H15" s="14">
        <v>0</v>
      </c>
      <c r="I15" s="14">
        <v>35.119999999999997</v>
      </c>
      <c r="J15" s="14">
        <v>74.900000000000006</v>
      </c>
    </row>
    <row r="16" spans="1:36" x14ac:dyDescent="0.25">
      <c r="A16" s="14">
        <v>1000</v>
      </c>
      <c r="B16" s="14">
        <v>463.8</v>
      </c>
      <c r="D16" s="15">
        <v>43003</v>
      </c>
      <c r="E16" s="14">
        <f t="shared" ref="E16" si="1">D16-$D$4</f>
        <v>35</v>
      </c>
      <c r="K16" s="14">
        <v>0</v>
      </c>
      <c r="L16" s="14">
        <v>0</v>
      </c>
      <c r="M16" s="14">
        <v>213.53</v>
      </c>
      <c r="N16" s="14">
        <v>455.28</v>
      </c>
      <c r="O16" s="14">
        <v>29.74</v>
      </c>
      <c r="P16" s="14">
        <v>63.42</v>
      </c>
      <c r="Q16" s="14">
        <v>0.43</v>
      </c>
      <c r="R16" s="14">
        <v>0.92</v>
      </c>
    </row>
    <row r="17" spans="1:20" x14ac:dyDescent="0.25">
      <c r="A17" s="14">
        <v>1000</v>
      </c>
      <c r="B17" s="14">
        <v>445.59</v>
      </c>
      <c r="D17" s="15">
        <v>43006</v>
      </c>
      <c r="E17" s="14"/>
      <c r="F17" s="14">
        <f t="shared" ref="F17" si="2">D17-$D$6</f>
        <v>30</v>
      </c>
      <c r="G17" s="14">
        <v>0</v>
      </c>
      <c r="H17" s="14">
        <v>0</v>
      </c>
      <c r="I17" s="14">
        <v>0</v>
      </c>
      <c r="J17" s="14">
        <v>0</v>
      </c>
    </row>
    <row r="18" spans="1:20" x14ac:dyDescent="0.25">
      <c r="D18" s="15">
        <v>43006</v>
      </c>
      <c r="E18" s="14">
        <f t="shared" ref="E18" si="3">D18-$D$4</f>
        <v>38</v>
      </c>
      <c r="K18" s="14">
        <v>0</v>
      </c>
      <c r="L18" s="14">
        <v>0</v>
      </c>
      <c r="M18" s="14">
        <v>185.83</v>
      </c>
      <c r="N18" s="14">
        <v>417.04</v>
      </c>
      <c r="O18" s="14">
        <v>0</v>
      </c>
      <c r="P18" s="14">
        <v>0</v>
      </c>
      <c r="Q18" s="14">
        <v>0</v>
      </c>
      <c r="R18" s="14">
        <v>0</v>
      </c>
    </row>
    <row r="19" spans="1:20" x14ac:dyDescent="0.25">
      <c r="A19" s="14">
        <v>500</v>
      </c>
      <c r="B19" s="14">
        <f>(242.93+245.12)/2</f>
        <v>244.02500000000001</v>
      </c>
      <c r="D19" s="15">
        <v>43006</v>
      </c>
      <c r="E19" s="14"/>
      <c r="F19" s="14">
        <f t="shared" ref="F19" si="4">D19-$D$6</f>
        <v>30</v>
      </c>
      <c r="G19" s="14">
        <v>245.5</v>
      </c>
      <c r="H19" s="14">
        <f>G19*A19/B19</f>
        <v>503.0222313287573</v>
      </c>
      <c r="I19" s="14">
        <v>231.01</v>
      </c>
      <c r="J19" s="14">
        <f>I19*A19/B19</f>
        <v>473.33265034320254</v>
      </c>
    </row>
    <row r="20" spans="1:20" x14ac:dyDescent="0.25">
      <c r="D20" s="15">
        <v>43006</v>
      </c>
      <c r="E20" s="14">
        <f t="shared" ref="E20" si="5">D20-$D$4</f>
        <v>38</v>
      </c>
      <c r="O20" s="14">
        <v>234.68</v>
      </c>
      <c r="P20" s="14">
        <f>O20*A19/B19</f>
        <v>480.85237168322919</v>
      </c>
      <c r="Q20" s="14">
        <v>232.2</v>
      </c>
      <c r="R20" s="14">
        <f>Q20*A19/B19</f>
        <v>475.77092511013217</v>
      </c>
      <c r="S20" s="14">
        <v>0</v>
      </c>
      <c r="T20" s="14">
        <v>0</v>
      </c>
    </row>
    <row r="21" spans="1:20" x14ac:dyDescent="0.25">
      <c r="A21" s="14">
        <v>500</v>
      </c>
      <c r="B21" s="14">
        <v>237</v>
      </c>
      <c r="D21" s="15">
        <v>43007</v>
      </c>
      <c r="E21" s="14"/>
      <c r="F21" s="14">
        <f t="shared" ref="F21" si="6">D21-$D$6</f>
        <v>31</v>
      </c>
      <c r="G21" s="14">
        <v>221.79</v>
      </c>
      <c r="H21" s="14">
        <f>G21*A21/B21</f>
        <v>467.91139240506328</v>
      </c>
      <c r="I21" s="14">
        <v>211.49</v>
      </c>
      <c r="J21" s="14">
        <f t="shared" ref="J21:J25" si="7">I21*A21/B21</f>
        <v>446.18143459915609</v>
      </c>
    </row>
    <row r="22" spans="1:20" x14ac:dyDescent="0.25">
      <c r="D22" s="15">
        <v>43007</v>
      </c>
      <c r="E22" s="14">
        <f t="shared" ref="E22" si="8">D22-$D$4</f>
        <v>39</v>
      </c>
      <c r="O22" s="14">
        <v>210.58</v>
      </c>
      <c r="P22" s="14">
        <f t="shared" ref="P22:P26" si="9">O22*A21/B21</f>
        <v>444.26160337552744</v>
      </c>
      <c r="Q22" s="14">
        <v>214.8</v>
      </c>
      <c r="R22" s="14">
        <f t="shared" ref="R22" si="10">Q22*A21/B21</f>
        <v>453.1645569620253</v>
      </c>
      <c r="S22" s="14">
        <v>0</v>
      </c>
      <c r="T22" s="14">
        <v>0</v>
      </c>
    </row>
    <row r="23" spans="1:20" x14ac:dyDescent="0.25">
      <c r="C23" s="18">
        <v>0.37222222222222223</v>
      </c>
      <c r="D23" s="15">
        <v>43008</v>
      </c>
      <c r="E23" s="14"/>
      <c r="F23" s="14">
        <f t="shared" ref="F23" si="11">D23-$D$6</f>
        <v>32</v>
      </c>
      <c r="G23" s="14">
        <v>206.19</v>
      </c>
      <c r="I23" s="14">
        <v>201</v>
      </c>
    </row>
    <row r="24" spans="1:20" x14ac:dyDescent="0.25">
      <c r="C24" s="18">
        <v>0.37222222222222223</v>
      </c>
      <c r="D24" s="15">
        <v>43008</v>
      </c>
      <c r="E24" s="14">
        <f t="shared" ref="E24" si="12">D24-$D$4</f>
        <v>40</v>
      </c>
      <c r="O24" s="14">
        <v>202.1</v>
      </c>
    </row>
    <row r="25" spans="1:20" s="5" customFormat="1" x14ac:dyDescent="0.25">
      <c r="A25" s="5">
        <v>500</v>
      </c>
      <c r="B25" s="5">
        <v>240.18</v>
      </c>
      <c r="C25" s="19">
        <v>0.7319444444444444</v>
      </c>
      <c r="D25" s="7">
        <v>43011</v>
      </c>
      <c r="E25" s="14"/>
      <c r="F25" s="14">
        <f t="shared" ref="F25" si="13">D25-$D$6</f>
        <v>35</v>
      </c>
      <c r="G25" s="5">
        <v>125.15</v>
      </c>
      <c r="H25" s="5">
        <f>G25*A25/B25</f>
        <v>260.53376634191022</v>
      </c>
      <c r="I25" s="5">
        <v>149.74</v>
      </c>
      <c r="J25" s="5">
        <f t="shared" si="7"/>
        <v>311.72453992838706</v>
      </c>
    </row>
    <row r="26" spans="1:20" s="5" customFormat="1" x14ac:dyDescent="0.25">
      <c r="C26" s="19">
        <v>0.7319444444444444</v>
      </c>
      <c r="D26" s="7">
        <v>43011</v>
      </c>
      <c r="E26" s="14">
        <f t="shared" ref="E26" si="14">D26-$D$4</f>
        <v>43</v>
      </c>
      <c r="F26" s="14"/>
      <c r="O26" s="5">
        <v>145.47</v>
      </c>
      <c r="P26" s="5">
        <f t="shared" si="9"/>
        <v>302.83537346989755</v>
      </c>
      <c r="S26" s="5">
        <v>0</v>
      </c>
      <c r="T26" s="5">
        <v>0</v>
      </c>
    </row>
    <row r="27" spans="1:20" s="5" customFormat="1" x14ac:dyDescent="0.25">
      <c r="A27" s="5">
        <v>500</v>
      </c>
      <c r="B27" s="5">
        <v>236.8</v>
      </c>
      <c r="D27" s="7">
        <v>43016</v>
      </c>
      <c r="F27" s="5">
        <f t="shared" ref="F27" si="15">D27-$D$6</f>
        <v>40</v>
      </c>
      <c r="G27" s="5">
        <v>0</v>
      </c>
      <c r="H27" s="5">
        <v>0</v>
      </c>
      <c r="I27" s="5">
        <v>54.78</v>
      </c>
      <c r="J27" s="5">
        <v>115.66</v>
      </c>
    </row>
    <row r="28" spans="1:20" s="5" customFormat="1" x14ac:dyDescent="0.25">
      <c r="A28" s="5">
        <v>500</v>
      </c>
      <c r="B28" s="5">
        <v>236.8</v>
      </c>
      <c r="D28" s="7">
        <v>43016</v>
      </c>
      <c r="E28" s="5">
        <f t="shared" ref="E28" si="16">D28-$D$4</f>
        <v>48</v>
      </c>
      <c r="O28" s="5">
        <v>54.3</v>
      </c>
      <c r="P28" s="5">
        <v>114.66</v>
      </c>
      <c r="Q28" s="5">
        <v>46.78</v>
      </c>
      <c r="R28" s="5">
        <f>Q28*A28/B28</f>
        <v>98.775337837837839</v>
      </c>
    </row>
    <row r="29" spans="1:20" x14ac:dyDescent="0.25">
      <c r="A29" s="5">
        <v>500</v>
      </c>
      <c r="B29" s="5">
        <v>235.84</v>
      </c>
      <c r="D29" s="31">
        <v>43018</v>
      </c>
      <c r="E29" s="5"/>
      <c r="F29" s="5">
        <f t="shared" ref="F29" si="17">D29-$D$6</f>
        <v>42</v>
      </c>
      <c r="G29" s="14">
        <v>0</v>
      </c>
      <c r="H29" s="14">
        <v>0</v>
      </c>
      <c r="I29" s="5">
        <v>17.48</v>
      </c>
      <c r="J29" s="5">
        <v>36.92</v>
      </c>
      <c r="P29" s="5"/>
      <c r="R29" s="5"/>
    </row>
    <row r="30" spans="1:20" x14ac:dyDescent="0.25">
      <c r="A30" s="5">
        <v>500</v>
      </c>
      <c r="B30" s="5">
        <v>235.84</v>
      </c>
      <c r="D30" s="31">
        <v>43018</v>
      </c>
      <c r="E30" s="5">
        <f t="shared" ref="E30" si="18">D30-$D$4</f>
        <v>50</v>
      </c>
      <c r="F30" s="5"/>
      <c r="K30" s="14">
        <v>0</v>
      </c>
      <c r="L30" s="14">
        <v>0</v>
      </c>
      <c r="M30" s="14">
        <v>45.05</v>
      </c>
      <c r="N30" s="14">
        <f>M30*A30/B30</f>
        <v>95.509667571234729</v>
      </c>
      <c r="O30" s="5">
        <v>20.100000000000001</v>
      </c>
      <c r="P30" s="5">
        <f>O30*A30/B30</f>
        <v>42.61363636363636</v>
      </c>
      <c r="Q30" s="5">
        <v>10.91</v>
      </c>
      <c r="R30" s="5">
        <f t="shared" ref="R29:R30" si="19">Q30*A30/B30</f>
        <v>23.130088195386701</v>
      </c>
    </row>
  </sheetData>
  <mergeCells count="15">
    <mergeCell ref="Q2:R2"/>
    <mergeCell ref="W2:X2"/>
    <mergeCell ref="S2:T2"/>
    <mergeCell ref="U2:V2"/>
    <mergeCell ref="AI2:AJ2"/>
    <mergeCell ref="Y2:Z2"/>
    <mergeCell ref="AA2:AB2"/>
    <mergeCell ref="AC2:AD2"/>
    <mergeCell ref="AE2:AF2"/>
    <mergeCell ref="AG2:AH2"/>
    <mergeCell ref="G2:H2"/>
    <mergeCell ref="I2:J2"/>
    <mergeCell ref="K2:L2"/>
    <mergeCell ref="M2:N2"/>
    <mergeCell ref="O2:P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5529-5FC9-4B0F-BA4A-0470F935BEED}">
  <dimension ref="D1:S16"/>
  <sheetViews>
    <sheetView workbookViewId="0">
      <selection activeCell="D2" sqref="D2"/>
    </sheetView>
  </sheetViews>
  <sheetFormatPr defaultRowHeight="15" x14ac:dyDescent="0.25"/>
  <sheetData>
    <row r="1" spans="4:19" x14ac:dyDescent="0.25">
      <c r="D1" s="8">
        <v>0.70833333333333337</v>
      </c>
      <c r="E1" s="22">
        <v>43006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4:19" x14ac:dyDescent="0.25">
      <c r="I2">
        <v>100</v>
      </c>
      <c r="J2" t="s">
        <v>18</v>
      </c>
      <c r="K2" t="s">
        <v>19</v>
      </c>
      <c r="L2">
        <v>100</v>
      </c>
      <c r="M2" t="s">
        <v>16</v>
      </c>
      <c r="N2">
        <f>I2/1000/L2*100</f>
        <v>0.1</v>
      </c>
      <c r="O2" t="s">
        <v>4</v>
      </c>
      <c r="Q2">
        <v>1000</v>
      </c>
      <c r="R2" t="s">
        <v>3</v>
      </c>
    </row>
    <row r="3" spans="4:19" x14ac:dyDescent="0.25">
      <c r="I3">
        <v>2500</v>
      </c>
      <c r="J3" t="s">
        <v>18</v>
      </c>
      <c r="K3" t="s">
        <v>19</v>
      </c>
      <c r="L3">
        <v>500</v>
      </c>
      <c r="M3" t="s">
        <v>16</v>
      </c>
      <c r="N3">
        <f>I3/1000/L3*100</f>
        <v>0.5</v>
      </c>
      <c r="O3" t="s">
        <v>4</v>
      </c>
      <c r="Q3">
        <f>N3*10000</f>
        <v>5000</v>
      </c>
      <c r="R3" t="s">
        <v>3</v>
      </c>
      <c r="S3" t="s">
        <v>21</v>
      </c>
    </row>
    <row r="4" spans="4:19" x14ac:dyDescent="0.25">
      <c r="E4">
        <v>450</v>
      </c>
      <c r="F4" t="s">
        <v>16</v>
      </c>
      <c r="G4" t="s">
        <v>17</v>
      </c>
    </row>
    <row r="5" spans="4:19" x14ac:dyDescent="0.25">
      <c r="E5">
        <v>1</v>
      </c>
      <c r="F5" t="s">
        <v>16</v>
      </c>
      <c r="I5">
        <v>1</v>
      </c>
      <c r="J5" t="s">
        <v>16</v>
      </c>
      <c r="K5" t="s">
        <v>20</v>
      </c>
      <c r="L5">
        <v>100</v>
      </c>
      <c r="N5">
        <f>I5/L5*100</f>
        <v>1</v>
      </c>
      <c r="O5" t="s">
        <v>4</v>
      </c>
      <c r="Q5">
        <v>10000</v>
      </c>
      <c r="R5" t="s">
        <v>3</v>
      </c>
    </row>
    <row r="10" spans="4:19" x14ac:dyDescent="0.25">
      <c r="E10" t="s">
        <v>22</v>
      </c>
    </row>
    <row r="11" spans="4:19" x14ac:dyDescent="0.25">
      <c r="E11" t="s">
        <v>23</v>
      </c>
      <c r="F11">
        <v>2.5</v>
      </c>
      <c r="G11" t="s">
        <v>24</v>
      </c>
    </row>
    <row r="12" spans="4:19" x14ac:dyDescent="0.25">
      <c r="E12" t="s">
        <v>23</v>
      </c>
      <c r="F12">
        <v>2.5</v>
      </c>
      <c r="G12" t="s">
        <v>25</v>
      </c>
    </row>
    <row r="15" spans="4:19" x14ac:dyDescent="0.25">
      <c r="E15" t="s">
        <v>26</v>
      </c>
    </row>
    <row r="16" spans="4:19" x14ac:dyDescent="0.25">
      <c r="E16" t="s">
        <v>27</v>
      </c>
    </row>
  </sheetData>
  <mergeCells count="1">
    <mergeCell ref="E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CH4</vt:lpstr>
      <vt:lpstr>CO2</vt:lpstr>
      <vt:lpstr>Ethylene</vt:lpstr>
      <vt:lpstr>gas_atm_prep_calc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2017-10-10T17:32:47Z</dcterms:modified>
</cp:coreProperties>
</file>