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I108" i="1" l="1"/>
  <c r="D111" i="1"/>
  <c r="I111" i="1" l="1"/>
  <c r="J111" i="1"/>
  <c r="E111" i="1"/>
  <c r="H111" i="1"/>
  <c r="C111" i="1"/>
  <c r="I99" i="1" l="1"/>
  <c r="A99" i="1"/>
  <c r="I109" i="1" l="1"/>
  <c r="D109" i="1"/>
  <c r="H89" i="1" l="1"/>
  <c r="H93" i="1" s="1"/>
  <c r="C89" i="1"/>
  <c r="C93" i="1" s="1"/>
  <c r="H85" i="1"/>
  <c r="C85" i="1"/>
  <c r="G64" i="1" l="1"/>
  <c r="H59" i="1" l="1"/>
  <c r="C66" i="1" l="1"/>
  <c r="C67" i="1" s="1"/>
  <c r="G66" i="1"/>
  <c r="G67" i="1" s="1"/>
  <c r="C64" i="1"/>
  <c r="D39" i="1" l="1"/>
  <c r="D38" i="1"/>
  <c r="G33" i="1"/>
  <c r="G35" i="1" s="1"/>
  <c r="B33" i="1"/>
  <c r="B35" i="1" s="1"/>
  <c r="H27" i="1"/>
  <c r="C27" i="1"/>
  <c r="C18" i="1"/>
  <c r="H9" i="1"/>
  <c r="C9" i="1"/>
  <c r="D40" i="1" l="1"/>
  <c r="E39" i="1"/>
  <c r="B34" i="1"/>
  <c r="G34" i="1"/>
  <c r="C59" i="1" l="1"/>
</calcChain>
</file>

<file path=xl/sharedStrings.xml><?xml version="1.0" encoding="utf-8"?>
<sst xmlns="http://schemas.openxmlformats.org/spreadsheetml/2006/main" count="251" uniqueCount="86">
  <si>
    <t>IU</t>
  </si>
  <si>
    <t>1 ug of lambda DNA</t>
  </si>
  <si>
    <t>in 1 hour</t>
  </si>
  <si>
    <t>at 37 C</t>
  </si>
  <si>
    <t>in 50 uL</t>
  </si>
  <si>
    <t>Recommended protocol for digestion</t>
  </si>
  <si>
    <t>Nuclease free water</t>
  </si>
  <si>
    <t>10X Buffer B</t>
  </si>
  <si>
    <t>DNA (0.5 -1 ug/uL)</t>
  </si>
  <si>
    <t>ApaI</t>
  </si>
  <si>
    <t>ApaI (0.5-2 uL)</t>
  </si>
  <si>
    <t>Total:</t>
  </si>
  <si>
    <t>Recommended protocol for PCR products</t>
  </si>
  <si>
    <t>nuclease-free water</t>
  </si>
  <si>
    <t>Mix gently and spin down for a few seconds
Incubate at 37 C for 1 - 16 hours</t>
  </si>
  <si>
    <t>ApaI (1 -2 uL)</t>
  </si>
  <si>
    <t>uL</t>
  </si>
  <si>
    <t>PCR reaction mixture (0.5 ug of DNA)</t>
  </si>
  <si>
    <t>Our protocol (extracted from double digest)</t>
  </si>
  <si>
    <t>Our protocol for double digest</t>
  </si>
  <si>
    <t>for PCR product</t>
  </si>
  <si>
    <t>SacI</t>
  </si>
  <si>
    <t>pCM184</t>
  </si>
  <si>
    <t>for Plasmid</t>
  </si>
  <si>
    <t>DNA 1</t>
  </si>
  <si>
    <t>DNA2</t>
  </si>
  <si>
    <t>c</t>
  </si>
  <si>
    <t>Mass Concentrations</t>
  </si>
  <si>
    <t>ug/mL</t>
  </si>
  <si>
    <t>ng/uL</t>
  </si>
  <si>
    <t>ug/uL</t>
  </si>
  <si>
    <t>length</t>
  </si>
  <si>
    <t>bp</t>
  </si>
  <si>
    <t>g/mol</t>
  </si>
  <si>
    <t>Avg Mw (ss)</t>
  </si>
  <si>
    <t>Avg Mw (ds)</t>
  </si>
  <si>
    <t>mol/mL</t>
  </si>
  <si>
    <t>n (ss)</t>
  </si>
  <si>
    <t>Ratios</t>
  </si>
  <si>
    <t>conc (mass)</t>
  </si>
  <si>
    <t>conc (molar)</t>
  </si>
  <si>
    <t>My protocol for double digest</t>
  </si>
  <si>
    <t>DNA</t>
  </si>
  <si>
    <t>PCR purified DNA</t>
  </si>
  <si>
    <t>Plasmid purified DNA</t>
  </si>
  <si>
    <t>10U/uL</t>
  </si>
  <si>
    <t>SacI, 10U/uL</t>
  </si>
  <si>
    <t>ApaI, 10U/uL</t>
  </si>
  <si>
    <t>min</t>
  </si>
  <si>
    <t>5 U</t>
  </si>
  <si>
    <t xml:space="preserve">for </t>
  </si>
  <si>
    <t>1ug</t>
  </si>
  <si>
    <t>dna</t>
  </si>
  <si>
    <t>Plasmid mass</t>
  </si>
  <si>
    <t>insert mass</t>
  </si>
  <si>
    <t>ng</t>
  </si>
  <si>
    <t>min ApaI Enzyme</t>
  </si>
  <si>
    <t>min SacI Enzyme: 2x ApaI</t>
  </si>
  <si>
    <t>http://www.methods.info/Methods/RNA_DNA/restr_analysis.html</t>
  </si>
  <si>
    <t>up to 1ug</t>
  </si>
  <si>
    <t>Enzyme</t>
  </si>
  <si>
    <t>1 uL</t>
  </si>
  <si>
    <t>https://www.lifetechnologies.com/order/catalog/product/ER1411</t>
  </si>
  <si>
    <t>DNA sample</t>
  </si>
  <si>
    <t>up to 30% of the reaction volume</t>
  </si>
  <si>
    <t>First digest (1 hour 37 C)</t>
  </si>
  <si>
    <t>10X Tango</t>
  </si>
  <si>
    <t>KpnI</t>
  </si>
  <si>
    <t>BglII</t>
  </si>
  <si>
    <t>Second digest (1 hour 37 C)</t>
  </si>
  <si>
    <t>First digest</t>
  </si>
  <si>
    <t>10 xTango</t>
  </si>
  <si>
    <t>https://www.thermofisher.com/ca/en/home/brands/thermo-scientific/molecular-biology/thermo-scientific-restriction-modifying-enzymes/restriction-enzymes-thermo-scientific/double-digest-calculator-thermo-scientific.html</t>
  </si>
  <si>
    <t>PCR4</t>
  </si>
  <si>
    <t>DD ApaI&amp;SacI</t>
  </si>
  <si>
    <t>pcm184</t>
  </si>
  <si>
    <t>2x SacI, 10U/uL</t>
  </si>
  <si>
    <t>Mass</t>
  </si>
  <si>
    <t>Reaction vol</t>
  </si>
  <si>
    <t xml:space="preserve">Double Digestion with ApaI, SacI
We recommend:
B buffer
ApaI
2-fold excess of SacI
Incubate at 37°C </t>
  </si>
  <si>
    <t>Seems to be less than that</t>
  </si>
  <si>
    <t>Or too long digestion made it degraded</t>
  </si>
  <si>
    <t>! Do heat inactivation before the ligation start!!!!!!!!!!!!!!!!!!!!!!!!!!!!!!!!!!!!!!!!!!!!!!!!!!!!!!!!!!!!!!!</t>
  </si>
  <si>
    <t>80 C 20 min</t>
  </si>
  <si>
    <t>PCR purified DNA H2O eluted</t>
  </si>
  <si>
    <t>Plasmid purified DNA, buff elut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</si>
</sst>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0" fillId="3" borderId="4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0" borderId="0" xfId="0" applyFill="1"/>
    <xf numFmtId="0" fontId="4" fillId="0" borderId="0" xfId="0" applyFont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" fillId="4" borderId="4" xfId="0" applyFont="1" applyFill="1" applyBorder="1" applyAlignment="1"/>
    <xf numFmtId="14" fontId="3" fillId="0" borderId="0" xfId="0" applyNumberFormat="1" applyFont="1" applyAlignment="1">
      <alignment horizontal="center"/>
    </xf>
    <xf numFmtId="22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/>
    </xf>
    <xf numFmtId="0" fontId="2" fillId="0" borderId="0" xfId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ermofisher.com/ca/en/home/brands/thermo-scientific/molecular-biology/thermo-scientific-restriction-modifying-enzymes/restriction-enzymes-thermo-scientific/double-digest-calculator-thermo-scientific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8"/>
  <sheetViews>
    <sheetView tabSelected="1" topLeftCell="A66" workbookViewId="0">
      <selection activeCell="A78" sqref="A78:XFD78"/>
    </sheetView>
  </sheetViews>
  <sheetFormatPr defaultRowHeight="15" x14ac:dyDescent="0.25"/>
  <cols>
    <col min="1" max="1" width="10.85546875" customWidth="1"/>
    <col min="2" max="2" width="11.7109375" customWidth="1"/>
    <col min="3" max="3" width="7.28515625" customWidth="1"/>
    <col min="4" max="4" width="6.5703125" customWidth="1"/>
    <col min="5" max="5" width="7.28515625" customWidth="1"/>
    <col min="6" max="6" width="9.42578125" customWidth="1"/>
    <col min="7" max="7" width="12.42578125" customWidth="1"/>
    <col min="8" max="8" width="5.28515625" customWidth="1"/>
    <col min="10" max="10" width="7.140625" customWidth="1"/>
  </cols>
  <sheetData>
    <row r="2" spans="1:9" x14ac:dyDescent="0.25">
      <c r="A2" t="s">
        <v>0</v>
      </c>
      <c r="B2" s="31" t="s">
        <v>1</v>
      </c>
      <c r="C2" s="31"/>
      <c r="D2" t="s">
        <v>2</v>
      </c>
      <c r="E2" t="s">
        <v>3</v>
      </c>
      <c r="F2" t="s">
        <v>4</v>
      </c>
    </row>
    <row r="4" spans="1:9" x14ac:dyDescent="0.25">
      <c r="A4" s="31" t="s">
        <v>5</v>
      </c>
      <c r="B4" s="31"/>
      <c r="C4" s="31"/>
      <c r="D4" s="2"/>
      <c r="E4" s="31" t="s">
        <v>12</v>
      </c>
      <c r="F4" s="31"/>
      <c r="G4" s="31"/>
      <c r="H4" s="31"/>
    </row>
    <row r="5" spans="1:9" x14ac:dyDescent="0.25">
      <c r="A5" s="31" t="s">
        <v>6</v>
      </c>
      <c r="B5" s="31"/>
      <c r="C5">
        <v>16</v>
      </c>
      <c r="D5" s="3" t="s">
        <v>16</v>
      </c>
      <c r="E5" s="31" t="s">
        <v>17</v>
      </c>
      <c r="F5" s="31"/>
      <c r="G5" s="31"/>
      <c r="H5">
        <v>10</v>
      </c>
      <c r="I5" s="3" t="s">
        <v>16</v>
      </c>
    </row>
    <row r="6" spans="1:9" x14ac:dyDescent="0.25">
      <c r="A6" s="31" t="s">
        <v>7</v>
      </c>
      <c r="B6" s="31"/>
      <c r="C6">
        <v>2</v>
      </c>
      <c r="D6" s="3" t="s">
        <v>16</v>
      </c>
      <c r="E6" s="31" t="s">
        <v>13</v>
      </c>
      <c r="F6" s="31"/>
      <c r="G6" s="31"/>
      <c r="H6">
        <v>18</v>
      </c>
      <c r="I6" s="3" t="s">
        <v>16</v>
      </c>
    </row>
    <row r="7" spans="1:9" x14ac:dyDescent="0.25">
      <c r="A7" s="31" t="s">
        <v>8</v>
      </c>
      <c r="B7" s="31"/>
      <c r="C7">
        <v>1</v>
      </c>
      <c r="D7" s="3" t="s">
        <v>16</v>
      </c>
      <c r="E7" s="31" t="s">
        <v>7</v>
      </c>
      <c r="F7" s="31"/>
      <c r="G7" s="31"/>
      <c r="H7">
        <v>2</v>
      </c>
      <c r="I7" s="3" t="s">
        <v>16</v>
      </c>
    </row>
    <row r="8" spans="1:9" x14ac:dyDescent="0.25">
      <c r="A8" s="31" t="s">
        <v>10</v>
      </c>
      <c r="B8" s="31"/>
      <c r="C8">
        <v>1</v>
      </c>
      <c r="D8" s="3" t="s">
        <v>16</v>
      </c>
      <c r="E8" s="31" t="s">
        <v>15</v>
      </c>
      <c r="F8" s="31"/>
      <c r="G8" s="31"/>
      <c r="H8">
        <v>1</v>
      </c>
      <c r="I8" s="3" t="s">
        <v>16</v>
      </c>
    </row>
    <row r="9" spans="1:9" x14ac:dyDescent="0.25">
      <c r="A9" s="32" t="s">
        <v>11</v>
      </c>
      <c r="B9" s="32"/>
      <c r="C9" s="1">
        <f>SUM(C5:C8)</f>
        <v>20</v>
      </c>
      <c r="D9" s="4" t="s">
        <v>16</v>
      </c>
      <c r="E9" s="32" t="s">
        <v>11</v>
      </c>
      <c r="F9" s="32"/>
      <c r="G9" s="32"/>
      <c r="H9" s="1">
        <f>SUM(H5:H8)</f>
        <v>31</v>
      </c>
      <c r="I9" s="4" t="s">
        <v>16</v>
      </c>
    </row>
    <row r="10" spans="1:9" ht="15" customHeight="1" x14ac:dyDescent="0.25">
      <c r="A10" s="33" t="s">
        <v>14</v>
      </c>
      <c r="B10" s="33"/>
      <c r="C10" s="33"/>
      <c r="D10" s="33"/>
      <c r="E10" s="33" t="s">
        <v>14</v>
      </c>
      <c r="F10" s="33"/>
      <c r="G10" s="33"/>
      <c r="H10" s="33"/>
      <c r="I10" s="33"/>
    </row>
    <row r="11" spans="1:9" ht="20.25" customHeight="1" x14ac:dyDescent="0.25">
      <c r="A11" s="33"/>
      <c r="B11" s="33"/>
      <c r="C11" s="33"/>
      <c r="D11" s="33"/>
      <c r="E11" s="33"/>
      <c r="F11" s="33"/>
      <c r="G11" s="33"/>
      <c r="H11" s="33"/>
      <c r="I11" s="33"/>
    </row>
    <row r="13" spans="1:9" x14ac:dyDescent="0.25">
      <c r="A13" s="31" t="s">
        <v>18</v>
      </c>
      <c r="B13" s="31"/>
      <c r="C13" s="31"/>
      <c r="D13" s="31"/>
      <c r="E13" s="31"/>
      <c r="F13" s="31"/>
      <c r="G13" s="31"/>
      <c r="H13" s="31"/>
      <c r="I13" s="31"/>
    </row>
    <row r="14" spans="1:9" x14ac:dyDescent="0.25">
      <c r="A14" s="31" t="s">
        <v>6</v>
      </c>
      <c r="B14" s="31"/>
      <c r="C14">
        <v>24.5</v>
      </c>
      <c r="D14" s="3" t="s">
        <v>16</v>
      </c>
    </row>
    <row r="15" spans="1:9" x14ac:dyDescent="0.25">
      <c r="A15" s="31" t="s">
        <v>7</v>
      </c>
      <c r="B15" s="31"/>
      <c r="C15">
        <v>5</v>
      </c>
      <c r="D15" s="3" t="s">
        <v>16</v>
      </c>
    </row>
    <row r="16" spans="1:9" x14ac:dyDescent="0.25">
      <c r="A16" s="31" t="s">
        <v>42</v>
      </c>
      <c r="B16" s="31"/>
      <c r="C16">
        <v>20</v>
      </c>
      <c r="D16" s="3" t="s">
        <v>16</v>
      </c>
    </row>
    <row r="17" spans="1:9" x14ac:dyDescent="0.25">
      <c r="A17" s="31" t="s">
        <v>9</v>
      </c>
      <c r="B17" s="31"/>
      <c r="C17">
        <v>0.5</v>
      </c>
      <c r="D17" s="3" t="s">
        <v>16</v>
      </c>
    </row>
    <row r="18" spans="1:9" x14ac:dyDescent="0.25">
      <c r="A18" s="32" t="s">
        <v>11</v>
      </c>
      <c r="B18" s="32"/>
      <c r="C18" s="1">
        <f>SUM(C14:C17)</f>
        <v>50</v>
      </c>
      <c r="D18" s="4" t="s">
        <v>16</v>
      </c>
    </row>
    <row r="20" spans="1:9" x14ac:dyDescent="0.25">
      <c r="A20" s="31" t="s">
        <v>19</v>
      </c>
      <c r="B20" s="31"/>
      <c r="C20" s="31"/>
      <c r="D20" s="31"/>
      <c r="E20" s="31"/>
      <c r="F20" s="31"/>
      <c r="G20" s="31"/>
      <c r="H20" s="31"/>
      <c r="I20" s="31"/>
    </row>
    <row r="21" spans="1:9" x14ac:dyDescent="0.25">
      <c r="A21" s="31" t="s">
        <v>20</v>
      </c>
      <c r="B21" s="31"/>
      <c r="C21" s="31"/>
      <c r="D21" s="31"/>
      <c r="E21" s="31" t="s">
        <v>23</v>
      </c>
      <c r="F21" s="31"/>
      <c r="G21" s="31"/>
      <c r="H21" s="31"/>
      <c r="I21" s="31"/>
    </row>
    <row r="22" spans="1:9" x14ac:dyDescent="0.25">
      <c r="A22" s="31" t="s">
        <v>6</v>
      </c>
      <c r="B22" s="31"/>
      <c r="C22">
        <v>23.5</v>
      </c>
      <c r="D22" s="3" t="s">
        <v>16</v>
      </c>
      <c r="E22" s="31" t="s">
        <v>22</v>
      </c>
      <c r="F22" s="31"/>
      <c r="G22" s="31"/>
      <c r="H22">
        <v>43.5</v>
      </c>
      <c r="I22" s="3" t="s">
        <v>16</v>
      </c>
    </row>
    <row r="23" spans="1:9" x14ac:dyDescent="0.25">
      <c r="A23" s="31" t="s">
        <v>7</v>
      </c>
      <c r="B23" s="31"/>
      <c r="C23">
        <v>5</v>
      </c>
      <c r="D23" s="3" t="s">
        <v>16</v>
      </c>
      <c r="E23" s="31" t="s">
        <v>13</v>
      </c>
      <c r="F23" s="31"/>
      <c r="G23" s="31"/>
      <c r="H23">
        <v>0</v>
      </c>
      <c r="I23" s="3" t="s">
        <v>16</v>
      </c>
    </row>
    <row r="24" spans="1:9" x14ac:dyDescent="0.25">
      <c r="A24" s="31" t="s">
        <v>8</v>
      </c>
      <c r="B24" s="31"/>
      <c r="C24">
        <v>20</v>
      </c>
      <c r="D24" s="3" t="s">
        <v>16</v>
      </c>
      <c r="E24" s="31" t="s">
        <v>7</v>
      </c>
      <c r="F24" s="31"/>
      <c r="G24" s="31"/>
      <c r="H24">
        <v>5</v>
      </c>
      <c r="I24" s="3" t="s">
        <v>16</v>
      </c>
    </row>
    <row r="25" spans="1:9" x14ac:dyDescent="0.25">
      <c r="A25" s="31" t="s">
        <v>21</v>
      </c>
      <c r="B25" s="31"/>
      <c r="C25">
        <v>1</v>
      </c>
      <c r="D25" s="3" t="s">
        <v>16</v>
      </c>
      <c r="E25" s="31" t="s">
        <v>21</v>
      </c>
      <c r="F25" s="31"/>
      <c r="G25" s="31"/>
      <c r="H25">
        <v>1</v>
      </c>
      <c r="I25" s="3" t="s">
        <v>16</v>
      </c>
    </row>
    <row r="26" spans="1:9" x14ac:dyDescent="0.25">
      <c r="A26" s="31" t="s">
        <v>9</v>
      </c>
      <c r="B26" s="31"/>
      <c r="C26">
        <v>0.5</v>
      </c>
      <c r="D26" s="3" t="s">
        <v>16</v>
      </c>
      <c r="E26" s="31" t="s">
        <v>9</v>
      </c>
      <c r="F26" s="31"/>
      <c r="G26" s="31"/>
      <c r="H26">
        <v>0.5</v>
      </c>
      <c r="I26" s="3" t="s">
        <v>16</v>
      </c>
    </row>
    <row r="27" spans="1:9" x14ac:dyDescent="0.25">
      <c r="A27" s="32" t="s">
        <v>11</v>
      </c>
      <c r="B27" s="32"/>
      <c r="C27" s="1">
        <f>SUM(C22:C26)</f>
        <v>50</v>
      </c>
      <c r="D27" s="4" t="s">
        <v>16</v>
      </c>
      <c r="E27" s="32" t="s">
        <v>11</v>
      </c>
      <c r="F27" s="32"/>
      <c r="G27" s="32"/>
      <c r="H27" s="1">
        <f>SUM(H22:H26)</f>
        <v>50</v>
      </c>
      <c r="I27" s="4" t="s">
        <v>16</v>
      </c>
    </row>
    <row r="30" spans="1:9" x14ac:dyDescent="0.25">
      <c r="A30" s="31" t="s">
        <v>24</v>
      </c>
      <c r="B30" s="31"/>
      <c r="C30" s="31"/>
      <c r="E30" s="31" t="s">
        <v>25</v>
      </c>
      <c r="F30" s="31"/>
      <c r="G30" s="31"/>
      <c r="H30" s="31"/>
    </row>
    <row r="31" spans="1:9" x14ac:dyDescent="0.25">
      <c r="A31" t="s">
        <v>26</v>
      </c>
      <c r="B31">
        <v>7.3</v>
      </c>
      <c r="C31" t="s">
        <v>28</v>
      </c>
      <c r="F31" t="s">
        <v>26</v>
      </c>
      <c r="G31">
        <v>72.099999999999994</v>
      </c>
      <c r="H31" t="s">
        <v>28</v>
      </c>
    </row>
    <row r="32" spans="1:9" x14ac:dyDescent="0.25">
      <c r="A32" t="s">
        <v>31</v>
      </c>
      <c r="B32">
        <v>1085</v>
      </c>
      <c r="C32" t="s">
        <v>32</v>
      </c>
      <c r="F32" t="s">
        <v>31</v>
      </c>
      <c r="G32">
        <v>6760</v>
      </c>
      <c r="H32" t="s">
        <v>32</v>
      </c>
    </row>
    <row r="33" spans="1:8" x14ac:dyDescent="0.25">
      <c r="A33" t="s">
        <v>34</v>
      </c>
      <c r="B33">
        <f>B32*303.7+79</f>
        <v>329593.5</v>
      </c>
      <c r="C33" t="s">
        <v>33</v>
      </c>
      <c r="F33" t="s">
        <v>34</v>
      </c>
      <c r="G33">
        <f>G32*303.7+79</f>
        <v>2053091</v>
      </c>
      <c r="H33" t="s">
        <v>33</v>
      </c>
    </row>
    <row r="34" spans="1:8" x14ac:dyDescent="0.25">
      <c r="A34" t="s">
        <v>35</v>
      </c>
      <c r="B34">
        <f>2*B33</f>
        <v>659187</v>
      </c>
      <c r="C34" t="s">
        <v>33</v>
      </c>
      <c r="F34" t="s">
        <v>35</v>
      </c>
      <c r="G34">
        <f>2*G33</f>
        <v>4106182</v>
      </c>
      <c r="H34" t="s">
        <v>33</v>
      </c>
    </row>
    <row r="35" spans="1:8" x14ac:dyDescent="0.25">
      <c r="A35" t="s">
        <v>37</v>
      </c>
      <c r="B35">
        <f>B31*0.000001/B33</f>
        <v>2.2148495040102426E-11</v>
      </c>
      <c r="C35" t="s">
        <v>36</v>
      </c>
      <c r="F35" t="s">
        <v>37</v>
      </c>
      <c r="G35">
        <f>G31*0.000001/G33</f>
        <v>3.5117780945900594E-11</v>
      </c>
      <c r="H35" t="s">
        <v>36</v>
      </c>
    </row>
    <row r="37" spans="1:8" x14ac:dyDescent="0.25">
      <c r="C37" s="31" t="s">
        <v>38</v>
      </c>
      <c r="D37" s="31"/>
      <c r="E37" s="31"/>
    </row>
    <row r="38" spans="1:8" x14ac:dyDescent="0.25">
      <c r="B38" t="s">
        <v>31</v>
      </c>
      <c r="D38">
        <f>G32/B32</f>
        <v>6.2304147465437785</v>
      </c>
    </row>
    <row r="39" spans="1:8" x14ac:dyDescent="0.25">
      <c r="B39" t="s">
        <v>39</v>
      </c>
      <c r="D39">
        <f>G31/B31</f>
        <v>9.8767123287671232</v>
      </c>
      <c r="E39">
        <f>D39/D38</f>
        <v>1.5852415498095163</v>
      </c>
    </row>
    <row r="40" spans="1:8" x14ac:dyDescent="0.25">
      <c r="B40" t="s">
        <v>40</v>
      </c>
      <c r="D40">
        <f>G35/B35</f>
        <v>1.5855605937250259</v>
      </c>
    </row>
    <row r="51" spans="1:9" x14ac:dyDescent="0.25">
      <c r="E51">
        <v>50</v>
      </c>
      <c r="F51" t="s">
        <v>16</v>
      </c>
    </row>
    <row r="52" spans="1:9" x14ac:dyDescent="0.25">
      <c r="A52" s="31" t="s">
        <v>41</v>
      </c>
      <c r="B52" s="31"/>
      <c r="C52" s="31"/>
      <c r="D52" s="31"/>
      <c r="E52" s="31"/>
      <c r="F52" s="31"/>
      <c r="G52" s="31"/>
      <c r="H52" s="31"/>
      <c r="I52" s="31"/>
    </row>
    <row r="53" spans="1:9" x14ac:dyDescent="0.25">
      <c r="A53" s="31" t="s">
        <v>20</v>
      </c>
      <c r="B53" s="31"/>
      <c r="C53" s="31"/>
      <c r="D53" s="31"/>
      <c r="E53" s="31" t="s">
        <v>23</v>
      </c>
      <c r="F53" s="31"/>
      <c r="G53" s="31"/>
      <c r="H53" s="31"/>
      <c r="I53" s="31"/>
    </row>
    <row r="54" spans="1:9" x14ac:dyDescent="0.25">
      <c r="A54" s="31" t="s">
        <v>6</v>
      </c>
      <c r="B54" s="31"/>
      <c r="C54">
        <v>77.000001000000012</v>
      </c>
      <c r="D54" s="3" t="s">
        <v>16</v>
      </c>
      <c r="E54" s="31" t="s">
        <v>13</v>
      </c>
      <c r="F54" s="31"/>
      <c r="G54" s="31"/>
      <c r="H54">
        <v>148.000001</v>
      </c>
      <c r="I54" s="3" t="s">
        <v>16</v>
      </c>
    </row>
    <row r="55" spans="1:9" x14ac:dyDescent="0.25">
      <c r="A55" s="31" t="s">
        <v>7</v>
      </c>
      <c r="B55" s="31"/>
      <c r="C55">
        <v>20</v>
      </c>
      <c r="D55" s="3" t="s">
        <v>16</v>
      </c>
      <c r="E55" s="31" t="s">
        <v>7</v>
      </c>
      <c r="F55" s="31"/>
      <c r="G55" s="31"/>
      <c r="H55">
        <v>20</v>
      </c>
      <c r="I55" s="3" t="s">
        <v>16</v>
      </c>
    </row>
    <row r="56" spans="1:9" x14ac:dyDescent="0.25">
      <c r="A56" s="31" t="s">
        <v>43</v>
      </c>
      <c r="B56" s="31"/>
      <c r="C56">
        <v>100</v>
      </c>
      <c r="D56" s="3" t="s">
        <v>16</v>
      </c>
      <c r="E56" s="31" t="s">
        <v>44</v>
      </c>
      <c r="F56" s="31"/>
      <c r="G56" s="31"/>
      <c r="H56">
        <v>1</v>
      </c>
      <c r="I56" s="3" t="s">
        <v>16</v>
      </c>
    </row>
    <row r="57" spans="1:9" x14ac:dyDescent="0.25">
      <c r="A57" s="31" t="s">
        <v>46</v>
      </c>
      <c r="B57" s="31"/>
      <c r="C57">
        <v>2</v>
      </c>
      <c r="D57" s="3" t="s">
        <v>16</v>
      </c>
      <c r="E57" s="31" t="s">
        <v>46</v>
      </c>
      <c r="F57" s="31"/>
      <c r="G57" s="31"/>
      <c r="H57">
        <v>8</v>
      </c>
      <c r="I57" s="3" t="s">
        <v>16</v>
      </c>
    </row>
    <row r="58" spans="1:9" x14ac:dyDescent="0.25">
      <c r="A58" s="31" t="s">
        <v>47</v>
      </c>
      <c r="B58" s="31"/>
      <c r="C58">
        <v>1</v>
      </c>
      <c r="D58" s="3" t="s">
        <v>16</v>
      </c>
      <c r="E58" s="31" t="s">
        <v>47</v>
      </c>
      <c r="F58" s="31"/>
      <c r="G58" s="31"/>
      <c r="H58">
        <v>4</v>
      </c>
      <c r="I58" s="3" t="s">
        <v>16</v>
      </c>
    </row>
    <row r="59" spans="1:9" x14ac:dyDescent="0.25">
      <c r="A59" s="32" t="s">
        <v>11</v>
      </c>
      <c r="B59" s="32"/>
      <c r="C59" s="1">
        <f>SUM(C54:C58)</f>
        <v>200.000001</v>
      </c>
      <c r="D59" s="4" t="s">
        <v>16</v>
      </c>
      <c r="E59" s="32" t="s">
        <v>11</v>
      </c>
      <c r="F59" s="32"/>
      <c r="G59" s="32"/>
      <c r="H59" s="1">
        <f>SUM(H54:H58)</f>
        <v>181.000001</v>
      </c>
      <c r="I59" s="4" t="s">
        <v>16</v>
      </c>
    </row>
    <row r="61" spans="1:9" x14ac:dyDescent="0.25">
      <c r="A61" t="s">
        <v>9</v>
      </c>
      <c r="B61" t="s">
        <v>45</v>
      </c>
      <c r="D61" s="3" t="s">
        <v>48</v>
      </c>
      <c r="E61" t="s">
        <v>49</v>
      </c>
      <c r="F61" t="s">
        <v>50</v>
      </c>
      <c r="G61" t="s">
        <v>51</v>
      </c>
      <c r="H61" t="s">
        <v>52</v>
      </c>
    </row>
    <row r="62" spans="1:9" x14ac:dyDescent="0.25">
      <c r="A62" t="s">
        <v>21</v>
      </c>
      <c r="B62" t="s">
        <v>45</v>
      </c>
      <c r="D62" s="3" t="s">
        <v>48</v>
      </c>
      <c r="E62" t="s">
        <v>49</v>
      </c>
      <c r="F62" t="s">
        <v>50</v>
      </c>
      <c r="G62" t="s">
        <v>51</v>
      </c>
      <c r="H62" t="s">
        <v>52</v>
      </c>
    </row>
    <row r="63" spans="1:9" x14ac:dyDescent="0.25">
      <c r="A63" s="31" t="s">
        <v>54</v>
      </c>
      <c r="B63" s="31"/>
      <c r="C63" s="31"/>
      <c r="D63" s="31"/>
      <c r="E63" s="31" t="s">
        <v>53</v>
      </c>
      <c r="F63" s="31"/>
      <c r="G63" s="31"/>
      <c r="H63" s="31"/>
      <c r="I63" s="31"/>
    </row>
    <row r="64" spans="1:9" x14ac:dyDescent="0.25">
      <c r="A64">
        <v>12</v>
      </c>
      <c r="B64" t="s">
        <v>29</v>
      </c>
      <c r="C64">
        <f>C56*A64</f>
        <v>1200</v>
      </c>
      <c r="D64" t="s">
        <v>55</v>
      </c>
      <c r="E64">
        <v>1000</v>
      </c>
      <c r="F64" t="s">
        <v>29</v>
      </c>
      <c r="G64">
        <f>H56*E64</f>
        <v>1000</v>
      </c>
      <c r="H64" t="s">
        <v>55</v>
      </c>
    </row>
    <row r="66" spans="1:9" x14ac:dyDescent="0.25">
      <c r="A66" t="s">
        <v>56</v>
      </c>
      <c r="C66">
        <f>5*20/1000</f>
        <v>0.1</v>
      </c>
      <c r="D66" t="s">
        <v>16</v>
      </c>
      <c r="G66">
        <f>5*G64/1000</f>
        <v>5</v>
      </c>
      <c r="H66" t="s">
        <v>16</v>
      </c>
    </row>
    <row r="67" spans="1:9" x14ac:dyDescent="0.25">
      <c r="A67" s="2" t="s">
        <v>57</v>
      </c>
      <c r="B67" s="2"/>
      <c r="C67" s="2">
        <f>C66*2</f>
        <v>0.2</v>
      </c>
      <c r="D67" t="s">
        <v>16</v>
      </c>
      <c r="G67">
        <f>G66*2</f>
        <v>10</v>
      </c>
      <c r="H67" t="s">
        <v>16</v>
      </c>
    </row>
    <row r="69" spans="1:9" x14ac:dyDescent="0.25">
      <c r="C69" s="31"/>
      <c r="D69" s="31"/>
      <c r="E69" s="31"/>
    </row>
    <row r="71" spans="1:9" x14ac:dyDescent="0.25">
      <c r="A71" t="s">
        <v>58</v>
      </c>
    </row>
    <row r="73" spans="1:9" x14ac:dyDescent="0.25">
      <c r="A73" t="s">
        <v>42</v>
      </c>
      <c r="B73" t="s">
        <v>59</v>
      </c>
    </row>
    <row r="74" spans="1:9" x14ac:dyDescent="0.25">
      <c r="A74" t="s">
        <v>60</v>
      </c>
      <c r="B74" t="s">
        <v>61</v>
      </c>
    </row>
    <row r="76" spans="1:9" x14ac:dyDescent="0.25">
      <c r="A76" t="s">
        <v>62</v>
      </c>
    </row>
    <row r="77" spans="1:9" x14ac:dyDescent="0.25">
      <c r="A77" t="s">
        <v>63</v>
      </c>
      <c r="C77" t="s">
        <v>64</v>
      </c>
    </row>
    <row r="78" spans="1:9" x14ac:dyDescent="0.25">
      <c r="A78" s="31" t="s">
        <v>65</v>
      </c>
      <c r="B78" s="31"/>
      <c r="C78" s="31"/>
      <c r="D78" s="31"/>
      <c r="E78" s="31"/>
      <c r="F78" s="31"/>
      <c r="G78" s="31"/>
      <c r="H78" s="31"/>
      <c r="I78" s="31"/>
    </row>
    <row r="79" spans="1:9" x14ac:dyDescent="0.25">
      <c r="A79" s="31" t="s">
        <v>20</v>
      </c>
      <c r="B79" s="31"/>
      <c r="C79" s="31"/>
      <c r="D79" s="31"/>
      <c r="E79" s="31" t="s">
        <v>23</v>
      </c>
      <c r="F79" s="31"/>
      <c r="G79" s="31"/>
      <c r="H79" s="31"/>
      <c r="I79" s="31"/>
    </row>
    <row r="80" spans="1:9" x14ac:dyDescent="0.25">
      <c r="A80" s="31" t="s">
        <v>6</v>
      </c>
      <c r="B80" s="31"/>
      <c r="C80">
        <v>5</v>
      </c>
      <c r="D80" s="3" t="s">
        <v>16</v>
      </c>
      <c r="E80" s="31" t="s">
        <v>22</v>
      </c>
      <c r="F80" s="31"/>
      <c r="G80" s="31"/>
      <c r="H80">
        <v>38</v>
      </c>
      <c r="I80" s="3" t="s">
        <v>16</v>
      </c>
    </row>
    <row r="81" spans="1:9" x14ac:dyDescent="0.25">
      <c r="A81" s="31" t="s">
        <v>66</v>
      </c>
      <c r="B81" s="31"/>
      <c r="C81">
        <v>5</v>
      </c>
      <c r="D81" s="3" t="s">
        <v>16</v>
      </c>
      <c r="E81" s="31" t="s">
        <v>13</v>
      </c>
      <c r="F81" s="31"/>
      <c r="G81" s="31"/>
      <c r="H81">
        <v>5</v>
      </c>
      <c r="I81" s="3" t="s">
        <v>16</v>
      </c>
    </row>
    <row r="82" spans="1:9" x14ac:dyDescent="0.25">
      <c r="A82" s="31" t="s">
        <v>8</v>
      </c>
      <c r="B82" s="31"/>
      <c r="C82">
        <v>38</v>
      </c>
      <c r="D82" s="3" t="s">
        <v>16</v>
      </c>
      <c r="E82" s="31" t="s">
        <v>66</v>
      </c>
      <c r="F82" s="31"/>
      <c r="G82" s="31"/>
      <c r="H82">
        <v>5</v>
      </c>
      <c r="I82" s="3" t="s">
        <v>16</v>
      </c>
    </row>
    <row r="83" spans="1:9" x14ac:dyDescent="0.25">
      <c r="A83" s="31" t="s">
        <v>67</v>
      </c>
      <c r="B83" s="31"/>
      <c r="C83">
        <v>2</v>
      </c>
      <c r="D83" s="3" t="s">
        <v>16</v>
      </c>
      <c r="E83" s="31" t="s">
        <v>67</v>
      </c>
      <c r="F83" s="31"/>
      <c r="G83" s="31"/>
      <c r="H83">
        <v>2</v>
      </c>
      <c r="I83" s="3" t="s">
        <v>16</v>
      </c>
    </row>
    <row r="84" spans="1:9" x14ac:dyDescent="0.25">
      <c r="A84" s="31" t="s">
        <v>68</v>
      </c>
      <c r="B84" s="31"/>
      <c r="C84">
        <v>0</v>
      </c>
      <c r="D84" s="3" t="s">
        <v>16</v>
      </c>
      <c r="E84" s="31" t="s">
        <v>68</v>
      </c>
      <c r="F84" s="31"/>
      <c r="G84" s="31"/>
      <c r="H84">
        <v>0</v>
      </c>
      <c r="I84" s="3" t="s">
        <v>16</v>
      </c>
    </row>
    <row r="85" spans="1:9" x14ac:dyDescent="0.25">
      <c r="A85" s="32" t="s">
        <v>11</v>
      </c>
      <c r="B85" s="32"/>
      <c r="C85" s="1">
        <f>SUM(C80:C84)</f>
        <v>50</v>
      </c>
      <c r="D85" s="4" t="s">
        <v>16</v>
      </c>
      <c r="E85" s="32" t="s">
        <v>11</v>
      </c>
      <c r="F85" s="32"/>
      <c r="G85" s="32"/>
      <c r="H85" s="1">
        <f>SUM(H80:H84)</f>
        <v>50</v>
      </c>
      <c r="I85" s="4" t="s">
        <v>16</v>
      </c>
    </row>
    <row r="86" spans="1:9" x14ac:dyDescent="0.25">
      <c r="A86" s="31" t="s">
        <v>69</v>
      </c>
      <c r="B86" s="31"/>
      <c r="C86" s="31"/>
      <c r="D86" s="31"/>
      <c r="E86" s="31"/>
      <c r="F86" s="31"/>
      <c r="G86" s="31"/>
      <c r="H86" s="31"/>
      <c r="I86" s="31"/>
    </row>
    <row r="87" spans="1:9" x14ac:dyDescent="0.25">
      <c r="A87" s="31" t="s">
        <v>20</v>
      </c>
      <c r="B87" s="31"/>
      <c r="C87" s="31"/>
      <c r="D87" s="31"/>
      <c r="E87" s="31" t="s">
        <v>23</v>
      </c>
      <c r="F87" s="31"/>
      <c r="G87" s="31"/>
      <c r="H87" s="31"/>
      <c r="I87" s="31"/>
    </row>
    <row r="88" spans="1:9" x14ac:dyDescent="0.25">
      <c r="A88" s="31" t="s">
        <v>70</v>
      </c>
      <c r="B88" s="31"/>
      <c r="C88">
        <v>50</v>
      </c>
      <c r="D88" s="3" t="s">
        <v>16</v>
      </c>
      <c r="E88" s="31" t="s">
        <v>70</v>
      </c>
      <c r="F88" s="31"/>
      <c r="G88" s="31"/>
      <c r="H88">
        <v>50</v>
      </c>
      <c r="I88" s="3" t="s">
        <v>16</v>
      </c>
    </row>
    <row r="89" spans="1:9" x14ac:dyDescent="0.25">
      <c r="A89" s="31" t="s">
        <v>71</v>
      </c>
      <c r="B89" s="31"/>
      <c r="C89">
        <f>C88/8</f>
        <v>6.25</v>
      </c>
      <c r="D89" s="3" t="s">
        <v>16</v>
      </c>
      <c r="E89" s="31" t="s">
        <v>66</v>
      </c>
      <c r="F89" s="31"/>
      <c r="G89" s="31"/>
      <c r="H89">
        <f>H88/8</f>
        <v>6.25</v>
      </c>
      <c r="I89" s="3" t="s">
        <v>16</v>
      </c>
    </row>
    <row r="90" spans="1:9" x14ac:dyDescent="0.25">
      <c r="A90" s="31" t="s">
        <v>68</v>
      </c>
      <c r="B90" s="31"/>
      <c r="C90">
        <v>0.5</v>
      </c>
      <c r="D90" s="3" t="s">
        <v>16</v>
      </c>
      <c r="E90" s="31" t="s">
        <v>68</v>
      </c>
      <c r="F90" s="31"/>
      <c r="G90" s="31"/>
      <c r="H90">
        <v>0.5</v>
      </c>
      <c r="I90" s="3" t="s">
        <v>16</v>
      </c>
    </row>
    <row r="91" spans="1:9" x14ac:dyDescent="0.25">
      <c r="A91" s="31"/>
      <c r="B91" s="31"/>
      <c r="D91" s="3" t="s">
        <v>16</v>
      </c>
      <c r="E91" s="31"/>
      <c r="F91" s="31"/>
      <c r="G91" s="31"/>
      <c r="I91" s="3" t="s">
        <v>16</v>
      </c>
    </row>
    <row r="92" spans="1:9" x14ac:dyDescent="0.25">
      <c r="A92" s="31"/>
      <c r="B92" s="31"/>
      <c r="D92" s="3" t="s">
        <v>16</v>
      </c>
      <c r="E92" s="31"/>
      <c r="F92" s="31"/>
      <c r="G92" s="31"/>
      <c r="I92" s="3" t="s">
        <v>16</v>
      </c>
    </row>
    <row r="93" spans="1:9" x14ac:dyDescent="0.25">
      <c r="A93" s="32" t="s">
        <v>11</v>
      </c>
      <c r="B93" s="32"/>
      <c r="C93" s="1">
        <f>SUM(C88:C92)</f>
        <v>56.75</v>
      </c>
      <c r="D93" s="4" t="s">
        <v>16</v>
      </c>
      <c r="E93" s="32" t="s">
        <v>11</v>
      </c>
      <c r="F93" s="32"/>
      <c r="G93" s="32"/>
      <c r="H93" s="1">
        <f>SUM(H88:H92)</f>
        <v>56.75</v>
      </c>
      <c r="I93" s="4" t="s">
        <v>16</v>
      </c>
    </row>
    <row r="95" spans="1:9" ht="44.25" customHeight="1" x14ac:dyDescent="0.25"/>
    <row r="98" spans="1:10" ht="109.5" customHeight="1" x14ac:dyDescent="0.25">
      <c r="A98" s="36" t="s">
        <v>79</v>
      </c>
      <c r="B98" s="36"/>
      <c r="C98" s="36"/>
      <c r="D98" s="36"/>
      <c r="E98" s="36"/>
      <c r="F98" s="36"/>
      <c r="G98" s="36"/>
      <c r="H98" s="36"/>
      <c r="I98" s="36"/>
      <c r="J98" s="36"/>
    </row>
    <row r="99" spans="1:10" ht="18.75" x14ac:dyDescent="0.3">
      <c r="A99" s="24">
        <f ca="1">TODAY()</f>
        <v>42272</v>
      </c>
      <c r="B99" s="24"/>
      <c r="C99" s="24"/>
      <c r="D99" s="24"/>
      <c r="E99" s="24"/>
      <c r="F99" s="20"/>
      <c r="I99" s="25">
        <f ca="1">NOW()</f>
        <v>42272.635822800927</v>
      </c>
      <c r="J99" s="25"/>
    </row>
    <row r="100" spans="1:10" x14ac:dyDescent="0.25">
      <c r="A100" s="31"/>
      <c r="B100" s="31"/>
      <c r="C100" s="31"/>
      <c r="D100" s="31"/>
      <c r="E100" s="31"/>
      <c r="F100" s="31"/>
      <c r="G100" s="31"/>
      <c r="H100" s="31"/>
      <c r="I100" s="31"/>
    </row>
    <row r="101" spans="1:10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</row>
    <row r="102" spans="1:10" x14ac:dyDescent="0.25">
      <c r="A102" s="30" t="s">
        <v>74</v>
      </c>
      <c r="B102" s="30"/>
      <c r="C102" s="16" t="s">
        <v>75</v>
      </c>
      <c r="D102" s="17">
        <v>200</v>
      </c>
      <c r="E102" s="18" t="s">
        <v>29</v>
      </c>
      <c r="F102" s="30" t="s">
        <v>74</v>
      </c>
      <c r="G102" s="30"/>
      <c r="H102" s="14" t="s">
        <v>73</v>
      </c>
      <c r="I102" s="15">
        <v>3.5</v>
      </c>
      <c r="J102" s="13" t="s">
        <v>29</v>
      </c>
    </row>
    <row r="103" spans="1:10" x14ac:dyDescent="0.25">
      <c r="A103" s="21"/>
      <c r="B103" s="22" t="s">
        <v>78</v>
      </c>
      <c r="C103" s="22">
        <v>100</v>
      </c>
      <c r="D103" s="22" t="s">
        <v>16</v>
      </c>
      <c r="E103" s="22"/>
      <c r="F103" s="22"/>
      <c r="G103" s="22" t="s">
        <v>78</v>
      </c>
      <c r="H103" s="22">
        <v>200</v>
      </c>
      <c r="I103" s="22" t="s">
        <v>16</v>
      </c>
      <c r="J103" s="23"/>
    </row>
    <row r="104" spans="1:10" x14ac:dyDescent="0.25">
      <c r="A104" s="26" t="s">
        <v>13</v>
      </c>
      <c r="B104" s="26"/>
      <c r="C104" s="26"/>
      <c r="D104" s="5">
        <v>18</v>
      </c>
      <c r="E104" s="6" t="s">
        <v>16</v>
      </c>
      <c r="F104" s="27" t="s">
        <v>13</v>
      </c>
      <c r="G104" s="27"/>
      <c r="H104" s="27"/>
      <c r="I104" s="9">
        <v>7</v>
      </c>
      <c r="J104" s="10" t="s">
        <v>16</v>
      </c>
    </row>
    <row r="105" spans="1:10" x14ac:dyDescent="0.25">
      <c r="A105" s="26" t="s">
        <v>7</v>
      </c>
      <c r="B105" s="26"/>
      <c r="C105" s="26"/>
      <c r="D105" s="5">
        <v>10</v>
      </c>
      <c r="E105" s="6" t="s">
        <v>16</v>
      </c>
      <c r="F105" s="27" t="s">
        <v>7</v>
      </c>
      <c r="G105" s="27"/>
      <c r="H105" s="27"/>
      <c r="I105" s="9">
        <v>10</v>
      </c>
      <c r="J105" s="10" t="s">
        <v>16</v>
      </c>
    </row>
    <row r="106" spans="1:10" x14ac:dyDescent="0.25">
      <c r="A106" s="26" t="s">
        <v>85</v>
      </c>
      <c r="B106" s="26"/>
      <c r="C106" s="26"/>
      <c r="D106" s="5">
        <v>60</v>
      </c>
      <c r="E106" s="6" t="s">
        <v>16</v>
      </c>
      <c r="F106" s="27" t="s">
        <v>84</v>
      </c>
      <c r="G106" s="27"/>
      <c r="H106" s="27"/>
      <c r="I106" s="9">
        <v>80</v>
      </c>
      <c r="J106" s="10" t="s">
        <v>16</v>
      </c>
    </row>
    <row r="107" spans="1:10" x14ac:dyDescent="0.25">
      <c r="A107" s="26" t="s">
        <v>47</v>
      </c>
      <c r="B107" s="26"/>
      <c r="C107" s="26"/>
      <c r="D107" s="5">
        <v>4</v>
      </c>
      <c r="E107" s="6" t="s">
        <v>16</v>
      </c>
      <c r="F107" s="27" t="s">
        <v>47</v>
      </c>
      <c r="G107" s="27"/>
      <c r="H107" s="27"/>
      <c r="I107" s="9">
        <v>1</v>
      </c>
      <c r="J107" s="10" t="s">
        <v>16</v>
      </c>
    </row>
    <row r="108" spans="1:10" x14ac:dyDescent="0.25">
      <c r="A108" s="26" t="s">
        <v>76</v>
      </c>
      <c r="B108" s="26"/>
      <c r="C108" s="26"/>
      <c r="D108" s="5">
        <v>8</v>
      </c>
      <c r="E108" s="6" t="s">
        <v>16</v>
      </c>
      <c r="F108" s="27" t="s">
        <v>76</v>
      </c>
      <c r="G108" s="27"/>
      <c r="H108" s="27"/>
      <c r="I108" s="9">
        <f>2*I107</f>
        <v>2</v>
      </c>
      <c r="J108" s="10" t="s">
        <v>16</v>
      </c>
    </row>
    <row r="109" spans="1:10" x14ac:dyDescent="0.25">
      <c r="A109" s="28" t="s">
        <v>11</v>
      </c>
      <c r="B109" s="28"/>
      <c r="C109" s="28"/>
      <c r="D109" s="7">
        <f>SUM(D104:D108)</f>
        <v>100</v>
      </c>
      <c r="E109" s="8" t="s">
        <v>16</v>
      </c>
      <c r="F109" s="29" t="s">
        <v>11</v>
      </c>
      <c r="G109" s="29"/>
      <c r="H109" s="29"/>
      <c r="I109" s="11">
        <f>SUM(I104:I108)</f>
        <v>100</v>
      </c>
      <c r="J109" s="12" t="s">
        <v>16</v>
      </c>
    </row>
    <row r="111" spans="1:10" x14ac:dyDescent="0.25">
      <c r="B111" t="s">
        <v>77</v>
      </c>
      <c r="C111" t="str">
        <f>C102</f>
        <v>pcm184</v>
      </c>
      <c r="D111">
        <f>D106*D102/1000</f>
        <v>12</v>
      </c>
      <c r="E111" s="19" t="str">
        <f>"ug"</f>
        <v>ug</v>
      </c>
      <c r="G111" t="s">
        <v>77</v>
      </c>
      <c r="H111" t="str">
        <f>H102</f>
        <v>PCR4</v>
      </c>
      <c r="I111">
        <f>I102*I106/1000</f>
        <v>0.28000000000000003</v>
      </c>
      <c r="J111" t="str">
        <f>"ug"</f>
        <v>ug</v>
      </c>
    </row>
    <row r="112" spans="1:10" x14ac:dyDescent="0.25">
      <c r="B112" t="s">
        <v>80</v>
      </c>
    </row>
    <row r="113" spans="1:10" x14ac:dyDescent="0.25">
      <c r="B113" t="s">
        <v>81</v>
      </c>
    </row>
    <row r="114" spans="1:10" ht="48.75" customHeight="1" x14ac:dyDescent="0.25">
      <c r="A114" s="35" t="s">
        <v>72</v>
      </c>
      <c r="B114" s="33"/>
      <c r="C114" s="33"/>
      <c r="D114" s="33"/>
      <c r="E114" s="33"/>
      <c r="F114" s="33"/>
      <c r="G114" s="33"/>
      <c r="H114" s="33"/>
      <c r="I114" s="33"/>
      <c r="J114" s="33"/>
    </row>
    <row r="117" spans="1:10" x14ac:dyDescent="0.25">
      <c r="A117" t="s">
        <v>82</v>
      </c>
    </row>
    <row r="118" spans="1:10" ht="15.75" x14ac:dyDescent="0.25">
      <c r="B118" s="37" t="s">
        <v>83</v>
      </c>
    </row>
  </sheetData>
  <mergeCells count="107">
    <mergeCell ref="A114:J114"/>
    <mergeCell ref="A106:C106"/>
    <mergeCell ref="F106:H106"/>
    <mergeCell ref="A107:C107"/>
    <mergeCell ref="F107:H107"/>
    <mergeCell ref="A58:B58"/>
    <mergeCell ref="E58:G58"/>
    <mergeCell ref="A59:B59"/>
    <mergeCell ref="E59:G59"/>
    <mergeCell ref="C69:E69"/>
    <mergeCell ref="E63:I63"/>
    <mergeCell ref="A63:D63"/>
    <mergeCell ref="A81:B81"/>
    <mergeCell ref="E81:G81"/>
    <mergeCell ref="A82:B82"/>
    <mergeCell ref="E82:G82"/>
    <mergeCell ref="A83:B83"/>
    <mergeCell ref="E83:G83"/>
    <mergeCell ref="A84:B84"/>
    <mergeCell ref="E84:G84"/>
    <mergeCell ref="A85:B85"/>
    <mergeCell ref="E85:G85"/>
    <mergeCell ref="A86:I86"/>
    <mergeCell ref="A55:B55"/>
    <mergeCell ref="E55:G55"/>
    <mergeCell ref="A56:B56"/>
    <mergeCell ref="E56:G56"/>
    <mergeCell ref="A57:B57"/>
    <mergeCell ref="E57:G57"/>
    <mergeCell ref="C37:E37"/>
    <mergeCell ref="A52:I52"/>
    <mergeCell ref="A53:D53"/>
    <mergeCell ref="E53:I53"/>
    <mergeCell ref="A54:B54"/>
    <mergeCell ref="E54:G54"/>
    <mergeCell ref="A30:C30"/>
    <mergeCell ref="E30:H30"/>
    <mergeCell ref="A24:B24"/>
    <mergeCell ref="A26:B26"/>
    <mergeCell ref="A27:B27"/>
    <mergeCell ref="E24:G24"/>
    <mergeCell ref="E25:G25"/>
    <mergeCell ref="E27:G27"/>
    <mergeCell ref="E26:G26"/>
    <mergeCell ref="A25:B25"/>
    <mergeCell ref="A16:B16"/>
    <mergeCell ref="A17:B17"/>
    <mergeCell ref="A18:B18"/>
    <mergeCell ref="A20:I20"/>
    <mergeCell ref="A22:B22"/>
    <mergeCell ref="A23:B23"/>
    <mergeCell ref="E22:G22"/>
    <mergeCell ref="E23:G23"/>
    <mergeCell ref="E21:I21"/>
    <mergeCell ref="B2:C2"/>
    <mergeCell ref="A5:B5"/>
    <mergeCell ref="A6:B6"/>
    <mergeCell ref="A7:B7"/>
    <mergeCell ref="A8:B8"/>
    <mergeCell ref="A78:I78"/>
    <mergeCell ref="A79:D79"/>
    <mergeCell ref="E79:I79"/>
    <mergeCell ref="A80:B80"/>
    <mergeCell ref="E80:G80"/>
    <mergeCell ref="A15:B15"/>
    <mergeCell ref="A9:B9"/>
    <mergeCell ref="A4:C4"/>
    <mergeCell ref="E4:H4"/>
    <mergeCell ref="E5:G5"/>
    <mergeCell ref="E6:G6"/>
    <mergeCell ref="E7:G7"/>
    <mergeCell ref="E8:G8"/>
    <mergeCell ref="E9:G9"/>
    <mergeCell ref="E10:I11"/>
    <mergeCell ref="A10:D11"/>
    <mergeCell ref="A13:I13"/>
    <mergeCell ref="A14:B14"/>
    <mergeCell ref="A21:D21"/>
    <mergeCell ref="A87:D87"/>
    <mergeCell ref="E87:I87"/>
    <mergeCell ref="A88:B88"/>
    <mergeCell ref="E88:G88"/>
    <mergeCell ref="A89:B89"/>
    <mergeCell ref="E89:G89"/>
    <mergeCell ref="A90:B90"/>
    <mergeCell ref="E90:G90"/>
    <mergeCell ref="F105:H105"/>
    <mergeCell ref="A91:B91"/>
    <mergeCell ref="E91:G91"/>
    <mergeCell ref="A92:B92"/>
    <mergeCell ref="E92:G92"/>
    <mergeCell ref="A93:B93"/>
    <mergeCell ref="E93:G93"/>
    <mergeCell ref="A98:J98"/>
    <mergeCell ref="A100:I100"/>
    <mergeCell ref="A101:J101"/>
    <mergeCell ref="A99:E99"/>
    <mergeCell ref="I99:J99"/>
    <mergeCell ref="A108:C108"/>
    <mergeCell ref="F108:H108"/>
    <mergeCell ref="A109:C109"/>
    <mergeCell ref="F109:H109"/>
    <mergeCell ref="A102:B102"/>
    <mergeCell ref="F102:G102"/>
    <mergeCell ref="A104:C104"/>
    <mergeCell ref="F104:H104"/>
    <mergeCell ref="A105:C105"/>
  </mergeCells>
  <hyperlinks>
    <hyperlink ref="A114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'Supplementary Data'!$A$1:$A$4</xm:f>
          </x14:formula1>
          <xm:sqref>C31 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2015-09-25T21:14:41Z</cp:lastPrinted>
  <dcterms:created xsi:type="dcterms:W3CDTF">2015-06-01T21:13:06Z</dcterms:created>
  <dcterms:modified xsi:type="dcterms:W3CDTF">2015-09-25T21:15:49Z</dcterms:modified>
</cp:coreProperties>
</file>