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activeTab="4"/>
  </bookViews>
  <sheets>
    <sheet name="P3_3M KAc" sheetId="1" r:id="rId1"/>
    <sheet name="P1" sheetId="2" r:id="rId2"/>
    <sheet name="P2" sheetId="3" r:id="rId3"/>
    <sheet name="TE" sheetId="5" r:id="rId4"/>
    <sheet name="50xTAE" sheetId="6" r:id="rId5"/>
  </sheets>
  <definedNames>
    <definedName name="solver_adj" localSheetId="1" hidden="1">'P1'!$A$12</definedName>
    <definedName name="solver_adj" localSheetId="2" hidden="1">'P2'!$A$7</definedName>
    <definedName name="solver_adj" localSheetId="3" hidden="1">TE!$A$12</definedName>
    <definedName name="solver_cvg" localSheetId="1" hidden="1">0.0001</definedName>
    <definedName name="solver_cvg" localSheetId="2" hidden="1">0.0001</definedName>
    <definedName name="solver_cvg" localSheetId="3" hidden="1">0.0001</definedName>
    <definedName name="solver_drv" localSheetId="1" hidden="1">1</definedName>
    <definedName name="solver_drv" localSheetId="2" hidden="1">2</definedName>
    <definedName name="solver_drv" localSheetId="3" hidden="1">1</definedName>
    <definedName name="solver_eng" localSheetId="1" hidden="1">1</definedName>
    <definedName name="solver_eng" localSheetId="2" hidden="1">1</definedName>
    <definedName name="solver_eng" localSheetId="3" hidden="1">1</definedName>
    <definedName name="solver_est" localSheetId="1" hidden="1">1</definedName>
    <definedName name="solver_est" localSheetId="2" hidden="1">1</definedName>
    <definedName name="solver_est" localSheetId="3" hidden="1">1</definedName>
    <definedName name="solver_itr" localSheetId="1" hidden="1">2147483647</definedName>
    <definedName name="solver_itr" localSheetId="2" hidden="1">2147483647</definedName>
    <definedName name="solver_itr" localSheetId="3" hidden="1">2147483647</definedName>
    <definedName name="solver_mip" localSheetId="1" hidden="1">2147483647</definedName>
    <definedName name="solver_mip" localSheetId="2" hidden="1">2147483647</definedName>
    <definedName name="solver_mip" localSheetId="3" hidden="1">2147483647</definedName>
    <definedName name="solver_mni" localSheetId="1" hidden="1">30</definedName>
    <definedName name="solver_mni" localSheetId="2" hidden="1">30</definedName>
    <definedName name="solver_mni" localSheetId="3" hidden="1">30</definedName>
    <definedName name="solver_mrt" localSheetId="1" hidden="1">0.075</definedName>
    <definedName name="solver_mrt" localSheetId="2" hidden="1">0.075</definedName>
    <definedName name="solver_mrt" localSheetId="3" hidden="1">0.075</definedName>
    <definedName name="solver_msl" localSheetId="1" hidden="1">2</definedName>
    <definedName name="solver_msl" localSheetId="2" hidden="1">2</definedName>
    <definedName name="solver_msl" localSheetId="3" hidden="1">2</definedName>
    <definedName name="solver_neg" localSheetId="1" hidden="1">1</definedName>
    <definedName name="solver_neg" localSheetId="2" hidden="1">1</definedName>
    <definedName name="solver_neg" localSheetId="3" hidden="1">1</definedName>
    <definedName name="solver_nod" localSheetId="1" hidden="1">2147483647</definedName>
    <definedName name="solver_nod" localSheetId="2" hidden="1">2147483647</definedName>
    <definedName name="solver_nod" localSheetId="3" hidden="1">2147483647</definedName>
    <definedName name="solver_num" localSheetId="1" hidden="1">0</definedName>
    <definedName name="solver_num" localSheetId="2" hidden="1">0</definedName>
    <definedName name="solver_num" localSheetId="3" hidden="1">0</definedName>
    <definedName name="solver_nwt" localSheetId="1" hidden="1">1</definedName>
    <definedName name="solver_nwt" localSheetId="2" hidden="1">1</definedName>
    <definedName name="solver_nwt" localSheetId="3" hidden="1">1</definedName>
    <definedName name="solver_opt" localSheetId="1" hidden="1">'P1'!$G$12</definedName>
    <definedName name="solver_opt" localSheetId="2" hidden="1">'P2'!$J$7</definedName>
    <definedName name="solver_opt" localSheetId="3" hidden="1">TE!$G$12</definedName>
    <definedName name="solver_pre" localSheetId="1" hidden="1">0.000001</definedName>
    <definedName name="solver_pre" localSheetId="2" hidden="1">0.000001</definedName>
    <definedName name="solver_pre" localSheetId="3" hidden="1">0.000001</definedName>
    <definedName name="solver_rbv" localSheetId="1" hidden="1">1</definedName>
    <definedName name="solver_rbv" localSheetId="2" hidden="1">2</definedName>
    <definedName name="solver_rbv" localSheetId="3" hidden="1">1</definedName>
    <definedName name="solver_rlx" localSheetId="1" hidden="1">2</definedName>
    <definedName name="solver_rlx" localSheetId="2" hidden="1">2</definedName>
    <definedName name="solver_rlx" localSheetId="3" hidden="1">2</definedName>
    <definedName name="solver_rsd" localSheetId="1" hidden="1">0</definedName>
    <definedName name="solver_rsd" localSheetId="2" hidden="1">0</definedName>
    <definedName name="solver_rsd" localSheetId="3" hidden="1">0</definedName>
    <definedName name="solver_scl" localSheetId="1" hidden="1">1</definedName>
    <definedName name="solver_scl" localSheetId="2" hidden="1">2</definedName>
    <definedName name="solver_scl" localSheetId="3" hidden="1">1</definedName>
    <definedName name="solver_sho" localSheetId="1" hidden="1">2</definedName>
    <definedName name="solver_sho" localSheetId="2" hidden="1">2</definedName>
    <definedName name="solver_sho" localSheetId="3" hidden="1">2</definedName>
    <definedName name="solver_ssz" localSheetId="1" hidden="1">100</definedName>
    <definedName name="solver_ssz" localSheetId="2" hidden="1">100</definedName>
    <definedName name="solver_ssz" localSheetId="3" hidden="1">100</definedName>
    <definedName name="solver_tim" localSheetId="1" hidden="1">2147483647</definedName>
    <definedName name="solver_tim" localSheetId="2" hidden="1">2147483647</definedName>
    <definedName name="solver_tim" localSheetId="3" hidden="1">2147483647</definedName>
    <definedName name="solver_tol" localSheetId="1" hidden="1">0.01</definedName>
    <definedName name="solver_tol" localSheetId="2" hidden="1">0.01</definedName>
    <definedName name="solver_tol" localSheetId="3" hidden="1">0.01</definedName>
    <definedName name="solver_typ" localSheetId="1" hidden="1">3</definedName>
    <definedName name="solver_typ" localSheetId="2" hidden="1">3</definedName>
    <definedName name="solver_typ" localSheetId="3" hidden="1">3</definedName>
    <definedName name="solver_val" localSheetId="1" hidden="1">0.1</definedName>
    <definedName name="solver_val" localSheetId="2" hidden="1">0.2</definedName>
    <definedName name="solver_val" localSheetId="3" hidden="1">0.001</definedName>
    <definedName name="solver_ver" localSheetId="1" hidden="1">3</definedName>
    <definedName name="solver_ver" localSheetId="2" hidden="1">3</definedName>
    <definedName name="solver_ver" localSheetId="3" hidden="1">3</definedName>
  </definedNames>
  <calcPr calcId="145621"/>
</workbook>
</file>

<file path=xl/calcChain.xml><?xml version="1.0" encoding="utf-8"?>
<calcChain xmlns="http://schemas.openxmlformats.org/spreadsheetml/2006/main">
  <c r="S14" i="1" l="1"/>
  <c r="H14" i="1"/>
  <c r="L15" i="1"/>
  <c r="L17" i="1" s="1"/>
  <c r="L16" i="1"/>
  <c r="L14" i="1"/>
  <c r="M54" i="2" l="1"/>
  <c r="W54" i="2"/>
  <c r="M56" i="2"/>
  <c r="W65" i="2" l="1"/>
  <c r="M69" i="2"/>
  <c r="M66" i="2"/>
  <c r="M65" i="2"/>
  <c r="M58" i="2"/>
  <c r="M55" i="2"/>
  <c r="M23" i="2"/>
  <c r="N25" i="2"/>
  <c r="K24" i="2"/>
  <c r="S23" i="2"/>
  <c r="M27" i="2"/>
  <c r="M24" i="2"/>
  <c r="G15" i="5" l="1"/>
  <c r="G11" i="5"/>
  <c r="K68" i="5"/>
  <c r="K57" i="5"/>
  <c r="K45" i="5"/>
  <c r="K35" i="5"/>
  <c r="K27" i="5"/>
  <c r="G12" i="5"/>
  <c r="I12" i="5" s="1"/>
  <c r="I11" i="5"/>
  <c r="M7" i="3"/>
  <c r="A11" i="3"/>
  <c r="J8" i="3" s="1"/>
  <c r="J7" i="3"/>
  <c r="P7" i="3" s="1"/>
  <c r="G19" i="3"/>
  <c r="G16" i="3"/>
  <c r="J16" i="3" s="1"/>
  <c r="I44" i="3"/>
  <c r="I35" i="3"/>
  <c r="A26" i="3"/>
  <c r="A25" i="3"/>
  <c r="H10" i="2"/>
  <c r="G16" i="2"/>
  <c r="G12" i="2"/>
  <c r="I12" i="2" s="1"/>
  <c r="G7" i="2"/>
  <c r="I7" i="2" s="1"/>
  <c r="G8" i="2"/>
  <c r="I8" i="2" s="1"/>
  <c r="K65" i="2"/>
  <c r="K54" i="2"/>
  <c r="K42" i="2"/>
  <c r="K32" i="2"/>
  <c r="H24" i="1"/>
  <c r="A27" i="1"/>
  <c r="A17" i="1"/>
  <c r="I3" i="1"/>
  <c r="H3" i="1"/>
  <c r="A7" i="1"/>
  <c r="G25" i="3" l="1"/>
</calcChain>
</file>

<file path=xl/sharedStrings.xml><?xml version="1.0" encoding="utf-8"?>
<sst xmlns="http://schemas.openxmlformats.org/spreadsheetml/2006/main" count="369" uniqueCount="139">
  <si>
    <t>[At the bench]</t>
  </si>
  <si>
    <t>Potassium acetate for alkaline lysis</t>
  </si>
  <si>
    <t>ml</t>
  </si>
  <si>
    <t>of</t>
  </si>
  <si>
    <t>M</t>
  </si>
  <si>
    <t>KAc</t>
  </si>
  <si>
    <t>HAc</t>
  </si>
  <si>
    <t>M (glacial)</t>
  </si>
  <si>
    <t>moles K</t>
  </si>
  <si>
    <t xml:space="preserve">ml </t>
  </si>
  <si>
    <t>H2O</t>
  </si>
  <si>
    <t>Total</t>
  </si>
  <si>
    <t>: Total</t>
  </si>
  <si>
    <t>moles Ac</t>
  </si>
  <si>
    <t>Cold spring harbor protocols</t>
  </si>
  <si>
    <t>http://cshprotocols.cshlp.org/content/2006/1/pdb.rec10291</t>
  </si>
  <si>
    <t>Potassium acetate 8 M Stock</t>
  </si>
  <si>
    <t>g</t>
  </si>
  <si>
    <t xml:space="preserve">of </t>
  </si>
  <si>
    <t xml:space="preserve">Add x ml of  water to make total of 100 ml </t>
  </si>
  <si>
    <t>filter sterilize , store RT indefinitely</t>
  </si>
  <si>
    <t>m.w.</t>
  </si>
  <si>
    <t>Potassium acetate 5 M stock</t>
  </si>
  <si>
    <t xml:space="preserve"> =molesAc</t>
  </si>
  <si>
    <t>Add x ml of water to make total of 100 ml</t>
  </si>
  <si>
    <t>http://faculty.salisbury.edu/~flerickson/protocols/homemade%20plasmid%20miniprep%20kit.htm</t>
  </si>
  <si>
    <t>[at the bench}</t>
  </si>
  <si>
    <t>0.5 M EDTA pH 8.0 stock solution</t>
  </si>
  <si>
    <t>of disodium EDTA*2H2O</t>
  </si>
  <si>
    <t>of H2O</t>
  </si>
  <si>
    <t>moles EDTA</t>
  </si>
  <si>
    <t>http://haveylab.hort.wisc.edu/Documents/Protocols/Stock-solutions.pdf</t>
  </si>
  <si>
    <t>Stir vigorously, adjust pH to 8.0, sterilize by autoclaving</t>
  </si>
  <si>
    <t>EDTA</t>
  </si>
  <si>
    <t>: total</t>
  </si>
  <si>
    <t>of 5M NaOH approximately, until dissolving and establishing pH=8.0</t>
  </si>
  <si>
    <t>Sterilize by autoclaving</t>
  </si>
  <si>
    <t>[at the bench]</t>
  </si>
  <si>
    <t>1 M Tris</t>
  </si>
  <si>
    <t>of Tris base</t>
  </si>
  <si>
    <t>of HCl</t>
  </si>
  <si>
    <t>to pH 7.4</t>
  </si>
  <si>
    <t>Adjust pH to the desired value with concentrated HCl</t>
  </si>
  <si>
    <t>to pH 7.6</t>
  </si>
  <si>
    <t>to pH 8.0</t>
  </si>
  <si>
    <t>Adjust the volume of the solution to 1000 ml</t>
  </si>
  <si>
    <t>moles of Tris</t>
  </si>
  <si>
    <t>Trizma base</t>
  </si>
  <si>
    <t>of concentrated HCl, use pH meter</t>
  </si>
  <si>
    <t>1 M Tris pH=8.0 - trizma base</t>
  </si>
  <si>
    <t>:total</t>
  </si>
  <si>
    <t>moles of tris</t>
  </si>
  <si>
    <t>Using Tris-HCl or Trizma-hydrochloride pH=8</t>
  </si>
  <si>
    <t>http://protocol-place.com/basic-lab-techniques/stock-solutions/tris-hcl-1-m-ph-7-4/</t>
  </si>
  <si>
    <t>M of Stock EDTA</t>
  </si>
  <si>
    <t>mM</t>
  </si>
  <si>
    <t>M of Stock Tris-HCl</t>
  </si>
  <si>
    <t>Buffer P1</t>
  </si>
  <si>
    <t>mg</t>
  </si>
  <si>
    <t>RNAse A</t>
  </si>
  <si>
    <t>of RNAse A to give 100mg/ml</t>
  </si>
  <si>
    <t>mg/ml</t>
  </si>
  <si>
    <t>Aliquot and store at -20</t>
  </si>
  <si>
    <t>final concentration</t>
  </si>
  <si>
    <t>mg/ml stock RNAse A</t>
  </si>
  <si>
    <t>ug/ml</t>
  </si>
  <si>
    <t xml:space="preserve">Adjust the pH to 8.0, bring a total volume to </t>
  </si>
  <si>
    <t>, autoclave</t>
  </si>
  <si>
    <t>After autoclaving, add:</t>
  </si>
  <si>
    <t>Store at 4 C</t>
  </si>
  <si>
    <t>of SDS</t>
  </si>
  <si>
    <t>Heat to 68 C to assist dissolution</t>
  </si>
  <si>
    <t>% SDS</t>
  </si>
  <si>
    <t>%</t>
  </si>
  <si>
    <t>10% of Sodium dodecyl sulfate (SDS) stock solution</t>
  </si>
  <si>
    <t>3 M NaOH stock solution</t>
  </si>
  <si>
    <t xml:space="preserve">g </t>
  </si>
  <si>
    <t>of NaOH</t>
  </si>
  <si>
    <t>Dissolve, then bring to the total volume</t>
  </si>
  <si>
    <t>moles of NaOH</t>
  </si>
  <si>
    <t>1 M NaOH stock solution</t>
  </si>
  <si>
    <t>P2, alkaline lysis buffer</t>
  </si>
  <si>
    <t>[angela's protocol]</t>
  </si>
  <si>
    <t>http://people.mbi.ucla.edu/sumchan/qiagenbuffer.html</t>
  </si>
  <si>
    <t>http://www.my-whiteboard.com/buffer-composition-for-qiagen-miniprep-midiprep-maxprep-pcr-clean-up-and-gel-extraction-kits/</t>
  </si>
  <si>
    <t>dissolve</t>
  </si>
  <si>
    <t>ml of</t>
  </si>
  <si>
    <t>SDS sln</t>
  </si>
  <si>
    <t>m.w</t>
  </si>
  <si>
    <t>final concentrations</t>
  </si>
  <si>
    <t>of NaOH =</t>
  </si>
  <si>
    <t>M stock NaOH solution</t>
  </si>
  <si>
    <t>of NaOH=</t>
  </si>
  <si>
    <t>g of NaOH per</t>
  </si>
  <si>
    <t>% stock SDS solution</t>
  </si>
  <si>
    <t>Autoclave</t>
  </si>
  <si>
    <t>Buffer TE pH=8.0</t>
  </si>
  <si>
    <t xml:space="preserve">bring to the total volume of </t>
  </si>
  <si>
    <t>Adjust pH to 8.0</t>
  </si>
  <si>
    <t>of H2O Adjust pH with ~20 g of NaOH pellets</t>
  </si>
  <si>
    <t>downscale for 200 ml</t>
  </si>
  <si>
    <t>of disodium EDTA * 2H2O</t>
  </si>
  <si>
    <t>NaOH pellets</t>
  </si>
  <si>
    <t>downscale to 250 ml</t>
  </si>
  <si>
    <t>upscale to 250 ml</t>
  </si>
  <si>
    <t>http://bioinfoweb.com/Protocol-preparation-of-50X-TAE-electrophoresis-buffer.htm</t>
  </si>
  <si>
    <r>
      <t xml:space="preserve">Reagents </t>
    </r>
    <r>
      <rPr>
        <sz val="10"/>
        <color rgb="FF000000"/>
        <rFont val="Arial"/>
        <family val="2"/>
        <charset val="204"/>
      </rPr>
      <t xml:space="preserve">/ </t>
    </r>
    <r>
      <rPr>
        <b/>
        <sz val="10"/>
        <color rgb="FF360CEB"/>
        <rFont val="Arial"/>
        <family val="2"/>
        <charset val="204"/>
      </rPr>
      <t>Volume</t>
    </r>
    <r>
      <rPr>
        <sz val="10"/>
        <color rgb="FF360CEB"/>
        <rFont val="Arial"/>
        <family val="2"/>
        <charset val="204"/>
      </rPr>
      <t xml:space="preserve"> </t>
    </r>
  </si>
  <si>
    <r>
      <t>100 ml</t>
    </r>
    <r>
      <rPr>
        <sz val="10"/>
        <color rgb="FF360CEB"/>
        <rFont val="Arial"/>
        <family val="2"/>
        <charset val="204"/>
      </rPr>
      <t xml:space="preserve"> </t>
    </r>
  </si>
  <si>
    <r>
      <t>250 ml</t>
    </r>
    <r>
      <rPr>
        <sz val="10"/>
        <color rgb="FF360CEB"/>
        <rFont val="Arial"/>
        <family val="2"/>
        <charset val="204"/>
      </rPr>
      <t xml:space="preserve"> </t>
    </r>
  </si>
  <si>
    <r>
      <t>500 ml</t>
    </r>
    <r>
      <rPr>
        <sz val="10"/>
        <color rgb="FF360CEB"/>
        <rFont val="Arial"/>
        <family val="2"/>
        <charset val="204"/>
      </rPr>
      <t xml:space="preserve"> </t>
    </r>
  </si>
  <si>
    <r>
      <t>1000 ml</t>
    </r>
    <r>
      <rPr>
        <sz val="10"/>
        <color rgb="FF360CEB"/>
        <rFont val="Arial"/>
        <family val="2"/>
        <charset val="204"/>
      </rPr>
      <t xml:space="preserve"> </t>
    </r>
  </si>
  <si>
    <r>
      <t>Tris base</t>
    </r>
    <r>
      <rPr>
        <sz val="10"/>
        <color rgb="FF000000"/>
        <rFont val="Arial"/>
        <family val="2"/>
        <charset val="204"/>
      </rPr>
      <t xml:space="preserve"> </t>
    </r>
  </si>
  <si>
    <t xml:space="preserve">24.2 gm </t>
  </si>
  <si>
    <t xml:space="preserve">60.5 gm </t>
  </si>
  <si>
    <t xml:space="preserve">121 gm </t>
  </si>
  <si>
    <t xml:space="preserve">242 gm </t>
  </si>
  <si>
    <r>
      <t>Glacial acetic Acid</t>
    </r>
    <r>
      <rPr>
        <sz val="10"/>
        <color rgb="FF000000"/>
        <rFont val="Arial"/>
        <family val="2"/>
        <charset val="204"/>
      </rPr>
      <t xml:space="preserve"> </t>
    </r>
  </si>
  <si>
    <t xml:space="preserve">5.71 ml </t>
  </si>
  <si>
    <t xml:space="preserve">14.27 ml </t>
  </si>
  <si>
    <t xml:space="preserve">28.55 ml </t>
  </si>
  <si>
    <t xml:space="preserve">57.1 ml </t>
  </si>
  <si>
    <r>
      <t>0.5 M EDTA (pH 8.0)</t>
    </r>
    <r>
      <rPr>
        <sz val="10"/>
        <color rgb="FF000000"/>
        <rFont val="Arial"/>
        <family val="2"/>
        <charset val="204"/>
      </rPr>
      <t xml:space="preserve"> </t>
    </r>
  </si>
  <si>
    <t xml:space="preserve">10 ml </t>
  </si>
  <si>
    <t xml:space="preserve">25 ml </t>
  </si>
  <si>
    <t xml:space="preserve">50 ml </t>
  </si>
  <si>
    <t xml:space="preserve">100 ml </t>
  </si>
  <si>
    <r>
      <t>Water</t>
    </r>
    <r>
      <rPr>
        <sz val="10"/>
        <color rgb="FF000000"/>
        <rFont val="Arial"/>
        <family val="2"/>
        <charset val="204"/>
      </rPr>
      <t xml:space="preserve"> </t>
    </r>
  </si>
  <si>
    <t xml:space="preserve">Adjust to the final volume 100 ml </t>
  </si>
  <si>
    <t xml:space="preserve">Adjust to the final volume 250 ml </t>
  </si>
  <si>
    <t xml:space="preserve">Adjust to the final volume 500 ml </t>
  </si>
  <si>
    <t xml:space="preserve">Adjust to the final volume 1000 ml </t>
  </si>
  <si>
    <t xml:space="preserve">To prepare 1000 ml of 50X TAE buffer, weigh 242 grams of Tris base and transfer it to 2 L beaker / conical flask. Add 750 ml deionized / Milli-Q water and mix until all Tris base dissolves completely.
Tip(s):
One can use manual shaking using a glass pipette to mix the ingredients. Magnetic stirrer makes the dissolving process easy and convenient.
Precaution(s):
Do not dissolve in 1000 ml of deionized / Milli-Q water. In most cases, solution volume increases when the large amount of solute dissolves in solvent. see </t>
  </si>
  <si>
    <t>Add 100 ml of 0.5 M EDTA solution and 57.1 ml glacial acetic acid. Mix the solution again.</t>
  </si>
  <si>
    <t xml:space="preserve">Adjust the pH 8.3 if required.
Precaution(s):
Since pH is dependent on temperature, we recommend to adjust the solution pH at room temperature (25°C). </t>
  </si>
  <si>
    <t>Adjust the solution volume to 1000 ml with deionized / Milli-Q water. Mix the solution again.</t>
  </si>
  <si>
    <t>Optional : One can filter the solution to remove any undissolved materials.</t>
  </si>
  <si>
    <t>Transfer the solution to autoclavable bottle.
Tip(s):
Depending on the consumption, one can make small aliquots of solution.</t>
  </si>
  <si>
    <t>Sterilize the solution by autocaving (20 minutes at 15 lb/sq.in. (psi) from 121-124°C on liquid cycle).
Note(s):
One can sterilize the solution by passing through 0.22 μ filter unit. Filter strilization removes all suspended particles with size more than 0.22 μ which includes most bacteria their spores but not mycoplasma. Morover, it does not inactivate enzyme activities (e.g., DNases). Autoclaving inactivates most enzymes except some (e.g., RNases) and kills most microorgasnisms including mycoplasma.</t>
  </si>
  <si>
    <t xml:space="preserve">Solution can be stored at 15 - 25 °C (room temperature) for several months.
Precaution(s):
Discard solution if there is a considerable amount of precipitate.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</si>
</sst>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sz val="10"/>
      <color rgb="FF000000"/>
      <name val="Arial"/>
      <family val="2"/>
      <charset val="204"/>
    </font>
    <font>
      <b/>
      <sz val="10"/>
      <color rgb="FF000000"/>
      <name val="Arial"/>
      <family val="2"/>
      <charset val="204"/>
    </font>
    <font>
      <sz val="10"/>
      <color rgb="FF360CEB"/>
      <name val="Arial"/>
      <family val="2"/>
      <charset val="204"/>
    </font>
    <font>
      <b/>
      <sz val="10"/>
      <color rgb="FF360CEB"/>
      <name val="Arial"/>
      <family val="2"/>
      <charset val="204"/>
    </font>
    <font>
      <sz val="10"/>
      <color theme="1"/>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6" tint="0.59999389629810485"/>
        <bgColor indexed="64"/>
      </patternFill>
    </fill>
    <fill>
      <patternFill patternType="solid">
        <fgColor theme="6"/>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theme="3" tint="-0.499984740745262"/>
      </right>
      <top/>
      <bottom/>
      <diagonal/>
    </border>
    <border>
      <left/>
      <right style="thin">
        <color indexed="64"/>
      </right>
      <top style="thin">
        <color indexed="64"/>
      </top>
      <bottom style="thin">
        <color indexed="64"/>
      </bottom>
      <diagonal/>
    </border>
    <border>
      <left style="thin">
        <color theme="4" tint="-0.499984740745262"/>
      </left>
      <right style="thin">
        <color theme="4" tint="-0.499984740745262"/>
      </right>
      <top style="thin">
        <color theme="4" tint="-0.499984740745262"/>
      </top>
      <bottom style="thin">
        <color theme="4" tint="-0.499984740745262"/>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alignment horizontal="center" wrapText="1"/>
    </xf>
    <xf numFmtId="0" fontId="0" fillId="2" borderId="0" xfId="0" applyFill="1"/>
    <xf numFmtId="0" fontId="0" fillId="2" borderId="1" xfId="0" applyFill="1" applyBorder="1"/>
    <xf numFmtId="0" fontId="0" fillId="2" borderId="0" xfId="0" applyFill="1" applyBorder="1"/>
    <xf numFmtId="0" fontId="0" fillId="3" borderId="1" xfId="0" applyFill="1" applyBorder="1"/>
    <xf numFmtId="0" fontId="0" fillId="0" borderId="0" xfId="0" applyAlignment="1">
      <alignment horizontal="left"/>
    </xf>
    <xf numFmtId="0" fontId="0" fillId="0" borderId="0" xfId="0" applyAlignment="1">
      <alignment horizontal="right" vertical="top"/>
    </xf>
    <xf numFmtId="0" fontId="0" fillId="0" borderId="0" xfId="0" applyAlignment="1">
      <alignment horizontal="left" vertical="center"/>
    </xf>
    <xf numFmtId="0" fontId="0" fillId="4" borderId="1" xfId="0" applyFill="1" applyBorder="1"/>
    <xf numFmtId="0" fontId="0" fillId="4" borderId="3" xfId="0" applyFill="1" applyBorder="1"/>
    <xf numFmtId="0" fontId="0" fillId="0" borderId="2" xfId="0" applyBorder="1"/>
    <xf numFmtId="0" fontId="0" fillId="4" borderId="4" xfId="0" applyFill="1" applyBorder="1"/>
    <xf numFmtId="0" fontId="0" fillId="4" borderId="4" xfId="0" applyFill="1" applyBorder="1" applyAlignment="1">
      <alignment horizontal="center"/>
    </xf>
    <xf numFmtId="0" fontId="0" fillId="0" borderId="0" xfId="0" applyAlignment="1">
      <alignment horizontal="center"/>
    </xf>
    <xf numFmtId="0" fontId="0" fillId="0" borderId="0" xfId="0" applyAlignment="1">
      <alignment horizontal="center" wrapText="1"/>
    </xf>
    <xf numFmtId="0" fontId="0" fillId="4" borderId="4" xfId="0" applyFill="1" applyBorder="1" applyAlignment="1">
      <alignment horizontal="center"/>
    </xf>
    <xf numFmtId="0" fontId="1" fillId="0" borderId="0" xfId="1" applyAlignment="1">
      <alignment horizontal="center" wrapText="1"/>
    </xf>
    <xf numFmtId="0" fontId="3" fillId="0" borderId="5" xfId="0" applyFont="1" applyBorder="1" applyAlignment="1">
      <alignment vertical="center" wrapText="1"/>
    </xf>
    <xf numFmtId="0" fontId="5" fillId="0" borderId="5" xfId="0" applyFont="1" applyBorder="1" applyAlignment="1">
      <alignment vertical="center" wrapText="1"/>
    </xf>
    <xf numFmtId="0" fontId="2" fillId="0" borderId="5" xfId="0" applyFont="1" applyBorder="1" applyAlignment="1">
      <alignment vertical="center" wrapText="1"/>
    </xf>
    <xf numFmtId="0" fontId="6" fillId="0" borderId="0" xfId="0" applyFont="1" applyAlignment="1">
      <alignment horizontal="center" vertical="center" wrapText="1"/>
    </xf>
    <xf numFmtId="0" fontId="6" fillId="0" borderId="0" xfId="0" applyFont="1" applyAlignment="1">
      <alignment horizontal="center" wrapText="1"/>
    </xf>
    <xf numFmtId="0" fontId="6"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bioinfoweb.com/Protocol-preparation-of-50X-TAE-electrophoresis-buffer.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7"/>
  <sheetViews>
    <sheetView workbookViewId="0">
      <selection activeCell="N13" sqref="N13"/>
    </sheetView>
  </sheetViews>
  <sheetFormatPr defaultRowHeight="15" x14ac:dyDescent="0.25"/>
  <cols>
    <col min="1" max="1" width="8.85546875" customWidth="1"/>
    <col min="5" max="5" width="10.5703125" customWidth="1"/>
  </cols>
  <sheetData>
    <row r="1" spans="1:20" x14ac:dyDescent="0.25">
      <c r="A1" s="17" t="s">
        <v>0</v>
      </c>
      <c r="B1" s="17"/>
      <c r="C1" s="17"/>
    </row>
    <row r="2" spans="1:20" x14ac:dyDescent="0.25">
      <c r="H2" t="s">
        <v>8</v>
      </c>
      <c r="I2" t="s">
        <v>13</v>
      </c>
    </row>
    <row r="3" spans="1:20" x14ac:dyDescent="0.25">
      <c r="A3" s="18" t="s">
        <v>1</v>
      </c>
      <c r="B3" s="18"/>
      <c r="C3" s="18"/>
      <c r="D3" s="18"/>
      <c r="E3" s="18"/>
      <c r="F3" s="18"/>
      <c r="G3" s="18"/>
      <c r="H3">
        <f>A4*D4/A7</f>
        <v>3</v>
      </c>
      <c r="I3">
        <f>(A4*D4+A5*D5)/A7</f>
        <v>5.0010000000000003</v>
      </c>
    </row>
    <row r="4" spans="1:20" x14ac:dyDescent="0.25">
      <c r="A4">
        <v>60</v>
      </c>
      <c r="B4" t="s">
        <v>2</v>
      </c>
      <c r="C4" t="s">
        <v>3</v>
      </c>
      <c r="D4">
        <v>5</v>
      </c>
      <c r="E4" t="s">
        <v>4</v>
      </c>
      <c r="F4" t="s">
        <v>5</v>
      </c>
    </row>
    <row r="5" spans="1:20" x14ac:dyDescent="0.25">
      <c r="A5">
        <v>11.5</v>
      </c>
      <c r="B5" t="s">
        <v>2</v>
      </c>
      <c r="C5" t="s">
        <v>3</v>
      </c>
      <c r="D5">
        <v>17.399999999999999</v>
      </c>
      <c r="E5" t="s">
        <v>7</v>
      </c>
      <c r="F5" t="s">
        <v>6</v>
      </c>
    </row>
    <row r="6" spans="1:20" x14ac:dyDescent="0.25">
      <c r="A6">
        <v>28.5</v>
      </c>
      <c r="B6" t="s">
        <v>9</v>
      </c>
      <c r="C6" t="s">
        <v>3</v>
      </c>
      <c r="D6" t="s">
        <v>10</v>
      </c>
    </row>
    <row r="7" spans="1:20" x14ac:dyDescent="0.25">
      <c r="A7">
        <f>SUM(A4:A6)</f>
        <v>100</v>
      </c>
      <c r="B7" t="s">
        <v>12</v>
      </c>
    </row>
    <row r="10" spans="1:20" x14ac:dyDescent="0.25">
      <c r="A10" s="18" t="s">
        <v>16</v>
      </c>
      <c r="B10" s="18"/>
      <c r="C10" s="18"/>
      <c r="D10" s="18"/>
      <c r="E10" s="18"/>
      <c r="F10" s="18"/>
      <c r="G10" s="18"/>
      <c r="H10" s="18"/>
      <c r="I10" s="18"/>
      <c r="K10" s="17" t="s">
        <v>104</v>
      </c>
      <c r="L10" s="17"/>
      <c r="M10" s="17"/>
      <c r="N10" s="17"/>
      <c r="O10" s="17"/>
      <c r="P10" s="17"/>
      <c r="Q10" s="17"/>
    </row>
    <row r="11" spans="1:20" x14ac:dyDescent="0.25">
      <c r="A11" t="s">
        <v>14</v>
      </c>
    </row>
    <row r="12" spans="1:20" x14ac:dyDescent="0.25">
      <c r="A12" t="s">
        <v>15</v>
      </c>
    </row>
    <row r="13" spans="1:20" x14ac:dyDescent="0.25">
      <c r="E13" t="s">
        <v>21</v>
      </c>
      <c r="H13" t="s">
        <v>8</v>
      </c>
      <c r="I13" t="s">
        <v>23</v>
      </c>
      <c r="P13" t="s">
        <v>21</v>
      </c>
      <c r="S13" t="s">
        <v>8</v>
      </c>
      <c r="T13" t="s">
        <v>23</v>
      </c>
    </row>
    <row r="14" spans="1:20" x14ac:dyDescent="0.25">
      <c r="A14">
        <v>78.5</v>
      </c>
      <c r="B14" t="s">
        <v>17</v>
      </c>
      <c r="C14" t="s">
        <v>18</v>
      </c>
      <c r="D14" t="s">
        <v>5</v>
      </c>
      <c r="E14">
        <v>98.14</v>
      </c>
      <c r="H14">
        <f>A14/E14*10</f>
        <v>7.9987772569798246</v>
      </c>
      <c r="L14">
        <f>A14*2.5</f>
        <v>196.25</v>
      </c>
      <c r="M14" t="s">
        <v>17</v>
      </c>
      <c r="N14" t="s">
        <v>18</v>
      </c>
      <c r="O14" t="s">
        <v>5</v>
      </c>
      <c r="P14">
        <v>98.14</v>
      </c>
      <c r="S14">
        <f>L14/P14/L17*1000</f>
        <v>7.9987772569798246</v>
      </c>
    </row>
    <row r="15" spans="1:20" x14ac:dyDescent="0.25">
      <c r="A15">
        <v>80</v>
      </c>
      <c r="B15" t="s">
        <v>2</v>
      </c>
      <c r="C15" t="s">
        <v>18</v>
      </c>
      <c r="D15" t="s">
        <v>10</v>
      </c>
      <c r="L15">
        <f t="shared" ref="L15:L16" si="0">A15*2.5</f>
        <v>200</v>
      </c>
      <c r="M15" t="s">
        <v>2</v>
      </c>
      <c r="N15" t="s">
        <v>18</v>
      </c>
      <c r="O15" t="s">
        <v>10</v>
      </c>
    </row>
    <row r="16" spans="1:20" x14ac:dyDescent="0.25">
      <c r="A16">
        <v>20</v>
      </c>
      <c r="B16" t="s">
        <v>19</v>
      </c>
      <c r="L16">
        <f t="shared" si="0"/>
        <v>50</v>
      </c>
      <c r="M16" t="s">
        <v>19</v>
      </c>
    </row>
    <row r="17" spans="1:13" x14ac:dyDescent="0.25">
      <c r="A17">
        <f>SUM(A15:A16)</f>
        <v>100</v>
      </c>
      <c r="B17" t="s">
        <v>12</v>
      </c>
      <c r="L17">
        <f>SUM(L15:L16)</f>
        <v>250</v>
      </c>
      <c r="M17" t="s">
        <v>12</v>
      </c>
    </row>
    <row r="19" spans="1:13" x14ac:dyDescent="0.25">
      <c r="A19" t="s">
        <v>20</v>
      </c>
    </row>
    <row r="22" spans="1:13" x14ac:dyDescent="0.25">
      <c r="A22" s="18" t="s">
        <v>22</v>
      </c>
      <c r="B22" s="18"/>
      <c r="C22" s="18"/>
      <c r="D22" s="18"/>
      <c r="E22" s="18"/>
      <c r="F22" s="18"/>
      <c r="G22" s="18"/>
      <c r="H22" s="18"/>
      <c r="I22" s="18"/>
    </row>
    <row r="23" spans="1:13" x14ac:dyDescent="0.25">
      <c r="A23" s="4"/>
      <c r="B23" s="4"/>
      <c r="C23" s="4"/>
      <c r="D23" s="4"/>
      <c r="E23" s="4" t="s">
        <v>21</v>
      </c>
      <c r="F23" s="4"/>
      <c r="G23" s="4"/>
      <c r="H23" s="4"/>
      <c r="I23" s="4"/>
    </row>
    <row r="24" spans="1:13" x14ac:dyDescent="0.25">
      <c r="A24">
        <v>49.07</v>
      </c>
      <c r="B24" t="s">
        <v>17</v>
      </c>
      <c r="C24" t="s">
        <v>3</v>
      </c>
      <c r="D24" t="s">
        <v>5</v>
      </c>
      <c r="E24">
        <v>98.14</v>
      </c>
      <c r="H24">
        <f>A24/E24*10</f>
        <v>5</v>
      </c>
    </row>
    <row r="25" spans="1:13" x14ac:dyDescent="0.25">
      <c r="A25">
        <v>70</v>
      </c>
      <c r="B25" t="s">
        <v>2</v>
      </c>
      <c r="C25" t="s">
        <v>3</v>
      </c>
      <c r="D25" t="s">
        <v>10</v>
      </c>
    </row>
    <row r="26" spans="1:13" x14ac:dyDescent="0.25">
      <c r="A26">
        <v>30</v>
      </c>
      <c r="B26" t="s">
        <v>24</v>
      </c>
    </row>
    <row r="27" spans="1:13" x14ac:dyDescent="0.25">
      <c r="A27">
        <f>SUM(A25:A26)</f>
        <v>100</v>
      </c>
      <c r="B27" t="s">
        <v>12</v>
      </c>
    </row>
  </sheetData>
  <mergeCells count="5">
    <mergeCell ref="A1:C1"/>
    <mergeCell ref="A3:G3"/>
    <mergeCell ref="A10:I10"/>
    <mergeCell ref="A22:I22"/>
    <mergeCell ref="K10:Q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69"/>
  <sheetViews>
    <sheetView workbookViewId="0">
      <selection activeCell="A7" sqref="A7"/>
    </sheetView>
  </sheetViews>
  <sheetFormatPr defaultRowHeight="15" x14ac:dyDescent="0.25"/>
  <cols>
    <col min="3" max="3" width="5.85546875" customWidth="1"/>
    <col min="6" max="6" width="11" customWidth="1"/>
  </cols>
  <sheetData>
    <row r="2" spans="1:10" x14ac:dyDescent="0.25">
      <c r="A2" s="17" t="s">
        <v>57</v>
      </c>
      <c r="B2" s="17"/>
      <c r="C2" s="17"/>
      <c r="D2" s="17"/>
      <c r="E2" s="17"/>
      <c r="F2" s="17"/>
      <c r="G2" s="17"/>
      <c r="H2" s="17"/>
      <c r="I2" s="17"/>
      <c r="J2" s="17"/>
    </row>
    <row r="3" spans="1:10" x14ac:dyDescent="0.25">
      <c r="A3" t="s">
        <v>25</v>
      </c>
    </row>
    <row r="4" spans="1:10" x14ac:dyDescent="0.25">
      <c r="G4" t="s">
        <v>63</v>
      </c>
    </row>
    <row r="7" spans="1:10" x14ac:dyDescent="0.25">
      <c r="A7">
        <v>10</v>
      </c>
      <c r="B7" t="s">
        <v>9</v>
      </c>
      <c r="C7" t="s">
        <v>3</v>
      </c>
      <c r="D7">
        <v>1</v>
      </c>
      <c r="E7" t="s">
        <v>56</v>
      </c>
      <c r="G7" s="6">
        <f>A7*D7/A14</f>
        <v>0.05</v>
      </c>
      <c r="H7" t="s">
        <v>4</v>
      </c>
      <c r="I7">
        <f>G7*1000</f>
        <v>50</v>
      </c>
      <c r="J7" t="s">
        <v>55</v>
      </c>
    </row>
    <row r="8" spans="1:10" x14ac:dyDescent="0.25">
      <c r="A8">
        <v>3.9999999999999991</v>
      </c>
      <c r="B8" t="s">
        <v>2</v>
      </c>
      <c r="C8" t="s">
        <v>3</v>
      </c>
      <c r="D8">
        <v>0.5</v>
      </c>
      <c r="E8" t="s">
        <v>54</v>
      </c>
      <c r="G8" s="6">
        <f>A8*D8/A14</f>
        <v>9.9999999999999985E-3</v>
      </c>
      <c r="H8" t="s">
        <v>4</v>
      </c>
      <c r="I8">
        <f>G8*1000</f>
        <v>9.9999999999999982</v>
      </c>
      <c r="J8" t="s">
        <v>55</v>
      </c>
    </row>
    <row r="9" spans="1:10" x14ac:dyDescent="0.25">
      <c r="A9">
        <v>150</v>
      </c>
      <c r="B9" t="s">
        <v>2</v>
      </c>
      <c r="C9" t="s">
        <v>29</v>
      </c>
      <c r="G9" s="7"/>
    </row>
    <row r="10" spans="1:10" x14ac:dyDescent="0.25">
      <c r="C10" t="s">
        <v>66</v>
      </c>
      <c r="H10">
        <f>A14</f>
        <v>200</v>
      </c>
      <c r="I10" t="s">
        <v>67</v>
      </c>
    </row>
    <row r="11" spans="1:10" x14ac:dyDescent="0.25">
      <c r="A11" t="s">
        <v>68</v>
      </c>
    </row>
    <row r="12" spans="1:10" x14ac:dyDescent="0.25">
      <c r="A12">
        <v>0.19999999999999996</v>
      </c>
      <c r="B12" t="s">
        <v>2</v>
      </c>
      <c r="C12" t="s">
        <v>3</v>
      </c>
      <c r="D12">
        <v>100</v>
      </c>
      <c r="E12" t="s">
        <v>64</v>
      </c>
      <c r="G12" s="6">
        <f>A12*D12/A14</f>
        <v>9.9999999999999978E-2</v>
      </c>
      <c r="H12" t="s">
        <v>61</v>
      </c>
      <c r="I12">
        <f>G12*1000</f>
        <v>99.999999999999972</v>
      </c>
      <c r="J12" t="s">
        <v>65</v>
      </c>
    </row>
    <row r="13" spans="1:10" x14ac:dyDescent="0.25">
      <c r="C13" t="s">
        <v>69</v>
      </c>
    </row>
    <row r="14" spans="1:10" x14ac:dyDescent="0.25">
      <c r="A14">
        <v>200</v>
      </c>
      <c r="B14" t="s">
        <v>2</v>
      </c>
      <c r="C14" t="s">
        <v>12</v>
      </c>
    </row>
    <row r="15" spans="1:10" x14ac:dyDescent="0.25">
      <c r="A15" s="17" t="s">
        <v>59</v>
      </c>
      <c r="B15" s="17"/>
      <c r="C15" s="17"/>
      <c r="D15" s="17"/>
      <c r="E15" s="17"/>
      <c r="F15" s="17"/>
      <c r="G15" s="17"/>
      <c r="H15" s="17"/>
      <c r="I15" s="17"/>
    </row>
    <row r="16" spans="1:10" x14ac:dyDescent="0.25">
      <c r="A16">
        <v>100</v>
      </c>
      <c r="B16" t="s">
        <v>58</v>
      </c>
      <c r="C16" t="s">
        <v>60</v>
      </c>
      <c r="G16" s="5">
        <f>A16/A17</f>
        <v>100</v>
      </c>
      <c r="H16" t="s">
        <v>61</v>
      </c>
    </row>
    <row r="17" spans="1:20" x14ac:dyDescent="0.25">
      <c r="A17">
        <v>1</v>
      </c>
      <c r="B17" t="s">
        <v>2</v>
      </c>
      <c r="C17" t="s">
        <v>12</v>
      </c>
    </row>
    <row r="18" spans="1:20" x14ac:dyDescent="0.25">
      <c r="A18" t="s">
        <v>62</v>
      </c>
    </row>
    <row r="19" spans="1:20" x14ac:dyDescent="0.25">
      <c r="G19" s="4"/>
    </row>
    <row r="20" spans="1:20" x14ac:dyDescent="0.25">
      <c r="G20" s="4"/>
    </row>
    <row r="21" spans="1:20" x14ac:dyDescent="0.25">
      <c r="A21" t="s">
        <v>26</v>
      </c>
    </row>
    <row r="22" spans="1:20" ht="15" customHeight="1" x14ac:dyDescent="0.25">
      <c r="A22" s="4" t="s">
        <v>27</v>
      </c>
      <c r="B22" s="4"/>
      <c r="C22" s="4"/>
      <c r="D22" s="4"/>
      <c r="E22" s="4"/>
      <c r="F22" s="4"/>
      <c r="H22" s="4"/>
      <c r="I22" s="4"/>
      <c r="L22" s="14"/>
      <c r="M22" s="13" t="s">
        <v>100</v>
      </c>
      <c r="N22" s="12"/>
      <c r="O22" s="12"/>
      <c r="P22" s="12"/>
      <c r="Q22" s="12"/>
      <c r="R22" s="12"/>
      <c r="S22" s="12" t="s">
        <v>30</v>
      </c>
      <c r="T22" s="12"/>
    </row>
    <row r="23" spans="1:20" x14ac:dyDescent="0.25">
      <c r="A23" s="4"/>
      <c r="B23" s="4"/>
      <c r="C23" s="4"/>
      <c r="D23" s="4"/>
      <c r="E23" s="4"/>
      <c r="F23" s="4" t="s">
        <v>21</v>
      </c>
      <c r="G23" s="4"/>
      <c r="H23" s="4"/>
      <c r="I23" s="4"/>
      <c r="K23" t="s">
        <v>30</v>
      </c>
      <c r="L23" s="14"/>
      <c r="M23" s="13">
        <f>A24/5</f>
        <v>37.22</v>
      </c>
      <c r="N23" s="12" t="s">
        <v>17</v>
      </c>
      <c r="O23" s="12" t="s">
        <v>101</v>
      </c>
      <c r="P23" s="12"/>
      <c r="Q23" s="12"/>
      <c r="R23" s="12"/>
      <c r="S23" s="12">
        <f>M23/F24/M27*1000</f>
        <v>0.49994627122286689</v>
      </c>
      <c r="T23" s="12"/>
    </row>
    <row r="24" spans="1:20" x14ac:dyDescent="0.25">
      <c r="A24">
        <v>186.1</v>
      </c>
      <c r="B24" t="s">
        <v>17</v>
      </c>
      <c r="C24" t="s">
        <v>28</v>
      </c>
      <c r="F24">
        <v>372.24</v>
      </c>
      <c r="K24">
        <f>A24/F24</f>
        <v>0.49994627122286694</v>
      </c>
      <c r="L24" s="14"/>
      <c r="M24" s="13">
        <f>A25/5</f>
        <v>160</v>
      </c>
      <c r="N24" s="12" t="s">
        <v>2</v>
      </c>
      <c r="O24" s="12" t="s">
        <v>29</v>
      </c>
      <c r="P24" s="12"/>
      <c r="Q24" s="12"/>
      <c r="R24" s="12"/>
      <c r="S24" s="12"/>
      <c r="T24" s="12"/>
    </row>
    <row r="25" spans="1:20" x14ac:dyDescent="0.25">
      <c r="A25">
        <v>800</v>
      </c>
      <c r="B25" t="s">
        <v>2</v>
      </c>
      <c r="C25" t="s">
        <v>99</v>
      </c>
      <c r="L25" s="14"/>
      <c r="M25" s="13"/>
      <c r="N25" s="12">
        <f>20/5</f>
        <v>4</v>
      </c>
      <c r="O25" s="12" t="s">
        <v>102</v>
      </c>
      <c r="P25" s="12"/>
      <c r="Q25" s="12"/>
      <c r="R25" s="12"/>
      <c r="S25" s="12"/>
      <c r="T25" s="12"/>
    </row>
    <row r="26" spans="1:20" ht="15" customHeight="1" x14ac:dyDescent="0.25">
      <c r="C26" s="11" t="s">
        <v>32</v>
      </c>
      <c r="D26" s="4"/>
      <c r="E26" s="4"/>
      <c r="F26" s="4"/>
      <c r="H26" s="4"/>
      <c r="L26" s="14"/>
      <c r="M26" s="13"/>
      <c r="N26" s="12"/>
      <c r="O26" s="12"/>
      <c r="P26" s="12"/>
      <c r="Q26" s="12"/>
      <c r="R26" s="12"/>
      <c r="S26" s="12"/>
      <c r="T26" s="12"/>
    </row>
    <row r="27" spans="1:20" x14ac:dyDescent="0.25">
      <c r="A27">
        <v>1000</v>
      </c>
      <c r="B27" t="s">
        <v>34</v>
      </c>
      <c r="L27" s="14"/>
      <c r="M27" s="13">
        <f>A27/5</f>
        <v>200</v>
      </c>
      <c r="N27" s="12" t="s">
        <v>34</v>
      </c>
      <c r="O27" s="12"/>
      <c r="P27" s="12"/>
      <c r="Q27" s="12"/>
      <c r="R27" s="12"/>
      <c r="S27" s="12"/>
      <c r="T27" s="12"/>
    </row>
    <row r="30" spans="1:20" x14ac:dyDescent="0.25">
      <c r="A30" t="s">
        <v>31</v>
      </c>
    </row>
    <row r="31" spans="1:20" x14ac:dyDescent="0.25">
      <c r="F31" t="s">
        <v>21</v>
      </c>
      <c r="K31" t="s">
        <v>30</v>
      </c>
    </row>
    <row r="32" spans="1:20" x14ac:dyDescent="0.25">
      <c r="A32">
        <v>84.05</v>
      </c>
      <c r="B32" t="s">
        <v>17</v>
      </c>
      <c r="C32" t="s">
        <v>33</v>
      </c>
      <c r="F32">
        <v>336.2</v>
      </c>
      <c r="K32">
        <f>A32/F32*20</f>
        <v>5</v>
      </c>
    </row>
    <row r="33" spans="1:11" x14ac:dyDescent="0.25">
      <c r="A33">
        <v>250</v>
      </c>
      <c r="B33" t="s">
        <v>2</v>
      </c>
      <c r="C33" t="s">
        <v>29</v>
      </c>
    </row>
    <row r="34" spans="1:11" x14ac:dyDescent="0.25">
      <c r="A34">
        <v>71</v>
      </c>
      <c r="B34" t="s">
        <v>2</v>
      </c>
      <c r="C34" t="s">
        <v>35</v>
      </c>
    </row>
    <row r="35" spans="1:11" x14ac:dyDescent="0.25">
      <c r="C35" t="s">
        <v>36</v>
      </c>
    </row>
    <row r="36" spans="1:11" x14ac:dyDescent="0.25">
      <c r="A36">
        <v>500</v>
      </c>
      <c r="B36" t="s">
        <v>34</v>
      </c>
    </row>
    <row r="37" spans="1:11" x14ac:dyDescent="0.25">
      <c r="G37" s="4"/>
    </row>
    <row r="38" spans="1:11" x14ac:dyDescent="0.25">
      <c r="G38" s="4"/>
    </row>
    <row r="39" spans="1:11" x14ac:dyDescent="0.25">
      <c r="A39" t="s">
        <v>37</v>
      </c>
    </row>
    <row r="40" spans="1:11" x14ac:dyDescent="0.25">
      <c r="A40" s="4" t="s">
        <v>38</v>
      </c>
      <c r="B40" s="4"/>
      <c r="C40" s="4"/>
      <c r="D40" s="4"/>
      <c r="E40" s="4"/>
      <c r="F40" s="4"/>
      <c r="H40" s="4"/>
    </row>
    <row r="41" spans="1:11" x14ac:dyDescent="0.25">
      <c r="A41" s="4"/>
      <c r="B41" s="4"/>
      <c r="C41" s="4"/>
      <c r="D41" s="4"/>
      <c r="E41" s="4"/>
      <c r="F41" s="4" t="s">
        <v>21</v>
      </c>
      <c r="H41" s="4"/>
      <c r="K41" t="s">
        <v>46</v>
      </c>
    </row>
    <row r="42" spans="1:11" x14ac:dyDescent="0.25">
      <c r="A42">
        <v>121.1</v>
      </c>
      <c r="B42" t="s">
        <v>17</v>
      </c>
      <c r="C42" t="s">
        <v>39</v>
      </c>
      <c r="F42">
        <v>121.14</v>
      </c>
      <c r="K42">
        <f>A42/F42</f>
        <v>0.9996698035331022</v>
      </c>
    </row>
    <row r="43" spans="1:11" x14ac:dyDescent="0.25">
      <c r="A43">
        <v>800</v>
      </c>
      <c r="B43" t="s">
        <v>2</v>
      </c>
      <c r="C43" t="s">
        <v>29</v>
      </c>
    </row>
    <row r="44" spans="1:11" x14ac:dyDescent="0.25">
      <c r="A44" s="2" t="s">
        <v>42</v>
      </c>
      <c r="B44" s="2"/>
      <c r="C44" s="2"/>
      <c r="D44" s="2"/>
    </row>
    <row r="45" spans="1:11" x14ac:dyDescent="0.25">
      <c r="A45">
        <v>70</v>
      </c>
      <c r="B45" t="s">
        <v>2</v>
      </c>
      <c r="C45" t="s">
        <v>40</v>
      </c>
      <c r="D45" t="s">
        <v>41</v>
      </c>
    </row>
    <row r="46" spans="1:11" x14ac:dyDescent="0.25">
      <c r="A46">
        <v>60</v>
      </c>
      <c r="B46" t="s">
        <v>2</v>
      </c>
      <c r="C46" t="s">
        <v>40</v>
      </c>
      <c r="D46" t="s">
        <v>43</v>
      </c>
    </row>
    <row r="47" spans="1:11" x14ac:dyDescent="0.25">
      <c r="A47">
        <v>42</v>
      </c>
      <c r="B47" t="s">
        <v>2</v>
      </c>
      <c r="C47" t="s">
        <v>40</v>
      </c>
      <c r="D47" t="s">
        <v>44</v>
      </c>
    </row>
    <row r="48" spans="1:11" x14ac:dyDescent="0.25">
      <c r="A48" t="s">
        <v>45</v>
      </c>
    </row>
    <row r="49" spans="1:24" x14ac:dyDescent="0.25">
      <c r="A49">
        <v>1000</v>
      </c>
      <c r="B49" t="s">
        <v>34</v>
      </c>
      <c r="G49" s="1"/>
    </row>
    <row r="50" spans="1:24" x14ac:dyDescent="0.25">
      <c r="G50" s="1"/>
    </row>
    <row r="51" spans="1:24" x14ac:dyDescent="0.25">
      <c r="A51" t="s">
        <v>31</v>
      </c>
      <c r="M51" s="19" t="s">
        <v>103</v>
      </c>
      <c r="N51" s="19"/>
      <c r="O51" s="19"/>
      <c r="P51" s="19"/>
      <c r="Q51" s="19"/>
      <c r="R51" s="19"/>
      <c r="S51" s="19"/>
      <c r="T51" s="19"/>
      <c r="U51" s="15"/>
      <c r="V51" s="15"/>
      <c r="W51" s="15"/>
      <c r="X51" s="15"/>
    </row>
    <row r="52" spans="1:24" x14ac:dyDescent="0.25">
      <c r="A52" s="1" t="s">
        <v>49</v>
      </c>
      <c r="B52" s="1"/>
      <c r="C52" s="1"/>
      <c r="D52" s="1"/>
      <c r="E52" s="1"/>
      <c r="F52" s="1"/>
      <c r="H52" s="1"/>
      <c r="M52" s="15"/>
      <c r="N52" s="15"/>
      <c r="O52" s="15"/>
      <c r="P52" s="15"/>
      <c r="Q52" s="15"/>
      <c r="R52" s="15"/>
      <c r="S52" s="15"/>
      <c r="T52" s="15"/>
      <c r="U52" s="15"/>
      <c r="V52" s="15"/>
      <c r="W52" s="15"/>
      <c r="X52" s="15"/>
    </row>
    <row r="53" spans="1:24" x14ac:dyDescent="0.25">
      <c r="A53" s="1"/>
      <c r="B53" s="1"/>
      <c r="C53" s="1"/>
      <c r="D53" s="1"/>
      <c r="E53" s="1"/>
      <c r="F53" s="1" t="s">
        <v>21</v>
      </c>
      <c r="H53" s="1"/>
      <c r="K53" t="s">
        <v>46</v>
      </c>
      <c r="M53" s="16"/>
      <c r="N53" s="16"/>
      <c r="O53" s="16"/>
      <c r="P53" s="16"/>
      <c r="Q53" s="16"/>
      <c r="R53" s="16" t="s">
        <v>21</v>
      </c>
      <c r="S53" s="15"/>
      <c r="T53" s="16"/>
      <c r="U53" s="15"/>
      <c r="V53" s="15"/>
      <c r="W53" s="15" t="s">
        <v>46</v>
      </c>
      <c r="X53" s="15"/>
    </row>
    <row r="54" spans="1:24" x14ac:dyDescent="0.25">
      <c r="A54">
        <v>60.55</v>
      </c>
      <c r="B54" t="s">
        <v>17</v>
      </c>
      <c r="C54" t="s">
        <v>47</v>
      </c>
      <c r="F54">
        <v>121.14</v>
      </c>
      <c r="K54">
        <f>A54/F54*2</f>
        <v>0.9996698035331022</v>
      </c>
      <c r="M54" s="15">
        <f>A54/2</f>
        <v>30.274999999999999</v>
      </c>
      <c r="N54" s="15" t="s">
        <v>17</v>
      </c>
      <c r="O54" s="15" t="s">
        <v>47</v>
      </c>
      <c r="P54" s="15"/>
      <c r="Q54" s="15"/>
      <c r="R54" s="15">
        <v>121.14</v>
      </c>
      <c r="S54" s="15"/>
      <c r="T54" s="15"/>
      <c r="U54" s="15"/>
      <c r="V54" s="15"/>
      <c r="W54" s="15">
        <f>M54/R54/M58*1000</f>
        <v>0.9996698035331022</v>
      </c>
      <c r="X54" s="15"/>
    </row>
    <row r="55" spans="1:24" x14ac:dyDescent="0.25">
      <c r="A55">
        <v>400</v>
      </c>
      <c r="B55" t="s">
        <v>2</v>
      </c>
      <c r="C55" t="s">
        <v>29</v>
      </c>
      <c r="M55" s="15">
        <f>A55/2</f>
        <v>200</v>
      </c>
      <c r="N55" s="15" t="s">
        <v>2</v>
      </c>
      <c r="O55" s="15" t="s">
        <v>29</v>
      </c>
      <c r="P55" s="15"/>
      <c r="Q55" s="15"/>
      <c r="R55" s="15"/>
      <c r="S55" s="15"/>
      <c r="T55" s="15"/>
      <c r="U55" s="15"/>
      <c r="V55" s="15"/>
      <c r="W55" s="15"/>
      <c r="X55" s="15"/>
    </row>
    <row r="56" spans="1:24" x14ac:dyDescent="0.25">
      <c r="A56">
        <v>21.1</v>
      </c>
      <c r="B56" t="s">
        <v>2</v>
      </c>
      <c r="C56" t="s">
        <v>48</v>
      </c>
      <c r="M56" s="15">
        <f>A56/2</f>
        <v>10.55</v>
      </c>
      <c r="N56" s="15" t="s">
        <v>2</v>
      </c>
      <c r="O56" s="15" t="s">
        <v>48</v>
      </c>
      <c r="P56" s="15"/>
      <c r="Q56" s="15"/>
      <c r="R56" s="15"/>
      <c r="S56" s="15"/>
      <c r="T56" s="15"/>
      <c r="U56" s="15"/>
      <c r="V56" s="15"/>
      <c r="W56" s="15"/>
      <c r="X56" s="15"/>
    </row>
    <row r="57" spans="1:24" x14ac:dyDescent="0.25">
      <c r="C57" t="s">
        <v>36</v>
      </c>
      <c r="M57" s="15"/>
      <c r="N57" s="15"/>
      <c r="O57" s="15" t="s">
        <v>36</v>
      </c>
      <c r="P57" s="15"/>
      <c r="Q57" s="15"/>
      <c r="R57" s="15"/>
      <c r="S57" s="15"/>
      <c r="T57" s="15"/>
      <c r="U57" s="15"/>
      <c r="V57" s="15"/>
      <c r="W57" s="15"/>
      <c r="X57" s="15"/>
    </row>
    <row r="58" spans="1:24" x14ac:dyDescent="0.25">
      <c r="A58">
        <v>500</v>
      </c>
      <c r="B58" t="s">
        <v>34</v>
      </c>
      <c r="M58" s="15">
        <f>A58/2</f>
        <v>250</v>
      </c>
      <c r="N58" s="15" t="s">
        <v>34</v>
      </c>
      <c r="O58" s="15"/>
      <c r="P58" s="15"/>
      <c r="Q58" s="15"/>
      <c r="R58" s="15"/>
      <c r="S58" s="15"/>
      <c r="T58" s="15"/>
      <c r="U58" s="15"/>
      <c r="V58" s="15"/>
      <c r="W58" s="15"/>
      <c r="X58" s="15"/>
    </row>
    <row r="59" spans="1:24" x14ac:dyDescent="0.25">
      <c r="G59" s="1"/>
    </row>
    <row r="60" spans="1:24" x14ac:dyDescent="0.25">
      <c r="G60" s="1"/>
    </row>
    <row r="61" spans="1:24" x14ac:dyDescent="0.25">
      <c r="G61" s="1"/>
    </row>
    <row r="62" spans="1:24" x14ac:dyDescent="0.25">
      <c r="A62" s="1" t="s">
        <v>52</v>
      </c>
      <c r="B62" s="1"/>
      <c r="C62" s="1"/>
      <c r="D62" s="1"/>
      <c r="E62" s="1"/>
      <c r="F62" s="1"/>
      <c r="M62" s="19" t="s">
        <v>103</v>
      </c>
      <c r="N62" s="19"/>
      <c r="O62" s="19"/>
      <c r="P62" s="19"/>
      <c r="Q62" s="19"/>
      <c r="R62" s="19"/>
      <c r="S62" s="19"/>
      <c r="T62" s="19"/>
      <c r="U62" s="15"/>
      <c r="V62" s="15"/>
      <c r="W62" s="15"/>
      <c r="X62" s="15"/>
    </row>
    <row r="63" spans="1:24" x14ac:dyDescent="0.25">
      <c r="A63" s="9" t="s">
        <v>53</v>
      </c>
      <c r="B63" s="1"/>
      <c r="C63" s="1"/>
      <c r="D63" s="1"/>
      <c r="E63" s="1"/>
      <c r="F63" s="1"/>
      <c r="M63" s="15"/>
      <c r="N63" s="15"/>
      <c r="O63" s="15"/>
      <c r="P63" s="15"/>
      <c r="Q63" s="15"/>
      <c r="R63" s="15"/>
      <c r="S63" s="15"/>
      <c r="T63" s="15"/>
      <c r="U63" s="15"/>
      <c r="V63" s="15"/>
      <c r="W63" s="15"/>
      <c r="X63" s="15"/>
    </row>
    <row r="64" spans="1:24" x14ac:dyDescent="0.25">
      <c r="A64" s="1"/>
      <c r="B64" s="1"/>
      <c r="C64" s="1"/>
      <c r="D64" s="1"/>
      <c r="E64" s="1"/>
      <c r="F64" s="1" t="s">
        <v>21</v>
      </c>
      <c r="K64" t="s">
        <v>51</v>
      </c>
      <c r="M64" s="16"/>
      <c r="N64" s="16"/>
      <c r="O64" s="16"/>
      <c r="P64" s="16"/>
      <c r="Q64" s="16"/>
      <c r="R64" s="16" t="s">
        <v>21</v>
      </c>
      <c r="S64" s="15"/>
      <c r="T64" s="16"/>
      <c r="U64" s="15"/>
      <c r="V64" s="15"/>
      <c r="W64" s="15" t="s">
        <v>46</v>
      </c>
      <c r="X64" s="15"/>
    </row>
    <row r="65" spans="1:24" x14ac:dyDescent="0.25">
      <c r="A65">
        <v>15.76</v>
      </c>
      <c r="B65" t="s">
        <v>17</v>
      </c>
      <c r="F65">
        <v>157.6</v>
      </c>
      <c r="K65">
        <f>A65/F65*10</f>
        <v>1</v>
      </c>
      <c r="M65" s="15">
        <f>A65*2.5</f>
        <v>39.4</v>
      </c>
      <c r="N65" s="15" t="s">
        <v>17</v>
      </c>
      <c r="O65" s="15" t="s">
        <v>47</v>
      </c>
      <c r="P65" s="15"/>
      <c r="Q65" s="15"/>
      <c r="R65" s="15">
        <v>157.6</v>
      </c>
      <c r="S65" s="15"/>
      <c r="T65" s="15"/>
      <c r="U65" s="15"/>
      <c r="V65" s="15"/>
      <c r="W65" s="15">
        <f>M65/R65/M69*1000</f>
        <v>1</v>
      </c>
      <c r="X65" s="15"/>
    </row>
    <row r="66" spans="1:24" x14ac:dyDescent="0.25">
      <c r="A66">
        <v>80</v>
      </c>
      <c r="B66" t="s">
        <v>2</v>
      </c>
      <c r="C66" t="s">
        <v>29</v>
      </c>
      <c r="M66" s="15">
        <f>A66*2.5</f>
        <v>200</v>
      </c>
      <c r="N66" s="15" t="s">
        <v>2</v>
      </c>
      <c r="O66" s="15" t="s">
        <v>29</v>
      </c>
      <c r="P66" s="15"/>
      <c r="Q66" s="15"/>
      <c r="R66" s="15"/>
      <c r="S66" s="15"/>
      <c r="T66" s="15"/>
      <c r="U66" s="15"/>
      <c r="V66" s="15"/>
      <c r="W66" s="15"/>
      <c r="X66" s="15"/>
    </row>
    <row r="67" spans="1:24" x14ac:dyDescent="0.25">
      <c r="A67">
        <v>2</v>
      </c>
      <c r="B67" t="s">
        <v>2</v>
      </c>
      <c r="C67" t="s">
        <v>48</v>
      </c>
      <c r="M67" s="15">
        <v>10</v>
      </c>
      <c r="N67" s="15" t="s">
        <v>2</v>
      </c>
      <c r="O67" s="15" t="s">
        <v>48</v>
      </c>
      <c r="P67" s="15"/>
      <c r="Q67" s="15"/>
      <c r="R67" s="15"/>
      <c r="S67" s="15"/>
      <c r="T67" s="15"/>
      <c r="U67" s="15"/>
      <c r="V67" s="15"/>
      <c r="W67" s="15"/>
      <c r="X67" s="15"/>
    </row>
    <row r="68" spans="1:24" x14ac:dyDescent="0.25">
      <c r="C68" t="s">
        <v>36</v>
      </c>
      <c r="M68" s="15"/>
      <c r="N68" s="15"/>
      <c r="O68" s="15" t="s">
        <v>36</v>
      </c>
      <c r="P68" s="15"/>
      <c r="Q68" s="15"/>
      <c r="R68" s="15"/>
      <c r="S68" s="15"/>
      <c r="T68" s="15"/>
      <c r="U68" s="15"/>
      <c r="V68" s="15"/>
      <c r="W68" s="15"/>
      <c r="X68" s="15"/>
    </row>
    <row r="69" spans="1:24" x14ac:dyDescent="0.25">
      <c r="A69">
        <v>100</v>
      </c>
      <c r="B69" t="s">
        <v>50</v>
      </c>
      <c r="M69" s="15">
        <f>A69*2.5</f>
        <v>250</v>
      </c>
      <c r="N69" s="15" t="s">
        <v>34</v>
      </c>
      <c r="O69" s="15"/>
      <c r="P69" s="15"/>
      <c r="Q69" s="15"/>
      <c r="R69" s="15"/>
      <c r="S69" s="15"/>
      <c r="T69" s="15"/>
      <c r="U69" s="15"/>
      <c r="V69" s="15"/>
      <c r="W69" s="15"/>
      <c r="X69" s="15"/>
    </row>
  </sheetData>
  <mergeCells count="4">
    <mergeCell ref="A2:J2"/>
    <mergeCell ref="A15:I15"/>
    <mergeCell ref="M51:T51"/>
    <mergeCell ref="M62:T6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47"/>
  <sheetViews>
    <sheetView topLeftCell="A16" workbookViewId="0">
      <selection activeCell="M8" sqref="M8"/>
    </sheetView>
  </sheetViews>
  <sheetFormatPr defaultRowHeight="15" x14ac:dyDescent="0.25"/>
  <cols>
    <col min="9" max="9" width="10.5703125" customWidth="1"/>
  </cols>
  <sheetData>
    <row r="2" spans="1:19" x14ac:dyDescent="0.25">
      <c r="A2" t="s">
        <v>83</v>
      </c>
    </row>
    <row r="3" spans="1:19" x14ac:dyDescent="0.25">
      <c r="A3" t="s">
        <v>82</v>
      </c>
    </row>
    <row r="5" spans="1:19" x14ac:dyDescent="0.25">
      <c r="A5" s="18" t="s">
        <v>81</v>
      </c>
      <c r="B5" s="18"/>
      <c r="C5" s="18"/>
      <c r="D5" s="18"/>
      <c r="E5" s="18"/>
      <c r="F5" s="18"/>
      <c r="G5" s="18"/>
      <c r="H5" s="18"/>
      <c r="J5" t="s">
        <v>63</v>
      </c>
    </row>
    <row r="6" spans="1:19" x14ac:dyDescent="0.25">
      <c r="A6" s="4"/>
      <c r="B6" s="4"/>
      <c r="C6" s="4"/>
      <c r="D6" s="4"/>
      <c r="E6" s="4"/>
      <c r="F6" s="3"/>
      <c r="G6" s="9"/>
      <c r="H6" s="4" t="s">
        <v>21</v>
      </c>
      <c r="P6" t="s">
        <v>93</v>
      </c>
      <c r="R6">
        <v>500</v>
      </c>
      <c r="S6" t="s">
        <v>2</v>
      </c>
    </row>
    <row r="7" spans="1:19" x14ac:dyDescent="0.25">
      <c r="A7">
        <v>19.999999999997765</v>
      </c>
      <c r="B7" t="s">
        <v>2</v>
      </c>
      <c r="C7" s="9" t="s">
        <v>3</v>
      </c>
      <c r="D7" s="10">
        <v>1</v>
      </c>
      <c r="E7" t="s">
        <v>91</v>
      </c>
      <c r="H7">
        <v>40</v>
      </c>
      <c r="J7">
        <f>A7*D7/A11</f>
        <v>0.19999999999998211</v>
      </c>
      <c r="K7" t="s">
        <v>4</v>
      </c>
      <c r="L7" t="s">
        <v>92</v>
      </c>
      <c r="M7">
        <f>J7*1000</f>
        <v>199.99999999998212</v>
      </c>
      <c r="N7" t="s">
        <v>55</v>
      </c>
      <c r="P7">
        <f>J7*H7*R6/1000</f>
        <v>3.9999999999996421</v>
      </c>
    </row>
    <row r="8" spans="1:19" x14ac:dyDescent="0.25">
      <c r="A8">
        <v>10</v>
      </c>
      <c r="B8" t="s">
        <v>2</v>
      </c>
      <c r="C8" t="s">
        <v>3</v>
      </c>
      <c r="D8">
        <v>10</v>
      </c>
      <c r="E8" t="s">
        <v>94</v>
      </c>
      <c r="J8">
        <f>A8*D8/A11</f>
        <v>1.0000000000000222</v>
      </c>
      <c r="K8" t="s">
        <v>73</v>
      </c>
      <c r="L8" t="s">
        <v>70</v>
      </c>
    </row>
    <row r="9" spans="1:19" x14ac:dyDescent="0.25">
      <c r="A9">
        <v>70</v>
      </c>
    </row>
    <row r="11" spans="1:19" x14ac:dyDescent="0.25">
      <c r="A11">
        <f>SUM(A7:A9)</f>
        <v>99.999999999997769</v>
      </c>
      <c r="B11" t="s">
        <v>2</v>
      </c>
      <c r="C11" t="s">
        <v>11</v>
      </c>
    </row>
    <row r="13" spans="1:19" x14ac:dyDescent="0.25">
      <c r="A13" t="s">
        <v>84</v>
      </c>
    </row>
    <row r="14" spans="1:19" x14ac:dyDescent="0.25">
      <c r="G14" t="s">
        <v>89</v>
      </c>
    </row>
    <row r="15" spans="1:19" x14ac:dyDescent="0.25">
      <c r="E15" t="s">
        <v>88</v>
      </c>
    </row>
    <row r="16" spans="1:19" x14ac:dyDescent="0.25">
      <c r="A16">
        <v>8.09</v>
      </c>
      <c r="B16" t="s">
        <v>17</v>
      </c>
      <c r="C16" t="s">
        <v>77</v>
      </c>
      <c r="E16">
        <v>40</v>
      </c>
      <c r="G16">
        <f>A16/E16</f>
        <v>0.20224999999999999</v>
      </c>
      <c r="H16" t="s">
        <v>4</v>
      </c>
      <c r="I16" t="s">
        <v>90</v>
      </c>
      <c r="J16">
        <f>G16*1000</f>
        <v>202.24999999999997</v>
      </c>
      <c r="K16" t="s">
        <v>55</v>
      </c>
    </row>
    <row r="17" spans="1:9" x14ac:dyDescent="0.25">
      <c r="A17">
        <v>950</v>
      </c>
      <c r="B17" t="s">
        <v>2</v>
      </c>
      <c r="C17" t="s">
        <v>29</v>
      </c>
    </row>
    <row r="18" spans="1:9" x14ac:dyDescent="0.25">
      <c r="C18" t="s">
        <v>85</v>
      </c>
    </row>
    <row r="19" spans="1:9" x14ac:dyDescent="0.25">
      <c r="A19">
        <v>50</v>
      </c>
      <c r="B19" t="s">
        <v>86</v>
      </c>
      <c r="C19">
        <v>20</v>
      </c>
      <c r="D19" t="s">
        <v>73</v>
      </c>
      <c r="E19" t="s">
        <v>87</v>
      </c>
      <c r="G19">
        <f>A19*C19/1000</f>
        <v>1</v>
      </c>
      <c r="H19" t="s">
        <v>73</v>
      </c>
      <c r="I19" t="s">
        <v>70</v>
      </c>
    </row>
    <row r="20" spans="1:9" x14ac:dyDescent="0.25">
      <c r="A20">
        <v>1000</v>
      </c>
      <c r="B20" t="s">
        <v>2</v>
      </c>
      <c r="C20" t="s">
        <v>12</v>
      </c>
    </row>
    <row r="22" spans="1:9" x14ac:dyDescent="0.25">
      <c r="A22" t="s">
        <v>37</v>
      </c>
    </row>
    <row r="23" spans="1:9" x14ac:dyDescent="0.25">
      <c r="A23" s="18" t="s">
        <v>74</v>
      </c>
      <c r="B23" s="18"/>
      <c r="C23" s="18"/>
      <c r="D23" s="18"/>
      <c r="E23" s="18"/>
      <c r="F23" s="18"/>
      <c r="G23" s="18"/>
      <c r="H23" s="18"/>
    </row>
    <row r="24" spans="1:9" x14ac:dyDescent="0.25">
      <c r="A24" s="4"/>
      <c r="B24" s="4"/>
      <c r="C24" s="4"/>
      <c r="D24" s="4"/>
      <c r="E24" s="4"/>
      <c r="F24" s="4"/>
      <c r="G24" s="4" t="s">
        <v>72</v>
      </c>
      <c r="H24" s="4"/>
    </row>
    <row r="25" spans="1:9" x14ac:dyDescent="0.25">
      <c r="A25">
        <f>A29*0.1</f>
        <v>20</v>
      </c>
      <c r="B25" t="s">
        <v>17</v>
      </c>
      <c r="C25" t="s">
        <v>70</v>
      </c>
      <c r="G25">
        <f>A25/A29*100</f>
        <v>10</v>
      </c>
      <c r="H25" t="s">
        <v>73</v>
      </c>
    </row>
    <row r="26" spans="1:9" x14ac:dyDescent="0.25">
      <c r="A26">
        <f>A29*0.9</f>
        <v>180</v>
      </c>
      <c r="B26" t="s">
        <v>2</v>
      </c>
      <c r="C26" t="s">
        <v>29</v>
      </c>
    </row>
    <row r="27" spans="1:9" x14ac:dyDescent="0.25">
      <c r="B27" t="s">
        <v>71</v>
      </c>
    </row>
    <row r="29" spans="1:9" x14ac:dyDescent="0.25">
      <c r="A29" s="8">
        <v>200</v>
      </c>
      <c r="B29" t="s">
        <v>34</v>
      </c>
    </row>
    <row r="32" spans="1:9" x14ac:dyDescent="0.25">
      <c r="A32" t="s">
        <v>31</v>
      </c>
    </row>
    <row r="33" spans="1:9" x14ac:dyDescent="0.25">
      <c r="A33" s="18" t="s">
        <v>75</v>
      </c>
      <c r="B33" s="18"/>
      <c r="C33" s="18"/>
      <c r="D33" s="18"/>
      <c r="E33" s="18"/>
      <c r="F33" s="18"/>
      <c r="G33" s="18"/>
      <c r="H33" s="18"/>
    </row>
    <row r="34" spans="1:9" x14ac:dyDescent="0.25">
      <c r="A34" s="4"/>
      <c r="B34" s="4"/>
      <c r="C34" s="4"/>
      <c r="D34" s="4"/>
      <c r="E34" s="4"/>
      <c r="F34" s="4" t="s">
        <v>21</v>
      </c>
      <c r="G34" s="4"/>
      <c r="H34" s="4"/>
      <c r="I34" t="s">
        <v>79</v>
      </c>
    </row>
    <row r="35" spans="1:9" x14ac:dyDescent="0.25">
      <c r="A35">
        <v>12</v>
      </c>
      <c r="B35" t="s">
        <v>76</v>
      </c>
      <c r="C35" t="s">
        <v>77</v>
      </c>
      <c r="F35">
        <v>40</v>
      </c>
      <c r="I35">
        <f>A35/F35*10</f>
        <v>3</v>
      </c>
    </row>
    <row r="36" spans="1:9" x14ac:dyDescent="0.25">
      <c r="A36">
        <v>80</v>
      </c>
      <c r="B36" t="s">
        <v>2</v>
      </c>
      <c r="C36" t="s">
        <v>29</v>
      </c>
    </row>
    <row r="37" spans="1:9" x14ac:dyDescent="0.25">
      <c r="C37" t="s">
        <v>78</v>
      </c>
    </row>
    <row r="38" spans="1:9" x14ac:dyDescent="0.25">
      <c r="A38">
        <v>100</v>
      </c>
      <c r="B38" t="s">
        <v>34</v>
      </c>
    </row>
    <row r="42" spans="1:9" x14ac:dyDescent="0.25">
      <c r="A42" s="18" t="s">
        <v>80</v>
      </c>
      <c r="B42" s="18"/>
      <c r="C42" s="18"/>
      <c r="D42" s="18"/>
      <c r="E42" s="18"/>
      <c r="F42" s="18"/>
      <c r="G42" s="18"/>
      <c r="H42" s="18"/>
    </row>
    <row r="43" spans="1:9" x14ac:dyDescent="0.25">
      <c r="A43" s="4"/>
      <c r="B43" s="4"/>
      <c r="C43" s="4"/>
      <c r="D43" s="4"/>
      <c r="E43" s="4"/>
      <c r="F43" s="4" t="s">
        <v>21</v>
      </c>
      <c r="G43" s="4"/>
      <c r="H43" s="4"/>
      <c r="I43" t="s">
        <v>79</v>
      </c>
    </row>
    <row r="44" spans="1:9" x14ac:dyDescent="0.25">
      <c r="A44">
        <v>4</v>
      </c>
      <c r="B44" t="s">
        <v>76</v>
      </c>
      <c r="C44" t="s">
        <v>77</v>
      </c>
      <c r="F44">
        <v>40</v>
      </c>
      <c r="I44">
        <f>A44/F44*10</f>
        <v>1</v>
      </c>
    </row>
    <row r="45" spans="1:9" x14ac:dyDescent="0.25">
      <c r="A45">
        <v>80</v>
      </c>
      <c r="B45" t="s">
        <v>2</v>
      </c>
      <c r="C45" t="s">
        <v>29</v>
      </c>
    </row>
    <row r="46" spans="1:9" x14ac:dyDescent="0.25">
      <c r="C46" t="s">
        <v>78</v>
      </c>
    </row>
    <row r="47" spans="1:9" x14ac:dyDescent="0.25">
      <c r="A47">
        <v>100</v>
      </c>
      <c r="B47" t="s">
        <v>34</v>
      </c>
    </row>
  </sheetData>
  <mergeCells count="4">
    <mergeCell ref="A23:H23"/>
    <mergeCell ref="A33:H33"/>
    <mergeCell ref="A42:H42"/>
    <mergeCell ref="A5:H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72"/>
  <sheetViews>
    <sheetView workbookViewId="0">
      <selection activeCell="C17" sqref="C17"/>
    </sheetView>
  </sheetViews>
  <sheetFormatPr defaultRowHeight="15" x14ac:dyDescent="0.25"/>
  <cols>
    <col min="3" max="3" width="5.85546875" customWidth="1"/>
    <col min="6" max="6" width="11" customWidth="1"/>
  </cols>
  <sheetData>
    <row r="2" spans="1:10" x14ac:dyDescent="0.25">
      <c r="A2" s="17" t="s">
        <v>96</v>
      </c>
      <c r="B2" s="17"/>
      <c r="C2" s="17"/>
      <c r="D2" s="17"/>
      <c r="E2" s="17"/>
      <c r="F2" s="17"/>
      <c r="G2" s="17"/>
      <c r="H2" s="17"/>
      <c r="I2" s="17"/>
      <c r="J2" s="17"/>
    </row>
    <row r="3" spans="1:10" x14ac:dyDescent="0.25">
      <c r="A3" s="9" t="s">
        <v>82</v>
      </c>
      <c r="B3" s="1"/>
      <c r="C3" s="1"/>
      <c r="D3" s="1"/>
      <c r="E3" s="1"/>
      <c r="F3" s="1"/>
      <c r="G3" s="1"/>
      <c r="H3" s="1"/>
      <c r="I3" s="1"/>
      <c r="J3" s="1"/>
    </row>
    <row r="4" spans="1:10" x14ac:dyDescent="0.25">
      <c r="A4" t="s">
        <v>25</v>
      </c>
    </row>
    <row r="5" spans="1:10" x14ac:dyDescent="0.25">
      <c r="A5" t="s">
        <v>84</v>
      </c>
    </row>
    <row r="6" spans="1:10" x14ac:dyDescent="0.25">
      <c r="A6" t="s">
        <v>83</v>
      </c>
    </row>
    <row r="8" spans="1:10" x14ac:dyDescent="0.25">
      <c r="G8" t="s">
        <v>63</v>
      </c>
    </row>
    <row r="11" spans="1:10" x14ac:dyDescent="0.25">
      <c r="A11">
        <v>1.9999999999999996</v>
      </c>
      <c r="B11" t="s">
        <v>9</v>
      </c>
      <c r="C11" t="s">
        <v>3</v>
      </c>
      <c r="D11">
        <v>1</v>
      </c>
      <c r="E11" t="s">
        <v>56</v>
      </c>
      <c r="G11" s="6">
        <f>A11*D11/A17</f>
        <v>9.9999999999999985E-3</v>
      </c>
      <c r="H11" t="s">
        <v>4</v>
      </c>
      <c r="I11">
        <f>G11*1000</f>
        <v>9.9999999999999982</v>
      </c>
      <c r="J11" t="s">
        <v>55</v>
      </c>
    </row>
    <row r="12" spans="1:10" x14ac:dyDescent="0.25">
      <c r="A12">
        <v>0.4</v>
      </c>
      <c r="B12" t="s">
        <v>2</v>
      </c>
      <c r="C12" t="s">
        <v>3</v>
      </c>
      <c r="D12">
        <v>0.5</v>
      </c>
      <c r="E12" t="s">
        <v>54</v>
      </c>
      <c r="G12" s="6">
        <f>A12*D12/A17</f>
        <v>1E-3</v>
      </c>
      <c r="H12" t="s">
        <v>4</v>
      </c>
      <c r="I12">
        <f>G12*1000</f>
        <v>1</v>
      </c>
      <c r="J12" t="s">
        <v>55</v>
      </c>
    </row>
    <row r="13" spans="1:10" x14ac:dyDescent="0.25">
      <c r="A13">
        <v>180</v>
      </c>
      <c r="B13" t="s">
        <v>2</v>
      </c>
      <c r="C13" t="s">
        <v>29</v>
      </c>
      <c r="G13" s="7"/>
    </row>
    <row r="14" spans="1:10" x14ac:dyDescent="0.25">
      <c r="C14" t="s">
        <v>98</v>
      </c>
    </row>
    <row r="15" spans="1:10" x14ac:dyDescent="0.25">
      <c r="C15" t="s">
        <v>97</v>
      </c>
      <c r="G15" s="6">
        <f>A17</f>
        <v>200</v>
      </c>
      <c r="H15" t="s">
        <v>2</v>
      </c>
    </row>
    <row r="16" spans="1:10" x14ac:dyDescent="0.25">
      <c r="C16" t="s">
        <v>95</v>
      </c>
    </row>
    <row r="17" spans="1:11" x14ac:dyDescent="0.25">
      <c r="A17">
        <v>200</v>
      </c>
      <c r="B17" t="s">
        <v>2</v>
      </c>
      <c r="C17" t="s">
        <v>12</v>
      </c>
    </row>
    <row r="18" spans="1:11" x14ac:dyDescent="0.25">
      <c r="A18" s="17"/>
      <c r="B18" s="17"/>
      <c r="C18" s="17"/>
      <c r="D18" s="17"/>
      <c r="E18" s="17"/>
      <c r="F18" s="17"/>
      <c r="G18" s="17"/>
      <c r="H18" s="17"/>
      <c r="I18" s="17"/>
    </row>
    <row r="19" spans="1:11" x14ac:dyDescent="0.25">
      <c r="G19" s="5"/>
    </row>
    <row r="22" spans="1:11" x14ac:dyDescent="0.25">
      <c r="G22" s="4"/>
    </row>
    <row r="23" spans="1:11" x14ac:dyDescent="0.25">
      <c r="G23" s="4"/>
    </row>
    <row r="24" spans="1:11" x14ac:dyDescent="0.25">
      <c r="A24" t="s">
        <v>26</v>
      </c>
    </row>
    <row r="25" spans="1:11" ht="15" customHeight="1" x14ac:dyDescent="0.25">
      <c r="A25" s="4" t="s">
        <v>27</v>
      </c>
      <c r="B25" s="4"/>
      <c r="C25" s="4"/>
      <c r="D25" s="4"/>
      <c r="E25" s="4"/>
      <c r="F25" s="4"/>
      <c r="H25" s="4"/>
      <c r="I25" s="4"/>
    </row>
    <row r="26" spans="1:11" x14ac:dyDescent="0.25">
      <c r="A26" s="4"/>
      <c r="B26" s="4"/>
      <c r="C26" s="4"/>
      <c r="D26" s="4"/>
      <c r="E26" s="4"/>
      <c r="F26" s="4" t="s">
        <v>21</v>
      </c>
      <c r="G26" s="4"/>
      <c r="H26" s="4"/>
      <c r="I26" s="4"/>
      <c r="K26" t="s">
        <v>30</v>
      </c>
    </row>
    <row r="27" spans="1:11" x14ac:dyDescent="0.25">
      <c r="A27">
        <v>186.1</v>
      </c>
      <c r="B27" t="s">
        <v>17</v>
      </c>
      <c r="C27" t="s">
        <v>28</v>
      </c>
      <c r="F27">
        <v>372.24</v>
      </c>
      <c r="K27">
        <f>A27/F27</f>
        <v>0.49994627122286694</v>
      </c>
    </row>
    <row r="28" spans="1:11" x14ac:dyDescent="0.25">
      <c r="A28">
        <v>800</v>
      </c>
      <c r="B28" t="s">
        <v>2</v>
      </c>
      <c r="C28" t="s">
        <v>29</v>
      </c>
    </row>
    <row r="29" spans="1:11" ht="15" customHeight="1" x14ac:dyDescent="0.25">
      <c r="C29" s="4" t="s">
        <v>32</v>
      </c>
      <c r="D29" s="4"/>
      <c r="E29" s="4"/>
      <c r="F29" s="4"/>
      <c r="H29" s="4"/>
    </row>
    <row r="30" spans="1:11" x14ac:dyDescent="0.25">
      <c r="A30">
        <v>1000</v>
      </c>
      <c r="B30" t="s">
        <v>34</v>
      </c>
    </row>
    <row r="33" spans="1:11" x14ac:dyDescent="0.25">
      <c r="A33" t="s">
        <v>31</v>
      </c>
    </row>
    <row r="34" spans="1:11" x14ac:dyDescent="0.25">
      <c r="F34" t="s">
        <v>21</v>
      </c>
      <c r="K34" t="s">
        <v>30</v>
      </c>
    </row>
    <row r="35" spans="1:11" x14ac:dyDescent="0.25">
      <c r="A35">
        <v>84.05</v>
      </c>
      <c r="B35" t="s">
        <v>17</v>
      </c>
      <c r="C35" t="s">
        <v>33</v>
      </c>
      <c r="F35">
        <v>336.2</v>
      </c>
      <c r="K35">
        <f>A35/F35*20</f>
        <v>5</v>
      </c>
    </row>
    <row r="36" spans="1:11" x14ac:dyDescent="0.25">
      <c r="A36">
        <v>250</v>
      </c>
      <c r="B36" t="s">
        <v>2</v>
      </c>
      <c r="C36" t="s">
        <v>29</v>
      </c>
    </row>
    <row r="37" spans="1:11" x14ac:dyDescent="0.25">
      <c r="A37">
        <v>71</v>
      </c>
      <c r="B37" t="s">
        <v>2</v>
      </c>
      <c r="C37" t="s">
        <v>35</v>
      </c>
    </row>
    <row r="38" spans="1:11" x14ac:dyDescent="0.25">
      <c r="C38" t="s">
        <v>36</v>
      </c>
    </row>
    <row r="39" spans="1:11" x14ac:dyDescent="0.25">
      <c r="A39">
        <v>500</v>
      </c>
      <c r="B39" t="s">
        <v>34</v>
      </c>
    </row>
    <row r="40" spans="1:11" x14ac:dyDescent="0.25">
      <c r="G40" s="4"/>
    </row>
    <row r="41" spans="1:11" x14ac:dyDescent="0.25">
      <c r="G41" s="4"/>
    </row>
    <row r="42" spans="1:11" x14ac:dyDescent="0.25">
      <c r="A42" t="s">
        <v>37</v>
      </c>
    </row>
    <row r="43" spans="1:11" x14ac:dyDescent="0.25">
      <c r="A43" s="4" t="s">
        <v>38</v>
      </c>
      <c r="B43" s="4"/>
      <c r="C43" s="4"/>
      <c r="D43" s="4"/>
      <c r="E43" s="4"/>
      <c r="F43" s="4"/>
      <c r="H43" s="4"/>
    </row>
    <row r="44" spans="1:11" x14ac:dyDescent="0.25">
      <c r="A44" s="4"/>
      <c r="B44" s="4"/>
      <c r="C44" s="4"/>
      <c r="D44" s="4"/>
      <c r="E44" s="4"/>
      <c r="F44" s="4" t="s">
        <v>21</v>
      </c>
      <c r="H44" s="4"/>
      <c r="K44" t="s">
        <v>46</v>
      </c>
    </row>
    <row r="45" spans="1:11" x14ac:dyDescent="0.25">
      <c r="A45">
        <v>121.1</v>
      </c>
      <c r="B45" t="s">
        <v>17</v>
      </c>
      <c r="C45" t="s">
        <v>39</v>
      </c>
      <c r="F45">
        <v>121.14</v>
      </c>
      <c r="K45">
        <f>A45/F45</f>
        <v>0.9996698035331022</v>
      </c>
    </row>
    <row r="46" spans="1:11" x14ac:dyDescent="0.25">
      <c r="A46">
        <v>800</v>
      </c>
      <c r="B46" t="s">
        <v>2</v>
      </c>
      <c r="C46" t="s">
        <v>29</v>
      </c>
    </row>
    <row r="47" spans="1:11" x14ac:dyDescent="0.25">
      <c r="A47" s="2" t="s">
        <v>42</v>
      </c>
      <c r="B47" s="2"/>
      <c r="C47" s="2"/>
      <c r="D47" s="2"/>
    </row>
    <row r="48" spans="1:11" x14ac:dyDescent="0.25">
      <c r="A48">
        <v>70</v>
      </c>
      <c r="B48" t="s">
        <v>2</v>
      </c>
      <c r="C48" t="s">
        <v>40</v>
      </c>
      <c r="D48" t="s">
        <v>41</v>
      </c>
    </row>
    <row r="49" spans="1:11" x14ac:dyDescent="0.25">
      <c r="A49">
        <v>60</v>
      </c>
      <c r="B49" t="s">
        <v>2</v>
      </c>
      <c r="C49" t="s">
        <v>40</v>
      </c>
      <c r="D49" t="s">
        <v>43</v>
      </c>
    </row>
    <row r="50" spans="1:11" x14ac:dyDescent="0.25">
      <c r="A50">
        <v>42</v>
      </c>
      <c r="B50" t="s">
        <v>2</v>
      </c>
      <c r="C50" t="s">
        <v>40</v>
      </c>
      <c r="D50" t="s">
        <v>44</v>
      </c>
    </row>
    <row r="51" spans="1:11" x14ac:dyDescent="0.25">
      <c r="A51" t="s">
        <v>45</v>
      </c>
    </row>
    <row r="52" spans="1:11" x14ac:dyDescent="0.25">
      <c r="A52">
        <v>1000</v>
      </c>
      <c r="B52" t="s">
        <v>34</v>
      </c>
      <c r="G52" s="1"/>
    </row>
    <row r="53" spans="1:11" x14ac:dyDescent="0.25">
      <c r="G53" s="1"/>
    </row>
    <row r="54" spans="1:11" x14ac:dyDescent="0.25">
      <c r="A54" t="s">
        <v>31</v>
      </c>
    </row>
    <row r="55" spans="1:11" x14ac:dyDescent="0.25">
      <c r="A55" s="1" t="s">
        <v>49</v>
      </c>
      <c r="B55" s="1"/>
      <c r="C55" s="1"/>
      <c r="D55" s="1"/>
      <c r="E55" s="1"/>
      <c r="F55" s="1"/>
      <c r="H55" s="1"/>
    </row>
    <row r="56" spans="1:11" x14ac:dyDescent="0.25">
      <c r="A56" s="1"/>
      <c r="B56" s="1"/>
      <c r="C56" s="1"/>
      <c r="D56" s="1"/>
      <c r="E56" s="1"/>
      <c r="F56" s="1" t="s">
        <v>21</v>
      </c>
      <c r="H56" s="1"/>
      <c r="K56" t="s">
        <v>46</v>
      </c>
    </row>
    <row r="57" spans="1:11" x14ac:dyDescent="0.25">
      <c r="A57">
        <v>60.55</v>
      </c>
      <c r="B57" t="s">
        <v>17</v>
      </c>
      <c r="C57" t="s">
        <v>47</v>
      </c>
      <c r="F57">
        <v>121.14</v>
      </c>
      <c r="K57">
        <f>A57/F57*2</f>
        <v>0.9996698035331022</v>
      </c>
    </row>
    <row r="58" spans="1:11" x14ac:dyDescent="0.25">
      <c r="A58">
        <v>400</v>
      </c>
      <c r="B58" t="s">
        <v>2</v>
      </c>
      <c r="C58" t="s">
        <v>29</v>
      </c>
    </row>
    <row r="59" spans="1:11" x14ac:dyDescent="0.25">
      <c r="A59">
        <v>21.1</v>
      </c>
      <c r="B59" t="s">
        <v>2</v>
      </c>
      <c r="C59" t="s">
        <v>48</v>
      </c>
    </row>
    <row r="60" spans="1:11" x14ac:dyDescent="0.25">
      <c r="C60" t="s">
        <v>36</v>
      </c>
    </row>
    <row r="61" spans="1:11" x14ac:dyDescent="0.25">
      <c r="A61">
        <v>500</v>
      </c>
      <c r="B61" t="s">
        <v>34</v>
      </c>
    </row>
    <row r="62" spans="1:11" x14ac:dyDescent="0.25">
      <c r="G62" s="1"/>
    </row>
    <row r="63" spans="1:11" x14ac:dyDescent="0.25">
      <c r="G63" s="1"/>
    </row>
    <row r="64" spans="1:11" x14ac:dyDescent="0.25">
      <c r="G64" s="1"/>
    </row>
    <row r="65" spans="1:11" x14ac:dyDescent="0.25">
      <c r="A65" s="1" t="s">
        <v>52</v>
      </c>
      <c r="B65" s="1"/>
      <c r="C65" s="1"/>
      <c r="D65" s="1"/>
      <c r="E65" s="1"/>
      <c r="F65" s="1"/>
    </row>
    <row r="66" spans="1:11" x14ac:dyDescent="0.25">
      <c r="A66" s="1" t="s">
        <v>53</v>
      </c>
      <c r="B66" s="1"/>
      <c r="C66" s="1"/>
      <c r="D66" s="1"/>
      <c r="E66" s="1"/>
      <c r="F66" s="1"/>
    </row>
    <row r="67" spans="1:11" x14ac:dyDescent="0.25">
      <c r="A67" s="1"/>
      <c r="B67" s="1"/>
      <c r="C67" s="1"/>
      <c r="D67" s="1"/>
      <c r="E67" s="1"/>
      <c r="F67" s="1" t="s">
        <v>21</v>
      </c>
      <c r="K67" t="s">
        <v>51</v>
      </c>
    </row>
    <row r="68" spans="1:11" x14ac:dyDescent="0.25">
      <c r="A68">
        <v>15.76</v>
      </c>
      <c r="B68" t="s">
        <v>17</v>
      </c>
      <c r="F68">
        <v>157.6</v>
      </c>
      <c r="K68">
        <f>A68/F68*10</f>
        <v>1</v>
      </c>
    </row>
    <row r="69" spans="1:11" x14ac:dyDescent="0.25">
      <c r="A69">
        <v>80</v>
      </c>
      <c r="B69" t="s">
        <v>2</v>
      </c>
      <c r="C69" t="s">
        <v>29</v>
      </c>
    </row>
    <row r="70" spans="1:11" x14ac:dyDescent="0.25">
      <c r="A70">
        <v>2</v>
      </c>
      <c r="B70" t="s">
        <v>2</v>
      </c>
      <c r="C70" t="s">
        <v>48</v>
      </c>
    </row>
    <row r="71" spans="1:11" x14ac:dyDescent="0.25">
      <c r="C71" t="s">
        <v>36</v>
      </c>
    </row>
    <row r="72" spans="1:11" x14ac:dyDescent="0.25">
      <c r="A72">
        <v>100</v>
      </c>
      <c r="B72" t="s">
        <v>50</v>
      </c>
    </row>
  </sheetData>
  <mergeCells count="2">
    <mergeCell ref="A2:J2"/>
    <mergeCell ref="A18:I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abSelected="1" topLeftCell="A16" workbookViewId="0">
      <selection activeCell="H9" sqref="H9"/>
    </sheetView>
  </sheetViews>
  <sheetFormatPr defaultRowHeight="15" x14ac:dyDescent="0.25"/>
  <cols>
    <col min="1" max="1" width="14.42578125" customWidth="1"/>
    <col min="2" max="2" width="12.85546875" customWidth="1"/>
    <col min="3" max="3" width="13.42578125" customWidth="1"/>
    <col min="4" max="4" width="13.7109375" customWidth="1"/>
    <col min="5" max="5" width="16" customWidth="1"/>
  </cols>
  <sheetData>
    <row r="1" spans="1:7" x14ac:dyDescent="0.25">
      <c r="A1" s="20" t="s">
        <v>105</v>
      </c>
      <c r="B1" s="20"/>
      <c r="C1" s="20"/>
      <c r="D1" s="20"/>
      <c r="E1" s="20"/>
      <c r="F1" s="20"/>
      <c r="G1" s="20"/>
    </row>
    <row r="3" spans="1:7" ht="38.25" x14ac:dyDescent="0.25">
      <c r="A3" s="21" t="s">
        <v>106</v>
      </c>
      <c r="B3" s="22" t="s">
        <v>107</v>
      </c>
      <c r="C3" s="22" t="s">
        <v>108</v>
      </c>
      <c r="D3" s="22" t="s">
        <v>109</v>
      </c>
      <c r="E3" s="22" t="s">
        <v>110</v>
      </c>
    </row>
    <row r="4" spans="1:7" x14ac:dyDescent="0.25">
      <c r="A4" s="21" t="s">
        <v>111</v>
      </c>
      <c r="B4" s="23" t="s">
        <v>112</v>
      </c>
      <c r="C4" s="23" t="s">
        <v>113</v>
      </c>
      <c r="D4" s="23" t="s">
        <v>114</v>
      </c>
      <c r="E4" s="23" t="s">
        <v>115</v>
      </c>
    </row>
    <row r="5" spans="1:7" ht="38.25" x14ac:dyDescent="0.25">
      <c r="A5" s="21" t="s">
        <v>116</v>
      </c>
      <c r="B5" s="23" t="s">
        <v>117</v>
      </c>
      <c r="C5" s="23" t="s">
        <v>118</v>
      </c>
      <c r="D5" s="23" t="s">
        <v>119</v>
      </c>
      <c r="E5" s="23" t="s">
        <v>120</v>
      </c>
    </row>
    <row r="6" spans="1:7" ht="38.25" x14ac:dyDescent="0.25">
      <c r="A6" s="21" t="s">
        <v>121</v>
      </c>
      <c r="B6" s="23" t="s">
        <v>122</v>
      </c>
      <c r="C6" s="23" t="s">
        <v>123</v>
      </c>
      <c r="D6" s="23" t="s">
        <v>124</v>
      </c>
      <c r="E6" s="23" t="s">
        <v>125</v>
      </c>
    </row>
    <row r="7" spans="1:7" ht="51" x14ac:dyDescent="0.25">
      <c r="A7" s="21" t="s">
        <v>126</v>
      </c>
      <c r="B7" s="23" t="s">
        <v>127</v>
      </c>
      <c r="C7" s="23" t="s">
        <v>128</v>
      </c>
      <c r="D7" s="23" t="s">
        <v>129</v>
      </c>
      <c r="E7" s="23" t="s">
        <v>130</v>
      </c>
    </row>
    <row r="9" spans="1:7" ht="99.75" customHeight="1" x14ac:dyDescent="0.25">
      <c r="A9" s="24" t="s">
        <v>131</v>
      </c>
      <c r="B9" s="24"/>
      <c r="C9" s="24"/>
      <c r="D9" s="24"/>
      <c r="E9" s="24"/>
      <c r="F9" s="24"/>
    </row>
    <row r="11" spans="1:7" x14ac:dyDescent="0.25">
      <c r="A11" s="25" t="s">
        <v>132</v>
      </c>
      <c r="B11" s="25"/>
      <c r="C11" s="25"/>
      <c r="D11" s="25"/>
      <c r="E11" s="25"/>
      <c r="F11" s="25"/>
    </row>
    <row r="12" spans="1:7" x14ac:dyDescent="0.25">
      <c r="A12" s="26"/>
      <c r="B12" s="26"/>
      <c r="C12" s="26"/>
      <c r="D12" s="26"/>
      <c r="E12" s="26"/>
      <c r="F12" s="26"/>
    </row>
    <row r="13" spans="1:7" ht="61.5" customHeight="1" x14ac:dyDescent="0.25">
      <c r="A13" s="25" t="s">
        <v>133</v>
      </c>
      <c r="B13" s="25"/>
      <c r="C13" s="25"/>
      <c r="D13" s="25"/>
      <c r="E13" s="25"/>
      <c r="F13" s="25"/>
    </row>
    <row r="14" spans="1:7" x14ac:dyDescent="0.25">
      <c r="A14" s="26"/>
      <c r="B14" s="26"/>
      <c r="C14" s="26"/>
      <c r="D14" s="26"/>
      <c r="E14" s="26"/>
      <c r="F14" s="26"/>
    </row>
    <row r="15" spans="1:7" ht="21.75" customHeight="1" x14ac:dyDescent="0.25">
      <c r="A15" s="25" t="s">
        <v>134</v>
      </c>
      <c r="B15" s="25"/>
      <c r="C15" s="25"/>
      <c r="D15" s="25"/>
      <c r="E15" s="25"/>
      <c r="F15" s="25"/>
    </row>
    <row r="16" spans="1:7" s="26" customFormat="1" ht="12.75" x14ac:dyDescent="0.2"/>
    <row r="17" spans="1:6" s="26" customFormat="1" ht="12.75" x14ac:dyDescent="0.2">
      <c r="A17" s="25" t="s">
        <v>135</v>
      </c>
      <c r="B17" s="25"/>
      <c r="C17" s="25"/>
      <c r="D17" s="25"/>
      <c r="E17" s="25"/>
      <c r="F17" s="25"/>
    </row>
    <row r="18" spans="1:6" s="26" customFormat="1" ht="12.75" x14ac:dyDescent="0.2"/>
    <row r="19" spans="1:6" s="26" customFormat="1" ht="40.5" customHeight="1" x14ac:dyDescent="0.2">
      <c r="A19" s="25" t="s">
        <v>136</v>
      </c>
      <c r="B19" s="25"/>
      <c r="C19" s="25"/>
      <c r="D19" s="25"/>
      <c r="E19" s="25"/>
      <c r="F19" s="25"/>
    </row>
    <row r="20" spans="1:6" s="26" customFormat="1" ht="12.75" x14ac:dyDescent="0.2"/>
    <row r="21" spans="1:6" s="26" customFormat="1" ht="90" customHeight="1" x14ac:dyDescent="0.2">
      <c r="A21" s="25" t="s">
        <v>137</v>
      </c>
      <c r="B21" s="25"/>
      <c r="C21" s="25"/>
      <c r="D21" s="25"/>
      <c r="E21" s="25"/>
      <c r="F21" s="25"/>
    </row>
    <row r="22" spans="1:6" s="26" customFormat="1" ht="12.75" x14ac:dyDescent="0.2"/>
    <row r="23" spans="1:6" s="26" customFormat="1" ht="42" customHeight="1" x14ac:dyDescent="0.2">
      <c r="A23" s="25" t="s">
        <v>138</v>
      </c>
      <c r="B23" s="25"/>
      <c r="C23" s="25"/>
      <c r="D23" s="25"/>
      <c r="E23" s="25"/>
      <c r="F23" s="25"/>
    </row>
    <row r="24" spans="1:6" s="26" customFormat="1" ht="12.75" x14ac:dyDescent="0.2"/>
    <row r="25" spans="1:6" s="26" customFormat="1" ht="12.75" x14ac:dyDescent="0.2"/>
    <row r="26" spans="1:6" s="26" customFormat="1" ht="12.75" x14ac:dyDescent="0.2"/>
    <row r="27" spans="1:6" s="26" customFormat="1" ht="12.75" x14ac:dyDescent="0.2"/>
    <row r="28" spans="1:6" s="26" customFormat="1" ht="12.75" x14ac:dyDescent="0.2"/>
    <row r="29" spans="1:6" s="26" customFormat="1" ht="12.75" x14ac:dyDescent="0.2"/>
  </sheetData>
  <mergeCells count="9">
    <mergeCell ref="A17:F17"/>
    <mergeCell ref="A19:F19"/>
    <mergeCell ref="A21:F21"/>
    <mergeCell ref="A23:F23"/>
    <mergeCell ref="A1:G1"/>
    <mergeCell ref="A9:F9"/>
    <mergeCell ref="A11:F11"/>
    <mergeCell ref="A13:F13"/>
    <mergeCell ref="A15:F15"/>
  </mergeCells>
  <hyperlinks>
    <hyperlink ref="A1:G1" r:id="rId1" display="http://bioinfoweb.com/Protocol-preparation-of-50X-TAE-electrophoresis-buffer.htm"/>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P3_3M KAc</vt:lpstr>
      <vt:lpstr>P1</vt:lpstr>
      <vt:lpstr>P2</vt:lpstr>
      <vt:lpstr>TE</vt:lpstr>
      <vt:lpstr>50xTAE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2015-09-17T23:51:13Z</dcterms:modified>
</cp:coreProperties>
</file>