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N12247\Downloads\"/>
    </mc:Choice>
  </mc:AlternateContent>
  <xr:revisionPtr revIDLastSave="0" documentId="8_{C80D2FCB-B236-48B3-BFF8-8DBE7ACFE0DC}" xr6:coauthVersionLast="47" xr6:coauthVersionMax="47" xr10:uidLastSave="{00000000-0000-0000-0000-000000000000}"/>
  <bookViews>
    <workbookView xWindow="-110" yWindow="-110" windowWidth="19420" windowHeight="10300" xr2:uid="{C1FAE0FD-D9A1-4D11-8CE7-1C2B5B9FF1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1" l="1"/>
  <c r="C85" i="1" s="1"/>
  <c r="D85" i="1" s="1"/>
  <c r="E85" i="1" s="1"/>
  <c r="D83" i="1"/>
  <c r="E83" i="1" s="1"/>
  <c r="E82" i="1"/>
  <c r="D82" i="1"/>
  <c r="D81" i="1"/>
  <c r="C77" i="1"/>
  <c r="D77" i="1" s="1"/>
  <c r="E77" i="1" s="1"/>
  <c r="D76" i="1"/>
  <c r="E76" i="1" s="1"/>
  <c r="C76" i="1"/>
  <c r="E75" i="1"/>
  <c r="D75" i="1"/>
  <c r="E74" i="1"/>
  <c r="D74" i="1"/>
  <c r="D73" i="1"/>
  <c r="E73" i="1" s="1"/>
  <c r="D69" i="1"/>
  <c r="E69" i="1" s="1"/>
  <c r="C69" i="1"/>
  <c r="D68" i="1"/>
  <c r="E68" i="1" s="1"/>
  <c r="D67" i="1"/>
  <c r="E67" i="1" s="1"/>
  <c r="D66" i="1"/>
  <c r="E66" i="1" s="1"/>
  <c r="D65" i="1"/>
  <c r="E65" i="1" s="1"/>
  <c r="C65" i="1"/>
  <c r="B48" i="1"/>
  <c r="C47" i="1"/>
  <c r="D47" i="1" s="1"/>
  <c r="B46" i="1"/>
  <c r="C45" i="1"/>
  <c r="D45" i="1" s="1"/>
  <c r="B44" i="1"/>
  <c r="C43" i="1"/>
  <c r="D43" i="1" s="1"/>
  <c r="B43" i="1"/>
  <c r="D38" i="1"/>
  <c r="C38" i="1"/>
  <c r="D36" i="1"/>
  <c r="D34" i="1"/>
  <c r="E25" i="1"/>
  <c r="D25" i="1"/>
  <c r="C24" i="1"/>
  <c r="D24" i="1" s="1"/>
  <c r="E24" i="1" s="1"/>
  <c r="C23" i="1"/>
  <c r="D23" i="1" s="1"/>
  <c r="E23" i="1" s="1"/>
  <c r="C22" i="1"/>
  <c r="D22" i="1" s="1"/>
  <c r="E22" i="1" s="1"/>
  <c r="C20" i="1"/>
  <c r="D20" i="1" s="1"/>
  <c r="E20" i="1" s="1"/>
  <c r="D19" i="1"/>
  <c r="E19" i="1" s="1"/>
  <c r="C18" i="1"/>
  <c r="D18" i="1" s="1"/>
  <c r="E18" i="1" s="1"/>
  <c r="C17" i="1"/>
  <c r="C21" i="1" s="1"/>
  <c r="D21" i="1" s="1"/>
  <c r="E21" i="1" s="1"/>
  <c r="C12" i="1"/>
  <c r="D12" i="1" s="1"/>
  <c r="E12" i="1" s="1"/>
  <c r="E11" i="1"/>
  <c r="D11" i="1"/>
  <c r="C10" i="1"/>
  <c r="D10" i="1" s="1"/>
  <c r="E10" i="1" s="1"/>
  <c r="D9" i="1"/>
  <c r="E9" i="1" s="1"/>
  <c r="C8" i="1"/>
  <c r="D8" i="1" s="1"/>
  <c r="E8" i="1" s="1"/>
  <c r="D7" i="1"/>
  <c r="E7" i="1" s="1"/>
  <c r="D6" i="1"/>
  <c r="E6" i="1" s="1"/>
  <c r="C5" i="1"/>
  <c r="D5" i="1" s="1"/>
  <c r="E5" i="1" s="1"/>
  <c r="D4" i="1"/>
  <c r="E4" i="1" s="1"/>
  <c r="D3" i="1"/>
  <c r="E3" i="1" s="1"/>
  <c r="D17" i="1" l="1"/>
  <c r="C35" i="1"/>
  <c r="D84" i="1"/>
  <c r="E84" i="1" s="1"/>
  <c r="C26" i="1"/>
  <c r="D26" i="1" l="1"/>
  <c r="C27" i="1"/>
  <c r="D27" i="1" s="1"/>
  <c r="E27" i="1" s="1"/>
  <c r="C44" i="1"/>
  <c r="D44" i="1" s="1"/>
  <c r="D35" i="1"/>
  <c r="C37" i="1"/>
  <c r="E17" i="1"/>
  <c r="D37" i="1" l="1"/>
  <c r="C46" i="1"/>
  <c r="D46" i="1" s="1"/>
  <c r="E26" i="1"/>
  <c r="C39" i="1"/>
  <c r="D39" i="1" l="1"/>
  <c r="C48" i="1"/>
  <c r="D48" i="1" s="1"/>
</calcChain>
</file>

<file path=xl/sharedStrings.xml><?xml version="1.0" encoding="utf-8"?>
<sst xmlns="http://schemas.openxmlformats.org/spreadsheetml/2006/main" count="106" uniqueCount="64">
  <si>
    <t>BALANCE SHEET AS AT 21ST SEP 2025</t>
  </si>
  <si>
    <t>ITEMS</t>
  </si>
  <si>
    <t>GROWTH</t>
  </si>
  <si>
    <t>% GROWTH</t>
  </si>
  <si>
    <t>LOANS TO MEMBERS</t>
  </si>
  <si>
    <t>E-WALLET &amp; BANK BALANCE</t>
  </si>
  <si>
    <t>TOTAL ASSETS</t>
  </si>
  <si>
    <t>RISK FUND</t>
  </si>
  <si>
    <t>REGISTRATION FEE</t>
  </si>
  <si>
    <t>MEMBER SAVINGS</t>
  </si>
  <si>
    <t>SHARE CAPITAL</t>
  </si>
  <si>
    <t>LOAN OVERPAYMENTS</t>
  </si>
  <si>
    <t>RETAINED EARNINGS</t>
  </si>
  <si>
    <t>TOTAL LIABILITIES &amp; RETAINED EARNINGS</t>
  </si>
  <si>
    <t>INCOME STATEMENT AS AT 21ST SEP 2025</t>
  </si>
  <si>
    <t>INTEREST INCOME</t>
  </si>
  <si>
    <t>LOAN FINES</t>
  </si>
  <si>
    <t>OTHER INCOMES</t>
  </si>
  <si>
    <t>DONATIONS</t>
  </si>
  <si>
    <t>TOTAL INCOME</t>
  </si>
  <si>
    <t>CHAMASOFT CHARGES</t>
  </si>
  <si>
    <t>COOPERATIVE CHARGES</t>
  </si>
  <si>
    <t>CHAMASOFT SUBSCRIPTION N SMSes</t>
  </si>
  <si>
    <t>OTHER EXPENSES</t>
  </si>
  <si>
    <t>TOTAL EXPENSES</t>
  </si>
  <si>
    <t>PERFORMANCE TRACKER AS AT 21ST SEP 2025</t>
  </si>
  <si>
    <t>ITEM</t>
  </si>
  <si>
    <t>TARGET</t>
  </si>
  <si>
    <t>ACTUAL</t>
  </si>
  <si>
    <t>% ACHIEVED</t>
  </si>
  <si>
    <t>RECRUITMENT</t>
  </si>
  <si>
    <t>CONTRIBUTIONS</t>
  </si>
  <si>
    <t>PORTFOLIO AT RISK (PAR)</t>
  </si>
  <si>
    <t>BANK/RESTING BALANCE</t>
  </si>
  <si>
    <t>EXPENDITURE</t>
  </si>
  <si>
    <t>PERFORMANCE TRACKER - YEAR TO DATE (YTD)</t>
  </si>
  <si>
    <t>LOANS</t>
  </si>
  <si>
    <t>bad loan</t>
  </si>
  <si>
    <t>fully paid</t>
  </si>
  <si>
    <t>outstanding</t>
  </si>
  <si>
    <t>Total Nos.</t>
  </si>
  <si>
    <t>Total Principal</t>
  </si>
  <si>
    <t>Total Bal.</t>
  </si>
  <si>
    <t>Loan Type</t>
  </si>
  <si>
    <t>Nos.</t>
  </si>
  <si>
    <t>Principal</t>
  </si>
  <si>
    <t>Bal.</t>
  </si>
  <si>
    <t>Development</t>
  </si>
  <si>
    <t>Education</t>
  </si>
  <si>
    <t>Emergency</t>
  </si>
  <si>
    <t>Medical</t>
  </si>
  <si>
    <t>Grand Total</t>
  </si>
  <si>
    <t>LOANS - NO. OF LOANS DISBURSED</t>
  </si>
  <si>
    <t>STATUS</t>
  </si>
  <si>
    <t>NO. OF LOANS</t>
  </si>
  <si>
    <t>FULLY PAID</t>
  </si>
  <si>
    <t>OUTSTANDING</t>
  </si>
  <si>
    <t>NON-PERFORMING</t>
  </si>
  <si>
    <t>LONG OVERDUE</t>
  </si>
  <si>
    <t>GRAND TOTAL</t>
  </si>
  <si>
    <t>LOANS - PRINCIPAL AMOUNT DISBURSED</t>
  </si>
  <si>
    <t>AMOUNT BORROWED</t>
  </si>
  <si>
    <t>LOANS - OUTSTANDING BALANCE BALANCE</t>
  </si>
  <si>
    <t>LOAN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</si>
</sst>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6" formatCode="[$-409]d\-mmm\-yy;@"/>
    <numFmt numFmtId="167" formatCode="#,##0.00_ ;[Red]\-#,##0.00\ "/>
    <numFmt numFmtId="168" formatCode="_-* #,##0_-;\-* #,##0_-;_-* &quot;-&quot;??_-;_-@_-"/>
    <numFmt numFmtId="169" formatCode="_(* #,##0_);_(* \(#,##0\);_(* &quot;-&quot;??_);_(@_)"/>
    <numFmt numFmtId="170" formatCode="#,##0_ ;[Red]\-#,##0\ "/>
    <numFmt numFmtId="173" formatCode="[$-409]dd\-mmm\-yy;@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166" fontId="2" fillId="2" borderId="1" xfId="1" applyNumberFormat="1" applyFont="1" applyFill="1" applyBorder="1" applyAlignment="1"/>
    <xf numFmtId="43" fontId="2" fillId="2" borderId="1" xfId="1" applyFont="1" applyFill="1" applyBorder="1" applyAlignment="1"/>
    <xf numFmtId="0" fontId="0" fillId="3" borderId="1" xfId="0" applyFill="1" applyBorder="1"/>
    <xf numFmtId="167" fontId="0" fillId="3" borderId="1" xfId="1" applyNumberFormat="1" applyFont="1" applyFill="1" applyBorder="1" applyAlignment="1"/>
    <xf numFmtId="9" fontId="0" fillId="3" borderId="1" xfId="2" applyFont="1" applyFill="1" applyBorder="1" applyAlignment="1"/>
    <xf numFmtId="0" fontId="2" fillId="3" borderId="1" xfId="0" applyFont="1" applyFill="1" applyBorder="1"/>
    <xf numFmtId="167" fontId="2" fillId="3" borderId="1" xfId="1" applyNumberFormat="1" applyFont="1" applyFill="1" applyBorder="1" applyAlignment="1"/>
    <xf numFmtId="9" fontId="2" fillId="3" borderId="1" xfId="2" applyFont="1" applyFill="1" applyBorder="1" applyAlignment="1"/>
    <xf numFmtId="167" fontId="0" fillId="0" borderId="0" xfId="0" applyNumberFormat="1"/>
    <xf numFmtId="0" fontId="0" fillId="4" borderId="1" xfId="0" applyFill="1" applyBorder="1"/>
    <xf numFmtId="167" fontId="0" fillId="4" borderId="1" xfId="1" applyNumberFormat="1" applyFont="1" applyFill="1" applyBorder="1" applyAlignment="1"/>
    <xf numFmtId="9" fontId="0" fillId="4" borderId="1" xfId="2" applyFont="1" applyFill="1" applyBorder="1" applyAlignment="1"/>
    <xf numFmtId="0" fontId="2" fillId="4" borderId="1" xfId="0" applyFont="1" applyFill="1" applyBorder="1"/>
    <xf numFmtId="167" fontId="2" fillId="4" borderId="1" xfId="1" applyNumberFormat="1" applyFont="1" applyFill="1" applyBorder="1" applyAlignment="1"/>
    <xf numFmtId="9" fontId="2" fillId="4" borderId="1" xfId="2" applyFont="1" applyFill="1" applyBorder="1" applyAlignment="1"/>
    <xf numFmtId="0" fontId="2" fillId="0" borderId="0" xfId="0" applyFont="1"/>
    <xf numFmtId="167" fontId="2" fillId="0" borderId="0" xfId="1" applyNumberFormat="1" applyFont="1" applyFill="1" applyAlignment="1"/>
    <xf numFmtId="9" fontId="2" fillId="0" borderId="0" xfId="2" applyFont="1" applyFill="1" applyAlignment="1"/>
    <xf numFmtId="167" fontId="0" fillId="0" borderId="0" xfId="1" applyNumberFormat="1" applyFont="1" applyAlignment="1"/>
    <xf numFmtId="167" fontId="2" fillId="2" borderId="1" xfId="1" applyNumberFormat="1" applyFont="1" applyFill="1" applyBorder="1" applyAlignment="1"/>
    <xf numFmtId="167" fontId="2" fillId="0" borderId="0" xfId="1" applyNumberFormat="1" applyFont="1" applyFill="1" applyBorder="1" applyAlignment="1"/>
    <xf numFmtId="167" fontId="0" fillId="0" borderId="0" xfId="1" applyNumberFormat="1" applyFont="1" applyFill="1" applyBorder="1" applyAlignment="1"/>
    <xf numFmtId="9" fontId="0" fillId="0" borderId="0" xfId="2" applyFont="1" applyFill="1" applyBorder="1" applyAlignment="1"/>
    <xf numFmtId="0" fontId="2" fillId="2" borderId="1" xfId="0" applyFont="1" applyFill="1" applyBorder="1" applyAlignment="1">
      <alignment horizontal="left"/>
    </xf>
    <xf numFmtId="168" fontId="0" fillId="4" borderId="1" xfId="1" applyNumberFormat="1" applyFont="1" applyFill="1" applyBorder="1" applyAlignment="1"/>
    <xf numFmtId="0" fontId="2" fillId="5" borderId="1" xfId="0" applyFont="1" applyFill="1" applyBorder="1"/>
    <xf numFmtId="43" fontId="0" fillId="5" borderId="1" xfId="1" applyFont="1" applyFill="1" applyBorder="1" applyAlignment="1"/>
    <xf numFmtId="9" fontId="0" fillId="5" borderId="1" xfId="2" applyFont="1" applyFill="1" applyBorder="1" applyAlignment="1"/>
    <xf numFmtId="0" fontId="2" fillId="6" borderId="1" xfId="0" applyFont="1" applyFill="1" applyBorder="1"/>
    <xf numFmtId="9" fontId="0" fillId="6" borderId="1" xfId="1" applyNumberFormat="1" applyFont="1" applyFill="1" applyBorder="1" applyAlignment="1"/>
    <xf numFmtId="9" fontId="0" fillId="6" borderId="1" xfId="2" applyFont="1" applyFill="1" applyBorder="1" applyAlignment="1"/>
    <xf numFmtId="0" fontId="2" fillId="7" borderId="1" xfId="0" applyFont="1" applyFill="1" applyBorder="1"/>
    <xf numFmtId="43" fontId="0" fillId="7" borderId="1" xfId="1" applyFont="1" applyFill="1" applyBorder="1" applyAlignment="1"/>
    <xf numFmtId="9" fontId="0" fillId="7" borderId="1" xfId="2" applyFont="1" applyFill="1" applyBorder="1" applyAlignment="1"/>
    <xf numFmtId="0" fontId="2" fillId="8" borderId="1" xfId="0" applyFont="1" applyFill="1" applyBorder="1"/>
    <xf numFmtId="43" fontId="0" fillId="8" borderId="1" xfId="1" applyFont="1" applyFill="1" applyBorder="1" applyAlignment="1"/>
    <xf numFmtId="9" fontId="0" fillId="8" borderId="1" xfId="2" applyFont="1" applyFill="1" applyBorder="1" applyAlignment="1"/>
    <xf numFmtId="0" fontId="2" fillId="9" borderId="1" xfId="0" applyFont="1" applyFill="1" applyBorder="1"/>
    <xf numFmtId="43" fontId="0" fillId="9" borderId="1" xfId="1" applyFont="1" applyFill="1" applyBorder="1" applyAlignment="1"/>
    <xf numFmtId="9" fontId="0" fillId="9" borderId="1" xfId="2" applyFont="1" applyFill="1" applyBorder="1" applyAlignment="1"/>
    <xf numFmtId="0" fontId="2" fillId="0" borderId="1" xfId="0" applyFont="1" applyBorder="1"/>
    <xf numFmtId="43" fontId="0" fillId="0" borderId="1" xfId="1" applyFont="1" applyFill="1" applyBorder="1" applyAlignment="1"/>
    <xf numFmtId="9" fontId="0" fillId="0" borderId="1" xfId="2" applyFont="1" applyFill="1" applyBorder="1" applyAlignment="1"/>
    <xf numFmtId="9" fontId="0" fillId="0" borderId="0" xfId="2" applyFont="1"/>
    <xf numFmtId="0" fontId="3" fillId="0" borderId="0" xfId="0" applyFont="1"/>
    <xf numFmtId="0" fontId="4" fillId="2" borderId="1" xfId="0" applyFont="1" applyFill="1" applyBorder="1"/>
    <xf numFmtId="0" fontId="4" fillId="10" borderId="1" xfId="0" applyFont="1" applyFill="1" applyBorder="1"/>
    <xf numFmtId="0" fontId="4" fillId="11" borderId="1" xfId="0" applyFont="1" applyFill="1" applyBorder="1"/>
    <xf numFmtId="0" fontId="4" fillId="8" borderId="1" xfId="0" applyFont="1" applyFill="1" applyBorder="1"/>
    <xf numFmtId="0" fontId="0" fillId="12" borderId="1" xfId="0" applyFill="1" applyBorder="1" applyAlignment="1">
      <alignment horizontal="left"/>
    </xf>
    <xf numFmtId="169" fontId="0" fillId="12" borderId="1" xfId="0" applyNumberFormat="1" applyFill="1" applyBorder="1"/>
    <xf numFmtId="0" fontId="0" fillId="13" borderId="1" xfId="0" applyFill="1" applyBorder="1" applyAlignment="1">
      <alignment horizontal="left"/>
    </xf>
    <xf numFmtId="169" fontId="0" fillId="13" borderId="1" xfId="0" applyNumberFormat="1" applyFill="1" applyBorder="1"/>
    <xf numFmtId="0" fontId="0" fillId="9" borderId="1" xfId="0" applyFill="1" applyBorder="1" applyAlignment="1">
      <alignment horizontal="left"/>
    </xf>
    <xf numFmtId="169" fontId="0" fillId="9" borderId="1" xfId="0" applyNumberFormat="1" applyFill="1" applyBorder="1"/>
    <xf numFmtId="0" fontId="0" fillId="6" borderId="1" xfId="0" applyFill="1" applyBorder="1" applyAlignment="1">
      <alignment horizontal="left"/>
    </xf>
    <xf numFmtId="169" fontId="0" fillId="6" borderId="1" xfId="0" applyNumberFormat="1" applyFill="1" applyBorder="1"/>
    <xf numFmtId="0" fontId="4" fillId="2" borderId="1" xfId="0" applyFont="1" applyFill="1" applyBorder="1" applyAlignment="1">
      <alignment horizontal="left"/>
    </xf>
    <xf numFmtId="169" fontId="4" fillId="10" borderId="1" xfId="0" applyNumberFormat="1" applyFont="1" applyFill="1" applyBorder="1"/>
    <xf numFmtId="169" fontId="4" fillId="11" borderId="1" xfId="0" applyNumberFormat="1" applyFont="1" applyFill="1" applyBorder="1"/>
    <xf numFmtId="169" fontId="4" fillId="8" borderId="1" xfId="0" applyNumberFormat="1" applyFont="1" applyFill="1" applyBorder="1"/>
    <xf numFmtId="169" fontId="4" fillId="2" borderId="1" xfId="0" applyNumberFormat="1" applyFont="1" applyFill="1" applyBorder="1"/>
    <xf numFmtId="0" fontId="4" fillId="0" borderId="0" xfId="0" applyFont="1" applyAlignment="1">
      <alignment horizontal="left"/>
    </xf>
    <xf numFmtId="0" fontId="4" fillId="0" borderId="0" xfId="0" applyFont="1"/>
    <xf numFmtId="168" fontId="4" fillId="0" borderId="0" xfId="0" applyNumberFormat="1" applyFont="1"/>
    <xf numFmtId="43" fontId="0" fillId="0" borderId="0" xfId="1" applyFont="1" applyAlignment="1"/>
    <xf numFmtId="169" fontId="0" fillId="3" borderId="1" xfId="0" applyNumberFormat="1" applyFill="1" applyBorder="1"/>
    <xf numFmtId="170" fontId="0" fillId="14" borderId="1" xfId="1" applyNumberFormat="1" applyFont="1" applyFill="1" applyBorder="1" applyAlignment="1"/>
    <xf numFmtId="9" fontId="0" fillId="14" borderId="1" xfId="2" applyFont="1" applyFill="1" applyBorder="1" applyAlignment="1"/>
    <xf numFmtId="170" fontId="0" fillId="6" borderId="1" xfId="1" applyNumberFormat="1" applyFont="1" applyFill="1" applyBorder="1" applyAlignment="1"/>
    <xf numFmtId="170" fontId="2" fillId="2" borderId="1" xfId="1" applyNumberFormat="1" applyFont="1" applyFill="1" applyBorder="1" applyAlignment="1"/>
    <xf numFmtId="9" fontId="2" fillId="2" borderId="1" xfId="2" applyFont="1" applyFill="1" applyBorder="1" applyAlignment="1"/>
    <xf numFmtId="0" fontId="0" fillId="14" borderId="1" xfId="0" applyFill="1" applyBorder="1"/>
    <xf numFmtId="0" fontId="0" fillId="6" borderId="1" xfId="0" applyFill="1" applyBorder="1"/>
    <xf numFmtId="43" fontId="0" fillId="6" borderId="1" xfId="1" applyFont="1" applyFill="1" applyBorder="1" applyAlignment="1"/>
    <xf numFmtId="169" fontId="0" fillId="14" borderId="1" xfId="1" applyNumberFormat="1" applyFont="1" applyFill="1" applyBorder="1" applyAlignment="1"/>
    <xf numFmtId="169" fontId="2" fillId="2" borderId="1" xfId="1" applyNumberFormat="1" applyFont="1" applyFill="1" applyBorder="1" applyAlignment="1"/>
    <xf numFmtId="169" fontId="0" fillId="6" borderId="1" xfId="1" applyNumberFormat="1" applyFont="1" applyFill="1" applyBorder="1" applyAlignment="1"/>
    <xf numFmtId="173" fontId="2" fillId="2" borderId="1" xfId="1" applyNumberFormat="1" applyFont="1" applyFill="1" applyBorder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A3482-9A62-444E-898E-2F1B09CC5BAA}">
  <dimension ref="A1:M85"/>
  <sheetViews>
    <sheetView tabSelected="1" topLeftCell="A37" workbookViewId="0">
      <selection activeCell="B63" sqref="B63"/>
    </sheetView>
  </sheetViews>
  <sheetFormatPr defaultRowHeight="14.5" x14ac:dyDescent="0.35"/>
  <cols>
    <col min="1" max="1" width="19.54296875" customWidth="1"/>
    <col min="2" max="2" width="11.08984375" customWidth="1"/>
    <col min="3" max="3" width="11.26953125" customWidth="1"/>
    <col min="4" max="4" width="12.453125" customWidth="1"/>
    <col min="5" max="5" width="8.26953125" customWidth="1"/>
    <col min="7" max="7" width="11.81640625" customWidth="1"/>
    <col min="8" max="8" width="4.453125" customWidth="1"/>
    <col min="11" max="11" width="5.453125" customWidth="1"/>
    <col min="12" max="12" width="10.453125" customWidth="1"/>
    <col min="13" max="13" width="9.1796875" customWidth="1"/>
  </cols>
  <sheetData>
    <row r="1" spans="1:8" x14ac:dyDescent="0.35">
      <c r="A1" s="1" t="s">
        <v>0</v>
      </c>
      <c r="B1" s="1"/>
      <c r="C1" s="1"/>
      <c r="D1" s="1"/>
      <c r="E1" s="1"/>
    </row>
    <row r="2" spans="1:8" x14ac:dyDescent="0.35">
      <c r="A2" s="2" t="s">
        <v>1</v>
      </c>
      <c r="B2" s="3">
        <v>45887</v>
      </c>
      <c r="C2" s="3">
        <v>45921</v>
      </c>
      <c r="D2" s="4" t="s">
        <v>2</v>
      </c>
      <c r="E2" s="2" t="s">
        <v>3</v>
      </c>
    </row>
    <row r="3" spans="1:8" x14ac:dyDescent="0.35">
      <c r="A3" s="5" t="s">
        <v>4</v>
      </c>
      <c r="B3" s="6">
        <v>528705.47</v>
      </c>
      <c r="C3" s="6">
        <v>545539.43999999994</v>
      </c>
      <c r="D3" s="6">
        <f>C3-B3</f>
        <v>16833.969999999972</v>
      </c>
      <c r="E3" s="7">
        <f>D3/B3</f>
        <v>3.1839976991348273E-2</v>
      </c>
    </row>
    <row r="4" spans="1:8" x14ac:dyDescent="0.35">
      <c r="A4" s="5" t="s">
        <v>5</v>
      </c>
      <c r="B4" s="6">
        <v>169046</v>
      </c>
      <c r="C4" s="6">
        <v>241074</v>
      </c>
      <c r="D4" s="6">
        <f>C4-B4</f>
        <v>72028</v>
      </c>
      <c r="E4" s="7">
        <f>D4/B4</f>
        <v>0.42608520757663593</v>
      </c>
    </row>
    <row r="5" spans="1:8" x14ac:dyDescent="0.35">
      <c r="A5" s="8" t="s">
        <v>6</v>
      </c>
      <c r="B5" s="9">
        <v>697751.47</v>
      </c>
      <c r="C5" s="9">
        <f>SUM(C3:C4)</f>
        <v>786613.44</v>
      </c>
      <c r="D5" s="9">
        <f t="shared" ref="D5:D11" si="0">C5-B5</f>
        <v>88861.969999999972</v>
      </c>
      <c r="E5" s="10">
        <f t="shared" ref="E5:E10" si="1">D5/B5</f>
        <v>0.12735475856467915</v>
      </c>
      <c r="H5" s="11"/>
    </row>
    <row r="6" spans="1:8" x14ac:dyDescent="0.35">
      <c r="A6" s="12" t="s">
        <v>7</v>
      </c>
      <c r="B6" s="13">
        <v>8878</v>
      </c>
      <c r="C6" s="13">
        <v>11728</v>
      </c>
      <c r="D6" s="13">
        <f t="shared" si="0"/>
        <v>2850</v>
      </c>
      <c r="E6" s="14">
        <f t="shared" si="1"/>
        <v>0.32101824735300744</v>
      </c>
    </row>
    <row r="7" spans="1:8" x14ac:dyDescent="0.35">
      <c r="A7" s="12" t="s">
        <v>8</v>
      </c>
      <c r="B7" s="13">
        <v>29000</v>
      </c>
      <c r="C7" s="13">
        <v>29600</v>
      </c>
      <c r="D7" s="13">
        <f t="shared" si="0"/>
        <v>600</v>
      </c>
      <c r="E7" s="14">
        <f t="shared" si="1"/>
        <v>2.0689655172413793E-2</v>
      </c>
      <c r="G7" s="11"/>
    </row>
    <row r="8" spans="1:8" x14ac:dyDescent="0.35">
      <c r="A8" s="12" t="s">
        <v>9</v>
      </c>
      <c r="B8" s="13">
        <v>452399</v>
      </c>
      <c r="C8" s="13">
        <f>518124</f>
        <v>518124</v>
      </c>
      <c r="D8" s="13">
        <f t="shared" si="0"/>
        <v>65725</v>
      </c>
      <c r="E8" s="14">
        <f t="shared" si="1"/>
        <v>0.14528104615615861</v>
      </c>
      <c r="G8" s="11"/>
    </row>
    <row r="9" spans="1:8" x14ac:dyDescent="0.35">
      <c r="A9" s="12" t="s">
        <v>10</v>
      </c>
      <c r="B9" s="13">
        <v>211506</v>
      </c>
      <c r="C9" s="13">
        <v>216206</v>
      </c>
      <c r="D9" s="13">
        <f t="shared" si="0"/>
        <v>4700</v>
      </c>
      <c r="E9" s="14">
        <f t="shared" si="1"/>
        <v>2.2221591822454208E-2</v>
      </c>
      <c r="G9" s="11"/>
    </row>
    <row r="10" spans="1:8" x14ac:dyDescent="0.35">
      <c r="A10" s="12" t="s">
        <v>11</v>
      </c>
      <c r="B10" s="13">
        <v>2043.33</v>
      </c>
      <c r="C10" s="13">
        <f>2708.15-564</f>
        <v>2144.15</v>
      </c>
      <c r="D10" s="13">
        <f t="shared" si="0"/>
        <v>100.82000000000016</v>
      </c>
      <c r="E10" s="14">
        <f t="shared" si="1"/>
        <v>4.9341026657466078E-2</v>
      </c>
    </row>
    <row r="11" spans="1:8" x14ac:dyDescent="0.35">
      <c r="A11" s="12" t="s">
        <v>12</v>
      </c>
      <c r="B11" s="13">
        <v>-6074.86</v>
      </c>
      <c r="C11" s="13">
        <v>8811.2900000000009</v>
      </c>
      <c r="D11" s="13">
        <f t="shared" si="0"/>
        <v>14886.150000000001</v>
      </c>
      <c r="E11" s="14">
        <f>-D11/B11</f>
        <v>2.4504515330394447</v>
      </c>
      <c r="G11" s="11"/>
    </row>
    <row r="12" spans="1:8" x14ac:dyDescent="0.35">
      <c r="A12" s="15" t="s">
        <v>13</v>
      </c>
      <c r="B12" s="16">
        <v>697751.47</v>
      </c>
      <c r="C12" s="16">
        <f>SUM(C6:C11)</f>
        <v>786613.44000000006</v>
      </c>
      <c r="D12" s="16">
        <f>C12-B12</f>
        <v>88861.970000000088</v>
      </c>
      <c r="E12" s="17">
        <f>D12/B12</f>
        <v>0.12735475856467932</v>
      </c>
      <c r="G12" s="11"/>
    </row>
    <row r="13" spans="1:8" x14ac:dyDescent="0.35">
      <c r="A13" s="18"/>
      <c r="B13" s="19"/>
      <c r="C13" s="19"/>
      <c r="D13" s="19"/>
      <c r="E13" s="20"/>
    </row>
    <row r="14" spans="1:8" x14ac:dyDescent="0.35">
      <c r="B14" s="21"/>
      <c r="C14" s="21"/>
      <c r="D14" s="21"/>
    </row>
    <row r="15" spans="1:8" x14ac:dyDescent="0.35">
      <c r="A15" s="1" t="s">
        <v>14</v>
      </c>
      <c r="B15" s="1"/>
      <c r="C15" s="1"/>
      <c r="D15" s="1"/>
      <c r="E15" s="1"/>
    </row>
    <row r="16" spans="1:8" x14ac:dyDescent="0.35">
      <c r="A16" s="2" t="s">
        <v>1</v>
      </c>
      <c r="B16" s="3">
        <v>45887</v>
      </c>
      <c r="C16" s="3">
        <v>45921</v>
      </c>
      <c r="D16" s="22" t="s">
        <v>2</v>
      </c>
      <c r="E16" s="2" t="s">
        <v>3</v>
      </c>
    </row>
    <row r="17" spans="1:5" x14ac:dyDescent="0.35">
      <c r="A17" s="5" t="s">
        <v>15</v>
      </c>
      <c r="B17" s="6">
        <v>65391.64</v>
      </c>
      <c r="C17" s="6">
        <f>10080+68153.02</f>
        <v>78233.02</v>
      </c>
      <c r="D17" s="6">
        <f>C17-B17</f>
        <v>12841.380000000005</v>
      </c>
      <c r="E17" s="7">
        <f>D17/B17</f>
        <v>0.19637647870584077</v>
      </c>
    </row>
    <row r="18" spans="1:5" x14ac:dyDescent="0.35">
      <c r="A18" s="5" t="s">
        <v>16</v>
      </c>
      <c r="B18" s="6">
        <v>15952.5</v>
      </c>
      <c r="C18" s="6">
        <f>4322.8+15402.47</f>
        <v>19725.27</v>
      </c>
      <c r="D18" s="6">
        <f t="shared" ref="D18:D26" si="2">C18-B18</f>
        <v>3772.7700000000004</v>
      </c>
      <c r="E18" s="7">
        <f t="shared" ref="E18:E26" si="3">D18/B18</f>
        <v>0.23650023507287263</v>
      </c>
    </row>
    <row r="19" spans="1:5" x14ac:dyDescent="0.35">
      <c r="A19" s="5" t="s">
        <v>17</v>
      </c>
      <c r="B19" s="6">
        <v>3500</v>
      </c>
      <c r="C19" s="6">
        <v>3500</v>
      </c>
      <c r="D19" s="6">
        <f t="shared" si="2"/>
        <v>0</v>
      </c>
      <c r="E19" s="7">
        <f t="shared" si="3"/>
        <v>0</v>
      </c>
    </row>
    <row r="20" spans="1:5" x14ac:dyDescent="0.35">
      <c r="A20" s="5" t="s">
        <v>18</v>
      </c>
      <c r="B20" s="6">
        <v>32000</v>
      </c>
      <c r="C20" s="6">
        <f>29660+2340</f>
        <v>32000</v>
      </c>
      <c r="D20" s="6">
        <f>C20-B20</f>
        <v>0</v>
      </c>
      <c r="E20" s="7">
        <f t="shared" si="3"/>
        <v>0</v>
      </c>
    </row>
    <row r="21" spans="1:5" x14ac:dyDescent="0.35">
      <c r="A21" s="8" t="s">
        <v>19</v>
      </c>
      <c r="B21" s="9">
        <v>116844.14</v>
      </c>
      <c r="C21" s="9">
        <f>SUM(C17:C20)</f>
        <v>133458.29</v>
      </c>
      <c r="D21" s="9">
        <f t="shared" si="2"/>
        <v>16614.150000000009</v>
      </c>
      <c r="E21" s="10">
        <f t="shared" si="3"/>
        <v>0.14219069950790864</v>
      </c>
    </row>
    <row r="22" spans="1:5" x14ac:dyDescent="0.35">
      <c r="A22" s="12" t="s">
        <v>20</v>
      </c>
      <c r="B22" s="13">
        <v>11609</v>
      </c>
      <c r="C22" s="13">
        <f>3988+13113-C23</f>
        <v>12977</v>
      </c>
      <c r="D22" s="13">
        <f t="shared" si="2"/>
        <v>1368</v>
      </c>
      <c r="E22" s="14">
        <f t="shared" si="3"/>
        <v>0.11783960720130933</v>
      </c>
    </row>
    <row r="23" spans="1:5" x14ac:dyDescent="0.35">
      <c r="A23" s="12" t="s">
        <v>21</v>
      </c>
      <c r="B23" s="13">
        <v>3764</v>
      </c>
      <c r="C23" s="13">
        <f>2412+632+360+360+360</f>
        <v>4124</v>
      </c>
      <c r="D23" s="13">
        <f t="shared" si="2"/>
        <v>360</v>
      </c>
      <c r="E23" s="14">
        <f t="shared" si="3"/>
        <v>9.5642933049946866E-2</v>
      </c>
    </row>
    <row r="24" spans="1:5" x14ac:dyDescent="0.35">
      <c r="A24" s="12" t="s">
        <v>22</v>
      </c>
      <c r="B24" s="13">
        <v>15949</v>
      </c>
      <c r="C24" s="13">
        <f>13949+1000+1000</f>
        <v>15949</v>
      </c>
      <c r="D24" s="13">
        <f>C24-B24</f>
        <v>0</v>
      </c>
      <c r="E24" s="14">
        <f>D24/B24</f>
        <v>0</v>
      </c>
    </row>
    <row r="25" spans="1:5" x14ac:dyDescent="0.35">
      <c r="A25" s="12" t="s">
        <v>23</v>
      </c>
      <c r="B25" s="13">
        <v>91597</v>
      </c>
      <c r="C25" s="13">
        <v>91597</v>
      </c>
      <c r="D25" s="13">
        <f t="shared" si="2"/>
        <v>0</v>
      </c>
      <c r="E25" s="14">
        <f t="shared" si="3"/>
        <v>0</v>
      </c>
    </row>
    <row r="26" spans="1:5" x14ac:dyDescent="0.35">
      <c r="A26" s="12" t="s">
        <v>24</v>
      </c>
      <c r="B26" s="13">
        <v>122919</v>
      </c>
      <c r="C26" s="13">
        <f>SUM(C22:C25)</f>
        <v>124647</v>
      </c>
      <c r="D26" s="13">
        <f t="shared" si="2"/>
        <v>1728</v>
      </c>
      <c r="E26" s="14">
        <f t="shared" si="3"/>
        <v>1.4058038220291412E-2</v>
      </c>
    </row>
    <row r="27" spans="1:5" x14ac:dyDescent="0.35">
      <c r="A27" s="15" t="s">
        <v>12</v>
      </c>
      <c r="B27" s="16">
        <v>-6074.8600000000006</v>
      </c>
      <c r="C27" s="16">
        <f>-C26+C21</f>
        <v>8811.2900000000081</v>
      </c>
      <c r="D27" s="13">
        <f>C27-B27</f>
        <v>14886.150000000009</v>
      </c>
      <c r="E27" s="14">
        <f>-D27/B27</f>
        <v>2.4504515330394456</v>
      </c>
    </row>
    <row r="28" spans="1:5" x14ac:dyDescent="0.35">
      <c r="A28" s="18"/>
      <c r="B28" s="23"/>
      <c r="C28" s="23"/>
      <c r="D28" s="24"/>
      <c r="E28" s="25"/>
    </row>
    <row r="29" spans="1:5" x14ac:dyDescent="0.35">
      <c r="A29" s="18"/>
      <c r="B29" s="23"/>
      <c r="C29" s="23"/>
      <c r="D29" s="24"/>
      <c r="E29" s="25"/>
    </row>
    <row r="30" spans="1:5" x14ac:dyDescent="0.35">
      <c r="A30" s="18"/>
      <c r="B30" s="23"/>
      <c r="C30" s="23"/>
      <c r="D30" s="24"/>
      <c r="E30" s="25"/>
    </row>
    <row r="32" spans="1:5" x14ac:dyDescent="0.35">
      <c r="A32" s="1" t="s">
        <v>25</v>
      </c>
      <c r="B32" s="1"/>
      <c r="C32" s="1"/>
      <c r="D32" s="1"/>
    </row>
    <row r="33" spans="1:6" x14ac:dyDescent="0.35">
      <c r="A33" s="26" t="s">
        <v>26</v>
      </c>
      <c r="B33" s="4" t="s">
        <v>27</v>
      </c>
      <c r="C33" s="4" t="s">
        <v>28</v>
      </c>
      <c r="D33" s="4" t="s">
        <v>29</v>
      </c>
    </row>
    <row r="34" spans="1:6" x14ac:dyDescent="0.35">
      <c r="A34" s="15" t="s">
        <v>30</v>
      </c>
      <c r="B34" s="27">
        <v>12</v>
      </c>
      <c r="C34" s="27">
        <v>2</v>
      </c>
      <c r="D34" s="14">
        <f>C34/B34</f>
        <v>0.16666666666666666</v>
      </c>
    </row>
    <row r="35" spans="1:6" x14ac:dyDescent="0.35">
      <c r="A35" s="28" t="s">
        <v>31</v>
      </c>
      <c r="B35" s="29">
        <v>15000</v>
      </c>
      <c r="C35" s="29">
        <f>SUM(D6:D9)</f>
        <v>73875</v>
      </c>
      <c r="D35" s="30">
        <f>C35/B35</f>
        <v>4.9249999999999998</v>
      </c>
    </row>
    <row r="36" spans="1:6" x14ac:dyDescent="0.35">
      <c r="A36" s="31" t="s">
        <v>32</v>
      </c>
      <c r="B36" s="32">
        <v>0.15</v>
      </c>
      <c r="C36" s="33">
        <v>0.41</v>
      </c>
      <c r="D36" s="33">
        <f>B36/C36</f>
        <v>0.36585365853658536</v>
      </c>
    </row>
    <row r="37" spans="1:6" x14ac:dyDescent="0.35">
      <c r="A37" s="34" t="s">
        <v>15</v>
      </c>
      <c r="B37" s="35">
        <v>5000</v>
      </c>
      <c r="C37" s="35">
        <f>D17+D18</f>
        <v>16614.150000000005</v>
      </c>
      <c r="D37" s="36">
        <f>C37/B37</f>
        <v>3.3228300000000011</v>
      </c>
    </row>
    <row r="38" spans="1:6" x14ac:dyDescent="0.35">
      <c r="A38" s="37" t="s">
        <v>33</v>
      </c>
      <c r="B38" s="38">
        <v>50000</v>
      </c>
      <c r="C38" s="38">
        <f>C4</f>
        <v>241074</v>
      </c>
      <c r="D38" s="39">
        <f>B38/C38</f>
        <v>0.20740519508532651</v>
      </c>
    </row>
    <row r="39" spans="1:6" x14ac:dyDescent="0.35">
      <c r="A39" s="40" t="s">
        <v>34</v>
      </c>
      <c r="B39" s="41">
        <v>5000</v>
      </c>
      <c r="C39" s="41">
        <f>D26</f>
        <v>1728</v>
      </c>
      <c r="D39" s="42">
        <f>B39/C39</f>
        <v>2.8935185185185186</v>
      </c>
    </row>
    <row r="40" spans="1:6" x14ac:dyDescent="0.35">
      <c r="A40" s="43"/>
      <c r="B40" s="44"/>
      <c r="C40" s="44"/>
      <c r="D40" s="45"/>
    </row>
    <row r="41" spans="1:6" x14ac:dyDescent="0.35">
      <c r="A41" s="1" t="s">
        <v>35</v>
      </c>
      <c r="B41" s="1"/>
      <c r="C41" s="1"/>
      <c r="D41" s="1"/>
    </row>
    <row r="42" spans="1:6" x14ac:dyDescent="0.35">
      <c r="A42" s="26" t="s">
        <v>26</v>
      </c>
      <c r="B42" s="4" t="s">
        <v>27</v>
      </c>
      <c r="C42" s="4" t="s">
        <v>28</v>
      </c>
      <c r="D42" s="4" t="s">
        <v>29</v>
      </c>
    </row>
    <row r="43" spans="1:6" x14ac:dyDescent="0.35">
      <c r="A43" s="15" t="s">
        <v>30</v>
      </c>
      <c r="B43" s="27">
        <f>48+B34+B34+B34+B34+B34</f>
        <v>108</v>
      </c>
      <c r="C43" s="27">
        <f>40+C34</f>
        <v>42</v>
      </c>
      <c r="D43" s="14">
        <f>C43/B43</f>
        <v>0.3888888888888889</v>
      </c>
    </row>
    <row r="44" spans="1:6" x14ac:dyDescent="0.35">
      <c r="A44" s="28" t="s">
        <v>31</v>
      </c>
      <c r="B44" s="29">
        <f>60000+B35+B35+B35+B35+B35</f>
        <v>135000</v>
      </c>
      <c r="C44" s="29">
        <f>395346.79+C35</f>
        <v>469221.79</v>
      </c>
      <c r="D44" s="30">
        <f>C44/B44</f>
        <v>3.475716962962963</v>
      </c>
    </row>
    <row r="45" spans="1:6" x14ac:dyDescent="0.35">
      <c r="A45" s="31" t="s">
        <v>32</v>
      </c>
      <c r="B45" s="32">
        <v>0.15</v>
      </c>
      <c r="C45" s="33">
        <f>C36</f>
        <v>0.41</v>
      </c>
      <c r="D45" s="33">
        <f>B45/C45</f>
        <v>0.36585365853658536</v>
      </c>
    </row>
    <row r="46" spans="1:6" x14ac:dyDescent="0.35">
      <c r="A46" s="34" t="s">
        <v>15</v>
      </c>
      <c r="B46" s="35">
        <f>20000+B37+B37+B37+B37+B37</f>
        <v>45000</v>
      </c>
      <c r="C46" s="35">
        <f>68213.06+C37</f>
        <v>84827.21</v>
      </c>
      <c r="D46" s="36">
        <f>C46/B46</f>
        <v>1.8850491111111112</v>
      </c>
      <c r="F46" s="46"/>
    </row>
    <row r="47" spans="1:6" x14ac:dyDescent="0.35">
      <c r="A47" s="37" t="s">
        <v>33</v>
      </c>
      <c r="B47" s="38">
        <v>50000</v>
      </c>
      <c r="C47" s="38">
        <f>C38</f>
        <v>241074</v>
      </c>
      <c r="D47" s="39">
        <f>B47/C47</f>
        <v>0.20740519508532651</v>
      </c>
    </row>
    <row r="48" spans="1:6" x14ac:dyDescent="0.35">
      <c r="A48" s="40" t="s">
        <v>34</v>
      </c>
      <c r="B48" s="41">
        <f>20000+B39+B39+B39+B39+B39</f>
        <v>45000</v>
      </c>
      <c r="C48" s="41">
        <f>14473+C39</f>
        <v>16201</v>
      </c>
      <c r="D48" s="42">
        <f>B48/C48</f>
        <v>2.7776063205974939</v>
      </c>
    </row>
    <row r="50" spans="1:13" ht="21" x14ac:dyDescent="0.5">
      <c r="A50" s="47" t="s">
        <v>36</v>
      </c>
    </row>
    <row r="51" spans="1:13" x14ac:dyDescent="0.35">
      <c r="A51" s="48"/>
      <c r="B51" s="49" t="s">
        <v>37</v>
      </c>
      <c r="C51" s="49"/>
      <c r="D51" s="49"/>
      <c r="E51" s="50" t="s">
        <v>38</v>
      </c>
      <c r="F51" s="50"/>
      <c r="G51" s="50"/>
      <c r="H51" s="51" t="s">
        <v>39</v>
      </c>
      <c r="I51" s="51"/>
      <c r="J51" s="51"/>
      <c r="K51" s="48" t="s">
        <v>40</v>
      </c>
      <c r="L51" s="48" t="s">
        <v>41</v>
      </c>
      <c r="M51" s="48" t="s">
        <v>42</v>
      </c>
    </row>
    <row r="52" spans="1:13" x14ac:dyDescent="0.35">
      <c r="A52" s="48" t="s">
        <v>43</v>
      </c>
      <c r="B52" s="49" t="s">
        <v>44</v>
      </c>
      <c r="C52" s="49" t="s">
        <v>45</v>
      </c>
      <c r="D52" s="49" t="s">
        <v>46</v>
      </c>
      <c r="E52" s="50" t="s">
        <v>44</v>
      </c>
      <c r="F52" s="50" t="s">
        <v>45</v>
      </c>
      <c r="G52" s="50" t="s">
        <v>46</v>
      </c>
      <c r="H52" s="51" t="s">
        <v>44</v>
      </c>
      <c r="I52" s="51" t="s">
        <v>45</v>
      </c>
      <c r="J52" s="51" t="s">
        <v>46</v>
      </c>
      <c r="K52" s="48"/>
      <c r="L52" s="48"/>
      <c r="M52" s="48"/>
    </row>
    <row r="53" spans="1:13" x14ac:dyDescent="0.35">
      <c r="A53" s="52" t="s">
        <v>47</v>
      </c>
      <c r="B53" s="53">
        <v>1</v>
      </c>
      <c r="C53" s="53">
        <v>15000</v>
      </c>
      <c r="D53" s="53">
        <v>16828</v>
      </c>
      <c r="E53" s="53">
        <v>1</v>
      </c>
      <c r="F53" s="53">
        <v>19000</v>
      </c>
      <c r="G53" s="53">
        <v>-57.91</v>
      </c>
      <c r="H53" s="53">
        <v>6</v>
      </c>
      <c r="I53" s="53">
        <v>171000</v>
      </c>
      <c r="J53" s="53">
        <v>151010.41</v>
      </c>
      <c r="K53" s="53">
        <v>8</v>
      </c>
      <c r="L53" s="53">
        <v>205000</v>
      </c>
      <c r="M53" s="53">
        <v>167780.5</v>
      </c>
    </row>
    <row r="54" spans="1:13" x14ac:dyDescent="0.35">
      <c r="A54" s="54" t="s">
        <v>48</v>
      </c>
      <c r="B54" s="55">
        <v>1</v>
      </c>
      <c r="C54" s="55">
        <v>25000</v>
      </c>
      <c r="D54" s="55">
        <v>17136.060000000001</v>
      </c>
      <c r="E54" s="55">
        <v>3</v>
      </c>
      <c r="F54" s="55">
        <v>95000</v>
      </c>
      <c r="G54" s="55">
        <v>-0.5</v>
      </c>
      <c r="H54" s="55">
        <v>2</v>
      </c>
      <c r="I54" s="55">
        <v>100000</v>
      </c>
      <c r="J54" s="55">
        <v>91599.92</v>
      </c>
      <c r="K54" s="55">
        <v>6</v>
      </c>
      <c r="L54" s="55">
        <v>220000</v>
      </c>
      <c r="M54" s="55">
        <v>108735.48</v>
      </c>
    </row>
    <row r="55" spans="1:13" x14ac:dyDescent="0.35">
      <c r="A55" s="56" t="s">
        <v>49</v>
      </c>
      <c r="B55" s="57">
        <v>11</v>
      </c>
      <c r="C55" s="57">
        <v>215500</v>
      </c>
      <c r="D55" s="57">
        <v>221673.05000000005</v>
      </c>
      <c r="E55" s="57">
        <v>42</v>
      </c>
      <c r="F55" s="57">
        <v>583200</v>
      </c>
      <c r="G55" s="57">
        <v>-2649.6200000000013</v>
      </c>
      <c r="H55" s="57">
        <v>14</v>
      </c>
      <c r="I55" s="57">
        <v>209700</v>
      </c>
      <c r="J55" s="57">
        <v>134985.50999999998</v>
      </c>
      <c r="K55" s="57">
        <v>67</v>
      </c>
      <c r="L55" s="57">
        <v>1008400</v>
      </c>
      <c r="M55" s="57">
        <v>354008.93999999994</v>
      </c>
    </row>
    <row r="56" spans="1:13" x14ac:dyDescent="0.35">
      <c r="A56" s="58" t="s">
        <v>50</v>
      </c>
      <c r="B56" s="59"/>
      <c r="C56" s="59"/>
      <c r="D56" s="59"/>
      <c r="E56" s="59">
        <v>1</v>
      </c>
      <c r="F56" s="59">
        <v>15000</v>
      </c>
      <c r="G56" s="59">
        <v>-0.12</v>
      </c>
      <c r="H56" s="59"/>
      <c r="I56" s="59"/>
      <c r="J56" s="59"/>
      <c r="K56" s="59">
        <v>1</v>
      </c>
      <c r="L56" s="59">
        <v>15000</v>
      </c>
      <c r="M56" s="59">
        <v>-0.12</v>
      </c>
    </row>
    <row r="57" spans="1:13" x14ac:dyDescent="0.35">
      <c r="A57" s="60" t="s">
        <v>51</v>
      </c>
      <c r="B57" s="61">
        <v>13</v>
      </c>
      <c r="C57" s="61">
        <v>255500</v>
      </c>
      <c r="D57" s="61">
        <v>255637.11000000004</v>
      </c>
      <c r="E57" s="62">
        <v>47</v>
      </c>
      <c r="F57" s="62">
        <v>712200</v>
      </c>
      <c r="G57" s="62">
        <v>-2708.150000000001</v>
      </c>
      <c r="H57" s="63">
        <v>22</v>
      </c>
      <c r="I57" s="63">
        <v>480700</v>
      </c>
      <c r="J57" s="63">
        <v>377595.83999999991</v>
      </c>
      <c r="K57" s="64">
        <v>82</v>
      </c>
      <c r="L57" s="64">
        <v>1448400</v>
      </c>
      <c r="M57" s="64">
        <v>630524.79999999993</v>
      </c>
    </row>
    <row r="58" spans="1:13" x14ac:dyDescent="0.35">
      <c r="A58" s="65"/>
      <c r="B58" s="66"/>
      <c r="C58" s="67"/>
      <c r="D58" s="67"/>
      <c r="E58" s="66"/>
      <c r="F58" s="67"/>
      <c r="G58" s="67"/>
      <c r="H58" s="66"/>
      <c r="I58" s="67"/>
      <c r="J58" s="67"/>
      <c r="K58" s="66"/>
      <c r="L58" s="67"/>
      <c r="M58" s="67"/>
    </row>
    <row r="59" spans="1:13" x14ac:dyDescent="0.35">
      <c r="A59" s="65"/>
      <c r="B59" s="66"/>
      <c r="C59" s="67"/>
      <c r="D59" s="67"/>
      <c r="E59" s="66"/>
      <c r="F59" s="67"/>
      <c r="G59" s="67"/>
      <c r="H59" s="66"/>
      <c r="I59" s="67"/>
      <c r="J59" s="67"/>
      <c r="K59" s="66"/>
      <c r="L59" s="67"/>
      <c r="M59" s="67"/>
    </row>
    <row r="60" spans="1:13" x14ac:dyDescent="0.35">
      <c r="A60" s="65"/>
      <c r="B60" s="66"/>
      <c r="C60" s="67"/>
      <c r="D60" s="67"/>
      <c r="E60" s="66"/>
      <c r="F60" s="67"/>
      <c r="G60" s="67"/>
      <c r="H60" s="66"/>
      <c r="I60" s="67"/>
      <c r="J60" s="67"/>
      <c r="K60" s="66"/>
      <c r="L60" s="67"/>
      <c r="M60" s="67"/>
    </row>
    <row r="61" spans="1:13" x14ac:dyDescent="0.35">
      <c r="A61" s="65"/>
      <c r="B61" s="66"/>
      <c r="C61" s="67"/>
      <c r="D61" s="67"/>
      <c r="E61" s="66"/>
      <c r="F61" s="67"/>
      <c r="G61" s="67"/>
      <c r="H61" s="66"/>
      <c r="I61" s="67"/>
      <c r="J61" s="67"/>
      <c r="K61" s="66"/>
      <c r="L61" s="67"/>
      <c r="M61" s="67"/>
    </row>
    <row r="62" spans="1:13" x14ac:dyDescent="0.35">
      <c r="A62" s="65"/>
      <c r="B62" s="66"/>
      <c r="C62" s="67"/>
      <c r="D62" s="67"/>
      <c r="E62" s="66"/>
      <c r="F62" s="67"/>
      <c r="G62" s="67"/>
      <c r="H62" s="66"/>
      <c r="I62" s="67"/>
      <c r="J62" s="67"/>
      <c r="K62" s="66"/>
      <c r="L62" s="67"/>
      <c r="M62" s="67"/>
    </row>
    <row r="63" spans="1:13" x14ac:dyDescent="0.35">
      <c r="A63" s="2" t="s">
        <v>52</v>
      </c>
      <c r="B63" s="3">
        <v>45887</v>
      </c>
      <c r="C63" s="3">
        <v>45921</v>
      </c>
      <c r="D63" s="68"/>
    </row>
    <row r="64" spans="1:13" x14ac:dyDescent="0.35">
      <c r="A64" s="2" t="s">
        <v>53</v>
      </c>
      <c r="B64" s="4" t="s">
        <v>54</v>
      </c>
      <c r="C64" s="4" t="s">
        <v>54</v>
      </c>
      <c r="D64" s="22" t="s">
        <v>2</v>
      </c>
      <c r="E64" s="2" t="s">
        <v>3</v>
      </c>
    </row>
    <row r="65" spans="1:5" x14ac:dyDescent="0.35">
      <c r="A65" s="5" t="s">
        <v>55</v>
      </c>
      <c r="B65" s="5">
        <v>40</v>
      </c>
      <c r="C65" s="69">
        <f>E57</f>
        <v>47</v>
      </c>
      <c r="D65" s="70">
        <f>C65-B65</f>
        <v>7</v>
      </c>
      <c r="E65" s="71">
        <f>D65/B65</f>
        <v>0.17499999999999999</v>
      </c>
    </row>
    <row r="66" spans="1:5" x14ac:dyDescent="0.35">
      <c r="A66" s="5" t="s">
        <v>56</v>
      </c>
      <c r="B66" s="5">
        <v>22</v>
      </c>
      <c r="C66" s="5">
        <v>22</v>
      </c>
      <c r="D66" s="70">
        <f>C66-B66</f>
        <v>0</v>
      </c>
      <c r="E66" s="71">
        <f>D66/B66</f>
        <v>0</v>
      </c>
    </row>
    <row r="67" spans="1:5" x14ac:dyDescent="0.35">
      <c r="A67" s="5" t="s">
        <v>57</v>
      </c>
      <c r="B67" s="5">
        <v>1</v>
      </c>
      <c r="C67" s="5">
        <v>1</v>
      </c>
      <c r="D67" s="72">
        <f>B67-C67</f>
        <v>0</v>
      </c>
      <c r="E67" s="71">
        <f>D67/B67</f>
        <v>0</v>
      </c>
    </row>
    <row r="68" spans="1:5" x14ac:dyDescent="0.35">
      <c r="A68" s="5" t="s">
        <v>58</v>
      </c>
      <c r="B68" s="5">
        <v>10</v>
      </c>
      <c r="C68" s="5">
        <v>12</v>
      </c>
      <c r="D68" s="72">
        <f>B68-C68</f>
        <v>-2</v>
      </c>
      <c r="E68" s="71">
        <f>D68/B68</f>
        <v>-0.2</v>
      </c>
    </row>
    <row r="69" spans="1:5" x14ac:dyDescent="0.35">
      <c r="A69" s="2" t="s">
        <v>59</v>
      </c>
      <c r="B69" s="2">
        <v>73</v>
      </c>
      <c r="C69" s="2">
        <f>SUM(C65:C68)</f>
        <v>82</v>
      </c>
      <c r="D69" s="73">
        <f>C69-B69</f>
        <v>9</v>
      </c>
      <c r="E69" s="74">
        <f>D69/B69</f>
        <v>0.12328767123287671</v>
      </c>
    </row>
    <row r="70" spans="1:5" x14ac:dyDescent="0.35">
      <c r="B70" s="68"/>
      <c r="C70" s="68"/>
      <c r="D70" s="68"/>
    </row>
    <row r="71" spans="1:5" x14ac:dyDescent="0.35">
      <c r="A71" s="2" t="s">
        <v>60</v>
      </c>
      <c r="B71" s="3">
        <v>45887</v>
      </c>
      <c r="C71" s="3">
        <v>45921</v>
      </c>
      <c r="D71" s="68"/>
    </row>
    <row r="72" spans="1:5" x14ac:dyDescent="0.35">
      <c r="A72" s="2" t="s">
        <v>53</v>
      </c>
      <c r="B72" s="4" t="s">
        <v>61</v>
      </c>
      <c r="C72" s="4" t="s">
        <v>61</v>
      </c>
      <c r="D72" s="22" t="s">
        <v>2</v>
      </c>
      <c r="E72" s="2" t="s">
        <v>3</v>
      </c>
    </row>
    <row r="73" spans="1:5" x14ac:dyDescent="0.35">
      <c r="A73" s="75" t="s">
        <v>55</v>
      </c>
      <c r="B73" s="78">
        <v>598500</v>
      </c>
      <c r="C73" s="78">
        <v>712200</v>
      </c>
      <c r="D73" s="70">
        <f>C73-B73</f>
        <v>113700</v>
      </c>
      <c r="E73" s="71">
        <f>D73/B73</f>
        <v>0.18997493734335841</v>
      </c>
    </row>
    <row r="74" spans="1:5" x14ac:dyDescent="0.35">
      <c r="A74" s="75" t="s">
        <v>56</v>
      </c>
      <c r="B74" s="78">
        <v>463200</v>
      </c>
      <c r="C74" s="78">
        <v>480700</v>
      </c>
      <c r="D74" s="70">
        <f>C74-B74</f>
        <v>17500</v>
      </c>
      <c r="E74" s="71">
        <f>D74/B74</f>
        <v>3.7780656303972364E-2</v>
      </c>
    </row>
    <row r="75" spans="1:5" x14ac:dyDescent="0.35">
      <c r="A75" s="75" t="s">
        <v>57</v>
      </c>
      <c r="B75" s="78">
        <v>11500</v>
      </c>
      <c r="C75" s="78">
        <v>11500</v>
      </c>
      <c r="D75" s="72">
        <f>B75-C75</f>
        <v>0</v>
      </c>
      <c r="E75" s="71">
        <f>D75/B75</f>
        <v>0</v>
      </c>
    </row>
    <row r="76" spans="1:5" x14ac:dyDescent="0.35">
      <c r="A76" s="75" t="s">
        <v>58</v>
      </c>
      <c r="B76" s="78">
        <v>205500</v>
      </c>
      <c r="C76" s="78">
        <f>255500-C75</f>
        <v>244000</v>
      </c>
      <c r="D76" s="72">
        <f>B76-C76</f>
        <v>-38500</v>
      </c>
      <c r="E76" s="71">
        <f>D76/B76</f>
        <v>-0.18734793187347931</v>
      </c>
    </row>
    <row r="77" spans="1:5" x14ac:dyDescent="0.35">
      <c r="A77" s="2" t="s">
        <v>59</v>
      </c>
      <c r="B77" s="79">
        <v>1278700</v>
      </c>
      <c r="C77" s="79">
        <f>SUM(C73:C76)</f>
        <v>1448400</v>
      </c>
      <c r="D77" s="73">
        <f>C77-B77</f>
        <v>169700</v>
      </c>
      <c r="E77" s="74">
        <f>D77/B77</f>
        <v>0.13271291155079379</v>
      </c>
    </row>
    <row r="78" spans="1:5" x14ac:dyDescent="0.35">
      <c r="B78" s="68"/>
      <c r="C78" s="68"/>
      <c r="D78" s="68"/>
    </row>
    <row r="79" spans="1:5" x14ac:dyDescent="0.35">
      <c r="A79" s="2" t="s">
        <v>62</v>
      </c>
      <c r="B79" s="81">
        <v>45887</v>
      </c>
      <c r="C79" s="3">
        <v>45921</v>
      </c>
      <c r="D79" s="68"/>
    </row>
    <row r="80" spans="1:5" x14ac:dyDescent="0.35">
      <c r="A80" s="2" t="s">
        <v>53</v>
      </c>
      <c r="B80" s="4" t="s">
        <v>63</v>
      </c>
      <c r="C80" s="4" t="s">
        <v>63</v>
      </c>
      <c r="D80" s="22" t="s">
        <v>2</v>
      </c>
      <c r="E80" s="2" t="s">
        <v>3</v>
      </c>
    </row>
    <row r="81" spans="1:5" x14ac:dyDescent="0.35">
      <c r="A81" s="76" t="s">
        <v>55</v>
      </c>
      <c r="B81" s="77">
        <v>0</v>
      </c>
      <c r="C81" s="77">
        <v>0</v>
      </c>
      <c r="D81" s="72">
        <f>C81-B81</f>
        <v>0</v>
      </c>
      <c r="E81" s="33">
        <v>0</v>
      </c>
    </row>
    <row r="82" spans="1:5" x14ac:dyDescent="0.35">
      <c r="A82" s="76" t="s">
        <v>56</v>
      </c>
      <c r="B82" s="80">
        <v>410699.18</v>
      </c>
      <c r="C82" s="80">
        <v>377596</v>
      </c>
      <c r="D82" s="72">
        <f>C82-B82</f>
        <v>-33103.179999999993</v>
      </c>
      <c r="E82" s="33">
        <f>D82/B82</f>
        <v>-8.0602011428413362E-2</v>
      </c>
    </row>
    <row r="83" spans="1:5" x14ac:dyDescent="0.35">
      <c r="A83" s="76" t="s">
        <v>57</v>
      </c>
      <c r="B83" s="80">
        <v>12302.29</v>
      </c>
      <c r="C83" s="80">
        <v>12586</v>
      </c>
      <c r="D83" s="72">
        <f>B83-C83</f>
        <v>-283.70999999999913</v>
      </c>
      <c r="E83" s="33">
        <f>D83/B83</f>
        <v>-2.3061560083529092E-2</v>
      </c>
    </row>
    <row r="84" spans="1:5" x14ac:dyDescent="0.35">
      <c r="A84" s="76" t="s">
        <v>58</v>
      </c>
      <c r="B84" s="80">
        <v>182840.46</v>
      </c>
      <c r="C84" s="80">
        <f>255637-C83</f>
        <v>243051</v>
      </c>
      <c r="D84" s="72">
        <f>B84-C84</f>
        <v>-60210.540000000008</v>
      </c>
      <c r="E84" s="33">
        <f>D84/B84</f>
        <v>-0.32930643469175264</v>
      </c>
    </row>
    <row r="85" spans="1:5" x14ac:dyDescent="0.35">
      <c r="A85" s="2" t="s">
        <v>59</v>
      </c>
      <c r="B85" s="79">
        <v>605841.92999999993</v>
      </c>
      <c r="C85" s="79">
        <f>SUM(C82:C84)</f>
        <v>633233</v>
      </c>
      <c r="D85" s="73">
        <f>C85-B85</f>
        <v>27391.070000000065</v>
      </c>
      <c r="E85" s="74">
        <f>D85/B85</f>
        <v>4.5211578538316206E-2</v>
      </c>
    </row>
  </sheetData>
  <mergeCells count="4">
    <mergeCell ref="A1:E1"/>
    <mergeCell ref="A15:E15"/>
    <mergeCell ref="A32:D32"/>
    <mergeCell ref="A41:D41"/>
  </mergeCells>
  <conditionalFormatting sqref="D34:D39">
    <cfRule type="iconSet" priority="12">
      <iconSet>
        <cfvo type="percent" val="0"/>
        <cfvo type="num" val="0.7"/>
        <cfvo type="num" val="0.9" gte="0"/>
      </iconSet>
    </cfRule>
  </conditionalFormatting>
  <conditionalFormatting sqref="D43:D48">
    <cfRule type="iconSet" priority="13">
      <iconSet>
        <cfvo type="percent" val="0"/>
        <cfvo type="num" val="0.7"/>
        <cfvo type="num" val="0.9" gte="0"/>
      </iconSet>
    </cfRule>
  </conditionalFormatting>
  <conditionalFormatting sqref="D65:D66 D69">
    <cfRule type="iconSet" priority="7">
      <iconSet iconSet="3Arrows">
        <cfvo type="percent" val="0"/>
        <cfvo type="num" val="0"/>
        <cfvo type="num" val="0" gte="0"/>
      </iconSet>
    </cfRule>
  </conditionalFormatting>
  <conditionalFormatting sqref="D67:D68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D73:D74 D77">
    <cfRule type="iconSet" priority="11">
      <iconSet iconSet="3Arrows">
        <cfvo type="percent" val="0"/>
        <cfvo type="num" val="0"/>
        <cfvo type="num" val="0" gte="0"/>
      </iconSet>
    </cfRule>
  </conditionalFormatting>
  <conditionalFormatting sqref="D75:D76">
    <cfRule type="iconSet" priority="5">
      <iconSet iconSet="3Arrows">
        <cfvo type="percent" val="0"/>
        <cfvo type="num" val="0"/>
        <cfvo type="num" val="0" gte="0"/>
      </iconSet>
    </cfRule>
  </conditionalFormatting>
  <conditionalFormatting sqref="D81:D85">
    <cfRule type="iconSet" priority="9">
      <iconSet iconSet="3Arrows">
        <cfvo type="percent" val="0"/>
        <cfvo type="num" val="0"/>
        <cfvo type="num" val="0" gte="0"/>
      </iconSet>
    </cfRule>
  </conditionalFormatting>
  <conditionalFormatting sqref="D3:E12">
    <cfRule type="iconSet" priority="16">
      <iconSet iconSet="3Arrows">
        <cfvo type="percent" val="0"/>
        <cfvo type="num" val="0"/>
        <cfvo type="num" val="0" gte="0"/>
      </iconSet>
    </cfRule>
  </conditionalFormatting>
  <conditionalFormatting sqref="D17:E21">
    <cfRule type="iconSet" priority="15">
      <iconSet iconSet="3Arrows">
        <cfvo type="percent" val="0"/>
        <cfvo type="num" val="0"/>
        <cfvo type="num" val="0" gte="0"/>
      </iconSet>
    </cfRule>
  </conditionalFormatting>
  <conditionalFormatting sqref="D22:E23">
    <cfRule type="iconSet" priority="3">
      <iconSet iconSet="3Arrows">
        <cfvo type="percent" val="0"/>
        <cfvo type="num" val="0"/>
        <cfvo type="num" val="0" gte="0"/>
      </iconSet>
    </cfRule>
  </conditionalFormatting>
  <conditionalFormatting sqref="D24:E24">
    <cfRule type="iconSet" priority="1">
      <iconSet iconSet="3Arrows">
        <cfvo type="percent" val="0"/>
        <cfvo type="num" val="0"/>
        <cfvo type="num" val="0" gte="0"/>
      </iconSet>
    </cfRule>
  </conditionalFormatting>
  <conditionalFormatting sqref="D25:E25">
    <cfRule type="iconSet" priority="14">
      <iconSet iconSet="3Arrows" reverse="1">
        <cfvo type="percent" val="0"/>
        <cfvo type="num" val="0"/>
        <cfvo type="num" val="0" gte="0"/>
      </iconSet>
    </cfRule>
  </conditionalFormatting>
  <conditionalFormatting sqref="D26:E26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D27:E30">
    <cfRule type="iconSet" priority="17">
      <iconSet iconSet="3Arrows">
        <cfvo type="percent" val="0"/>
        <cfvo type="num" val="0"/>
        <cfvo type="num" val="0" gte="0"/>
      </iconSet>
    </cfRule>
  </conditionalFormatting>
  <conditionalFormatting sqref="E65:E69">
    <cfRule type="iconSet" priority="6">
      <iconSet iconSet="3Arrows">
        <cfvo type="percent" val="0"/>
        <cfvo type="num" val="0"/>
        <cfvo type="num" val="0" gte="0"/>
      </iconSet>
    </cfRule>
  </conditionalFormatting>
  <conditionalFormatting sqref="E73:E77">
    <cfRule type="iconSet" priority="10">
      <iconSet iconSet="3Arrows">
        <cfvo type="percent" val="0"/>
        <cfvo type="num" val="0"/>
        <cfvo type="num" val="0" gte="0"/>
      </iconSet>
    </cfRule>
  </conditionalFormatting>
  <conditionalFormatting sqref="E81:E85">
    <cfRule type="iconSet" priority="8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Charo, James Ngari</dc:creator>
  <cp:lastModifiedBy>Charo, James Ngari</cp:lastModifiedBy>
  <cp:lastPrinted>2025-09-21T07:09:28Z</cp:lastPrinted>
  <dcterms:created xsi:type="dcterms:W3CDTF">2025-09-21T07:02:26Z</dcterms:created>
  <dcterms:modified xsi:type="dcterms:W3CDTF">2025-09-21T07:10:47Z</dcterms:modified>
</cp:coreProperties>
</file>