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12247\Documents\"/>
    </mc:Choice>
  </mc:AlternateContent>
  <xr:revisionPtr revIDLastSave="0" documentId="13_ncr:1_{3EBF4A9B-8312-4BDD-90A1-9EF4D9EFBD63}" xr6:coauthVersionLast="47" xr6:coauthVersionMax="47" xr10:uidLastSave="{00000000-0000-0000-0000-000000000000}"/>
  <bookViews>
    <workbookView xWindow="-110" yWindow="-110" windowWidth="19420" windowHeight="10300" xr2:uid="{9B71AADC-D5AA-4280-80E7-48A211C880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 s="1"/>
  <c r="D85" i="1" s="1"/>
  <c r="E85" i="1" s="1"/>
  <c r="C83" i="1"/>
  <c r="C86" i="1" s="1"/>
  <c r="D86" i="1" s="1"/>
  <c r="E86" i="1" s="1"/>
  <c r="D82" i="1"/>
  <c r="C78" i="1"/>
  <c r="D78" i="1" s="1"/>
  <c r="E78" i="1" s="1"/>
  <c r="C77" i="1"/>
  <c r="D77" i="1" s="1"/>
  <c r="E77" i="1" s="1"/>
  <c r="D76" i="1"/>
  <c r="E76" i="1" s="1"/>
  <c r="D75" i="1"/>
  <c r="E75" i="1" s="1"/>
  <c r="C75" i="1"/>
  <c r="C74" i="1"/>
  <c r="D74" i="1" s="1"/>
  <c r="E74" i="1" s="1"/>
  <c r="C70" i="1"/>
  <c r="D70" i="1" s="1"/>
  <c r="E70" i="1" s="1"/>
  <c r="D69" i="1"/>
  <c r="E69" i="1" s="1"/>
  <c r="D68" i="1"/>
  <c r="E68" i="1" s="1"/>
  <c r="D67" i="1"/>
  <c r="E67" i="1" s="1"/>
  <c r="C66" i="1"/>
  <c r="D66" i="1" s="1"/>
  <c r="E66" i="1" s="1"/>
  <c r="B49" i="1"/>
  <c r="D49" i="1" s="1"/>
  <c r="D48" i="1"/>
  <c r="B47" i="1"/>
  <c r="D47" i="1" s="1"/>
  <c r="D46" i="1"/>
  <c r="D45" i="1"/>
  <c r="B45" i="1"/>
  <c r="D44" i="1"/>
  <c r="B44" i="1"/>
  <c r="C39" i="1"/>
  <c r="D39" i="1" s="1"/>
  <c r="D37" i="1"/>
  <c r="D35" i="1"/>
  <c r="E26" i="1"/>
  <c r="D26" i="1"/>
  <c r="C25" i="1"/>
  <c r="D25" i="1" s="1"/>
  <c r="E25" i="1" s="1"/>
  <c r="C24" i="1"/>
  <c r="D24" i="1" s="1"/>
  <c r="E24" i="1" s="1"/>
  <c r="C22" i="1"/>
  <c r="D22" i="1" s="1"/>
  <c r="E22" i="1" s="1"/>
  <c r="C21" i="1"/>
  <c r="D21" i="1" s="1"/>
  <c r="E21" i="1" s="1"/>
  <c r="D20" i="1"/>
  <c r="E20" i="1" s="1"/>
  <c r="D19" i="1"/>
  <c r="E19" i="1" s="1"/>
  <c r="C18" i="1"/>
  <c r="D18" i="1" s="1"/>
  <c r="E18" i="1" s="1"/>
  <c r="C17" i="1"/>
  <c r="D17" i="1" s="1"/>
  <c r="C12" i="1"/>
  <c r="D12" i="1" s="1"/>
  <c r="D11" i="1"/>
  <c r="E11" i="1" s="1"/>
  <c r="C10" i="1"/>
  <c r="D10" i="1" s="1"/>
  <c r="E10" i="1" s="1"/>
  <c r="E9" i="1"/>
  <c r="D9" i="1"/>
  <c r="C8" i="1"/>
  <c r="D8" i="1" s="1"/>
  <c r="E8" i="1" s="1"/>
  <c r="D7" i="1"/>
  <c r="E7" i="1" s="1"/>
  <c r="D6" i="1"/>
  <c r="E6" i="1" s="1"/>
  <c r="C5" i="1"/>
  <c r="D5" i="1" s="1"/>
  <c r="E5" i="1" s="1"/>
  <c r="D4" i="1"/>
  <c r="E4" i="1" s="1"/>
  <c r="E3" i="1"/>
  <c r="D3" i="1"/>
  <c r="E12" i="1" l="1"/>
  <c r="C38" i="1"/>
  <c r="D38" i="1" s="1"/>
  <c r="E17" i="1"/>
  <c r="C23" i="1"/>
  <c r="D83" i="1"/>
  <c r="E83" i="1" s="1"/>
  <c r="C36" i="1"/>
  <c r="D36" i="1" s="1"/>
  <c r="D84" i="1"/>
  <c r="E84" i="1" s="1"/>
  <c r="C27" i="1" l="1"/>
  <c r="D23" i="1"/>
  <c r="E23" i="1" s="1"/>
  <c r="D27" i="1" l="1"/>
  <c r="C28" i="1"/>
  <c r="D28" i="1" s="1"/>
  <c r="E28" i="1" s="1"/>
  <c r="C40" i="1" l="1"/>
  <c r="D40" i="1" s="1"/>
  <c r="E27" i="1"/>
</calcChain>
</file>

<file path=xl/sharedStrings.xml><?xml version="1.0" encoding="utf-8"?>
<sst xmlns="http://schemas.openxmlformats.org/spreadsheetml/2006/main" count="107" uniqueCount="65">
  <si>
    <t>BALANCE SHEET AS AT 19TH OCT 2025</t>
  </si>
  <si>
    <t>ITEMS</t>
  </si>
  <si>
    <t>GROWTH</t>
  </si>
  <si>
    <t>% GROWTH</t>
  </si>
  <si>
    <t>LOANS TO MEMBERS</t>
  </si>
  <si>
    <t>E-WALLET &amp; BANK BALANCE</t>
  </si>
  <si>
    <t>TOTAL ASSETS</t>
  </si>
  <si>
    <t>RISK FUND</t>
  </si>
  <si>
    <t>REGISTRATION FEE</t>
  </si>
  <si>
    <t>MEMBER SAVINGS</t>
  </si>
  <si>
    <t>SHARE CAPITAL</t>
  </si>
  <si>
    <t>LOAN OVERPAYMENTS</t>
  </si>
  <si>
    <t>RETAINED EARNINGS</t>
  </si>
  <si>
    <t>TOTAL LIABILITIES &amp; RETAINED EARNINGS</t>
  </si>
  <si>
    <t>INCOME STATEMENT AS AT 19TH OCT 2025</t>
  </si>
  <si>
    <t>INTEREST INCOME</t>
  </si>
  <si>
    <t>LOAN FINES</t>
  </si>
  <si>
    <t>CYTONN INTEREST</t>
  </si>
  <si>
    <t>OTHER INCOMES</t>
  </si>
  <si>
    <t>DONATIONS</t>
  </si>
  <si>
    <t>TOTAL INCOME</t>
  </si>
  <si>
    <t>CHAMASOFT CHARGES</t>
  </si>
  <si>
    <t>COOPERATIVE CHARGES</t>
  </si>
  <si>
    <t>CHAMASOFT SUBSCRIPTION N SMSes</t>
  </si>
  <si>
    <t>OTHER EXPENSES</t>
  </si>
  <si>
    <t>TOTAL EXPENSES</t>
  </si>
  <si>
    <t>PERFORMANCE TRACKER AS AT 19TH OCT 2025</t>
  </si>
  <si>
    <t>ITEM</t>
  </si>
  <si>
    <t>TARGET</t>
  </si>
  <si>
    <t>ACTUAL</t>
  </si>
  <si>
    <t>% ACHIEVED</t>
  </si>
  <si>
    <t>RECRUITMENT</t>
  </si>
  <si>
    <t>CONTRIBUTIONS</t>
  </si>
  <si>
    <t>PORTFOLIO AT RISK (PAR)</t>
  </si>
  <si>
    <t>BANK/RESTING BALANCE</t>
  </si>
  <si>
    <t>EXPENDITURE</t>
  </si>
  <si>
    <t>PERFORMANCE TRACKER - YEAR TO DATE (YTD)</t>
  </si>
  <si>
    <t>LOANS</t>
  </si>
  <si>
    <t>bad loan</t>
  </si>
  <si>
    <t>fully paid</t>
  </si>
  <si>
    <t>outstanding</t>
  </si>
  <si>
    <t>Total No</t>
  </si>
  <si>
    <t>Total Principal</t>
  </si>
  <si>
    <t>Total Bal.</t>
  </si>
  <si>
    <t>Loan Type</t>
  </si>
  <si>
    <t>No</t>
  </si>
  <si>
    <t>Principal</t>
  </si>
  <si>
    <t>Bal.</t>
  </si>
  <si>
    <t>Development</t>
  </si>
  <si>
    <t>Education</t>
  </si>
  <si>
    <t>Emergency</t>
  </si>
  <si>
    <t>Medical</t>
  </si>
  <si>
    <t>Grand Total</t>
  </si>
  <si>
    <t>LOANS - NO. OF LOANS DISBURSED</t>
  </si>
  <si>
    <t>STATUS</t>
  </si>
  <si>
    <t>NO. OF LOANS</t>
  </si>
  <si>
    <t>FULLY PAID</t>
  </si>
  <si>
    <t>OUTSTANDING</t>
  </si>
  <si>
    <t>NON-PERFORMING</t>
  </si>
  <si>
    <t>LONG OVERDUE</t>
  </si>
  <si>
    <t>GRAND TOTAL</t>
  </si>
  <si>
    <t>LOANS - PRINCIPAL AMOUNT DISBURSED</t>
  </si>
  <si>
    <t>AMOUNT BORROWED</t>
  </si>
  <si>
    <t>LOANS - OUTSTANDING BALANCE BALANCE</t>
  </si>
  <si>
    <t>LOAN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</si>
</sst>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d\-mmm\-yy;@"/>
    <numFmt numFmtId="165" formatCode="#,##0.00_ ;[Red]\-#,##0.00\ "/>
    <numFmt numFmtId="166" formatCode="#,##0.0000000000_);[Red]\(#,##0.0000000000\)"/>
    <numFmt numFmtId="167" formatCode="_-* #,##0_-;\-* #,##0_-;_-* &quot;-&quot;??_-;_-@_-"/>
    <numFmt numFmtId="168" formatCode="_(* #,##0_);_(* \(#,##0\);_(* &quot;-&quot;??_);_(@_)"/>
    <numFmt numFmtId="169" formatCode="#,##0_ ;[Red]\-#,##0\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/>
    <xf numFmtId="43" fontId="2" fillId="2" borderId="1" xfId="1" applyFont="1" applyFill="1" applyBorder="1" applyAlignment="1"/>
    <xf numFmtId="0" fontId="0" fillId="3" borderId="1" xfId="0" applyFill="1" applyBorder="1"/>
    <xf numFmtId="165" fontId="0" fillId="3" borderId="1" xfId="1" applyNumberFormat="1" applyFont="1" applyFill="1" applyBorder="1" applyAlignment="1"/>
    <xf numFmtId="9" fontId="0" fillId="3" borderId="1" xfId="2" applyFont="1" applyFill="1" applyBorder="1" applyAlignment="1"/>
    <xf numFmtId="166" fontId="0" fillId="0" borderId="0" xfId="0" applyNumberFormat="1"/>
    <xf numFmtId="0" fontId="2" fillId="3" borderId="1" xfId="0" applyFont="1" applyFill="1" applyBorder="1"/>
    <xf numFmtId="165" fontId="2" fillId="3" borderId="1" xfId="1" applyNumberFormat="1" applyFont="1" applyFill="1" applyBorder="1" applyAlignment="1"/>
    <xf numFmtId="9" fontId="2" fillId="3" borderId="1" xfId="2" applyFont="1" applyFill="1" applyBorder="1" applyAlignment="1"/>
    <xf numFmtId="165" fontId="0" fillId="0" borderId="0" xfId="0" applyNumberFormat="1"/>
    <xf numFmtId="0" fontId="0" fillId="4" borderId="1" xfId="0" applyFill="1" applyBorder="1"/>
    <xf numFmtId="165" fontId="0" fillId="4" borderId="1" xfId="1" applyNumberFormat="1" applyFont="1" applyFill="1" applyBorder="1" applyAlignment="1"/>
    <xf numFmtId="9" fontId="0" fillId="4" borderId="1" xfId="2" applyFont="1" applyFill="1" applyBorder="1" applyAlignment="1"/>
    <xf numFmtId="40" fontId="0" fillId="0" borderId="0" xfId="0" applyNumberFormat="1"/>
    <xf numFmtId="0" fontId="2" fillId="4" borderId="1" xfId="0" applyFont="1" applyFill="1" applyBorder="1"/>
    <xf numFmtId="165" fontId="2" fillId="4" borderId="1" xfId="1" applyNumberFormat="1" applyFont="1" applyFill="1" applyBorder="1" applyAlignment="1"/>
    <xf numFmtId="9" fontId="2" fillId="4" borderId="1" xfId="2" applyFont="1" applyFill="1" applyBorder="1" applyAlignment="1"/>
    <xf numFmtId="0" fontId="2" fillId="0" borderId="0" xfId="0" applyFont="1"/>
    <xf numFmtId="165" fontId="2" fillId="0" borderId="0" xfId="1" applyNumberFormat="1" applyFont="1" applyFill="1" applyAlignment="1"/>
    <xf numFmtId="9" fontId="2" fillId="0" borderId="0" xfId="2" applyFont="1" applyFill="1" applyAlignment="1"/>
    <xf numFmtId="165" fontId="0" fillId="0" borderId="0" xfId="1" applyNumberFormat="1" applyFont="1" applyAlignment="1"/>
    <xf numFmtId="165" fontId="2" fillId="2" borderId="1" xfId="1" applyNumberFormat="1" applyFont="1" applyFill="1" applyBorder="1" applyAlignment="1"/>
    <xf numFmtId="165" fontId="2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9" fontId="0" fillId="0" borderId="0" xfId="2" applyFont="1" applyFill="1" applyBorder="1" applyAlignment="1"/>
    <xf numFmtId="0" fontId="2" fillId="2" borderId="1" xfId="0" applyFont="1" applyFill="1" applyBorder="1" applyAlignment="1">
      <alignment horizontal="left"/>
    </xf>
    <xf numFmtId="167" fontId="0" fillId="4" borderId="1" xfId="1" applyNumberFormat="1" applyFont="1" applyFill="1" applyBorder="1" applyAlignment="1"/>
    <xf numFmtId="0" fontId="2" fillId="5" borderId="1" xfId="0" applyFont="1" applyFill="1" applyBorder="1"/>
    <xf numFmtId="43" fontId="0" fillId="5" borderId="1" xfId="1" applyFont="1" applyFill="1" applyBorder="1" applyAlignment="1"/>
    <xf numFmtId="9" fontId="0" fillId="5" borderId="1" xfId="2" applyFont="1" applyFill="1" applyBorder="1" applyAlignment="1"/>
    <xf numFmtId="0" fontId="2" fillId="6" borderId="1" xfId="0" applyFont="1" applyFill="1" applyBorder="1"/>
    <xf numFmtId="9" fontId="0" fillId="6" borderId="1" xfId="1" applyNumberFormat="1" applyFont="1" applyFill="1" applyBorder="1" applyAlignment="1"/>
    <xf numFmtId="9" fontId="0" fillId="6" borderId="1" xfId="2" applyFont="1" applyFill="1" applyBorder="1" applyAlignment="1"/>
    <xf numFmtId="0" fontId="2" fillId="7" borderId="1" xfId="0" applyFont="1" applyFill="1" applyBorder="1"/>
    <xf numFmtId="43" fontId="0" fillId="7" borderId="1" xfId="1" applyFont="1" applyFill="1" applyBorder="1" applyAlignment="1"/>
    <xf numFmtId="9" fontId="0" fillId="7" borderId="1" xfId="2" applyFont="1" applyFill="1" applyBorder="1" applyAlignment="1"/>
    <xf numFmtId="0" fontId="2" fillId="8" borderId="1" xfId="0" applyFont="1" applyFill="1" applyBorder="1"/>
    <xf numFmtId="43" fontId="0" fillId="8" borderId="1" xfId="1" applyFont="1" applyFill="1" applyBorder="1" applyAlignment="1"/>
    <xf numFmtId="9" fontId="0" fillId="8" borderId="1" xfId="2" applyFont="1" applyFill="1" applyBorder="1" applyAlignment="1"/>
    <xf numFmtId="0" fontId="2" fillId="9" borderId="1" xfId="0" applyFont="1" applyFill="1" applyBorder="1"/>
    <xf numFmtId="43" fontId="0" fillId="9" borderId="1" xfId="1" applyFont="1" applyFill="1" applyBorder="1" applyAlignment="1"/>
    <xf numFmtId="9" fontId="0" fillId="9" borderId="1" xfId="2" applyFont="1" applyFill="1" applyBorder="1" applyAlignment="1"/>
    <xf numFmtId="0" fontId="2" fillId="0" borderId="1" xfId="0" applyFont="1" applyBorder="1"/>
    <xf numFmtId="43" fontId="0" fillId="0" borderId="1" xfId="1" applyFont="1" applyFill="1" applyBorder="1" applyAlignment="1"/>
    <xf numFmtId="9" fontId="0" fillId="0" borderId="1" xfId="2" applyFont="1" applyFill="1" applyBorder="1" applyAlignment="1"/>
    <xf numFmtId="9" fontId="0" fillId="0" borderId="0" xfId="2" applyFont="1"/>
    <xf numFmtId="0" fontId="3" fillId="0" borderId="0" xfId="0" applyFont="1"/>
    <xf numFmtId="0" fontId="4" fillId="2" borderId="1" xfId="0" applyFont="1" applyFill="1" applyBorder="1"/>
    <xf numFmtId="0" fontId="4" fillId="10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11" borderId="1" xfId="0" applyFont="1" applyFill="1" applyBorder="1" applyAlignment="1">
      <alignment horizontal="left"/>
    </xf>
    <xf numFmtId="0" fontId="0" fillId="11" borderId="1" xfId="0" applyFill="1" applyBorder="1"/>
    <xf numFmtId="168" fontId="0" fillId="11" borderId="1" xfId="0" applyNumberFormat="1" applyFill="1" applyBorder="1"/>
    <xf numFmtId="0" fontId="4" fillId="8" borderId="1" xfId="0" applyFont="1" applyFill="1" applyBorder="1" applyAlignment="1">
      <alignment horizontal="left"/>
    </xf>
    <xf numFmtId="0" fontId="0" fillId="8" borderId="1" xfId="0" applyFill="1" applyBorder="1"/>
    <xf numFmtId="168" fontId="0" fillId="8" borderId="1" xfId="0" applyNumberFormat="1" applyFill="1" applyBorder="1"/>
    <xf numFmtId="0" fontId="4" fillId="12" borderId="1" xfId="0" applyFont="1" applyFill="1" applyBorder="1" applyAlignment="1">
      <alignment horizontal="left"/>
    </xf>
    <xf numFmtId="0" fontId="0" fillId="12" borderId="1" xfId="0" applyFill="1" applyBorder="1"/>
    <xf numFmtId="168" fontId="0" fillId="12" borderId="1" xfId="0" applyNumberFormat="1" applyFill="1" applyBorder="1"/>
    <xf numFmtId="0" fontId="4" fillId="13" borderId="1" xfId="0" applyFont="1" applyFill="1" applyBorder="1" applyAlignment="1">
      <alignment horizontal="left"/>
    </xf>
    <xf numFmtId="0" fontId="0" fillId="13" borderId="1" xfId="0" applyFill="1" applyBorder="1"/>
    <xf numFmtId="168" fontId="0" fillId="13" borderId="1" xfId="0" applyNumberFormat="1" applyFill="1" applyBorder="1"/>
    <xf numFmtId="0" fontId="4" fillId="2" borderId="1" xfId="0" applyFont="1" applyFill="1" applyBorder="1" applyAlignment="1">
      <alignment horizontal="left"/>
    </xf>
    <xf numFmtId="168" fontId="4" fillId="10" borderId="1" xfId="0" applyNumberFormat="1" applyFont="1" applyFill="1" applyBorder="1"/>
    <xf numFmtId="168" fontId="4" fillId="3" borderId="1" xfId="0" applyNumberFormat="1" applyFont="1" applyFill="1" applyBorder="1"/>
    <xf numFmtId="168" fontId="4" fillId="6" borderId="1" xfId="0" applyNumberFormat="1" applyFont="1" applyFill="1" applyBorder="1"/>
    <xf numFmtId="168" fontId="4" fillId="2" borderId="1" xfId="0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67" fontId="4" fillId="0" borderId="0" xfId="0" applyNumberFormat="1" applyFont="1"/>
    <xf numFmtId="43" fontId="0" fillId="0" borderId="0" xfId="1" applyFont="1" applyAlignment="1"/>
    <xf numFmtId="168" fontId="0" fillId="3" borderId="1" xfId="0" applyNumberFormat="1" applyFill="1" applyBorder="1"/>
    <xf numFmtId="169" fontId="0" fillId="14" borderId="1" xfId="1" applyNumberFormat="1" applyFont="1" applyFill="1" applyBorder="1" applyAlignment="1"/>
    <xf numFmtId="9" fontId="0" fillId="14" borderId="1" xfId="2" applyFont="1" applyFill="1" applyBorder="1" applyAlignment="1"/>
    <xf numFmtId="169" fontId="0" fillId="6" borderId="1" xfId="1" applyNumberFormat="1" applyFont="1" applyFill="1" applyBorder="1" applyAlignment="1"/>
    <xf numFmtId="169" fontId="2" fillId="2" borderId="1" xfId="1" applyNumberFormat="1" applyFont="1" applyFill="1" applyBorder="1" applyAlignment="1"/>
    <xf numFmtId="9" fontId="2" fillId="2" borderId="1" xfId="2" applyFont="1" applyFill="1" applyBorder="1" applyAlignment="1"/>
    <xf numFmtId="0" fontId="0" fillId="14" borderId="1" xfId="0" applyFill="1" applyBorder="1"/>
    <xf numFmtId="168" fontId="0" fillId="14" borderId="1" xfId="1" applyNumberFormat="1" applyFont="1" applyFill="1" applyBorder="1" applyAlignment="1"/>
    <xf numFmtId="168" fontId="2" fillId="2" borderId="1" xfId="1" applyNumberFormat="1" applyFont="1" applyFill="1" applyBorder="1" applyAlignment="1"/>
    <xf numFmtId="0" fontId="0" fillId="6" borderId="1" xfId="0" applyFill="1" applyBorder="1"/>
    <xf numFmtId="43" fontId="0" fillId="6" borderId="1" xfId="1" applyFont="1" applyFill="1" applyBorder="1" applyAlignment="1"/>
    <xf numFmtId="168" fontId="0" fillId="6" borderId="1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12247\Downloads\SOYOSOYO%20%20SACCO%20Loans%20Summary%20(1).xlsx" TargetMode="External"/><Relationship Id="rId1" Type="http://schemas.openxmlformats.org/officeDocument/2006/relationships/externalLinkPath" Target="/Users/KEN12247/Downloads/SOYOSOYO%20%20SACCO%20Loans%20Summar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YOSOYO  SACCO Loans Summary "/>
      <sheetName val="summary"/>
      <sheetName val="clean"/>
    </sheetNames>
    <sheetDataSet>
      <sheetData sheetId="0" refreshError="1"/>
      <sheetData sheetId="1" refreshError="1"/>
      <sheetData sheetId="2">
        <row r="93">
          <cell r="I93">
            <v>9106.8700000000008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8C4-7962-4F89-9858-579A03FDE486}">
  <dimension ref="A1:M86"/>
  <sheetViews>
    <sheetView tabSelected="1" workbookViewId="0">
      <selection activeCell="F11" sqref="F11"/>
    </sheetView>
  </sheetViews>
  <sheetFormatPr defaultRowHeight="14.5" x14ac:dyDescent="0.35"/>
  <cols>
    <col min="1" max="1" width="19.54296875" customWidth="1"/>
    <col min="2" max="2" width="11.08984375" customWidth="1"/>
    <col min="3" max="3" width="11.26953125" customWidth="1"/>
    <col min="4" max="4" width="12.453125" customWidth="1"/>
    <col min="5" max="5" width="10.08984375" customWidth="1"/>
    <col min="7" max="7" width="8.36328125" customWidth="1"/>
    <col min="8" max="8" width="4.453125" customWidth="1"/>
    <col min="11" max="11" width="5.453125" customWidth="1"/>
    <col min="12" max="12" width="10.453125" customWidth="1"/>
    <col min="13" max="13" width="9.1796875" customWidth="1"/>
  </cols>
  <sheetData>
    <row r="1" spans="1:8" x14ac:dyDescent="0.35">
      <c r="A1" s="1" t="s">
        <v>0</v>
      </c>
      <c r="B1" s="1"/>
      <c r="C1" s="1"/>
      <c r="D1" s="1"/>
      <c r="E1" s="1"/>
    </row>
    <row r="2" spans="1:8" x14ac:dyDescent="0.35">
      <c r="A2" s="2" t="s">
        <v>1</v>
      </c>
      <c r="B2" s="3">
        <v>45921</v>
      </c>
      <c r="C2" s="3">
        <v>45949</v>
      </c>
      <c r="D2" s="4" t="s">
        <v>2</v>
      </c>
      <c r="E2" s="2" t="s">
        <v>3</v>
      </c>
    </row>
    <row r="3" spans="1:8" x14ac:dyDescent="0.35">
      <c r="A3" s="5" t="s">
        <v>4</v>
      </c>
      <c r="B3" s="6">
        <v>545539.43999999994</v>
      </c>
      <c r="C3" s="6">
        <v>696833.7</v>
      </c>
      <c r="D3" s="6">
        <f>C3-B3</f>
        <v>151294.26</v>
      </c>
      <c r="E3" s="7">
        <f>D3/B3</f>
        <v>0.27732964641383218</v>
      </c>
      <c r="G3" s="8"/>
    </row>
    <row r="4" spans="1:8" x14ac:dyDescent="0.35">
      <c r="A4" s="5" t="s">
        <v>5</v>
      </c>
      <c r="B4" s="6">
        <v>241074</v>
      </c>
      <c r="C4" s="6">
        <v>196158</v>
      </c>
      <c r="D4" s="6">
        <f>C4-B4</f>
        <v>-44916</v>
      </c>
      <c r="E4" s="7">
        <f>D4/B4</f>
        <v>-0.18631623484905049</v>
      </c>
    </row>
    <row r="5" spans="1:8" x14ac:dyDescent="0.35">
      <c r="A5" s="9" t="s">
        <v>6</v>
      </c>
      <c r="B5" s="10">
        <v>786613.44</v>
      </c>
      <c r="C5" s="10">
        <f>SUM(C3:C4)</f>
        <v>892991.7</v>
      </c>
      <c r="D5" s="10">
        <f t="shared" ref="D5:D11" si="0">C5-B5</f>
        <v>106378.26000000001</v>
      </c>
      <c r="E5" s="11">
        <f t="shared" ref="E5:E10" si="1">D5/B5</f>
        <v>0.13523575188341558</v>
      </c>
      <c r="H5" s="12"/>
    </row>
    <row r="6" spans="1:8" x14ac:dyDescent="0.35">
      <c r="A6" s="13" t="s">
        <v>7</v>
      </c>
      <c r="B6" s="14">
        <v>11728</v>
      </c>
      <c r="C6" s="14">
        <v>14628</v>
      </c>
      <c r="D6" s="14">
        <f t="shared" si="0"/>
        <v>2900</v>
      </c>
      <c r="E6" s="15">
        <f t="shared" si="1"/>
        <v>0.24727148703956345</v>
      </c>
    </row>
    <row r="7" spans="1:8" x14ac:dyDescent="0.35">
      <c r="A7" s="13" t="s">
        <v>8</v>
      </c>
      <c r="B7" s="14">
        <v>29600</v>
      </c>
      <c r="C7" s="14">
        <v>31000</v>
      </c>
      <c r="D7" s="14">
        <f t="shared" si="0"/>
        <v>1400</v>
      </c>
      <c r="E7" s="15">
        <f t="shared" si="1"/>
        <v>4.72972972972973E-2</v>
      </c>
      <c r="G7" s="12"/>
    </row>
    <row r="8" spans="1:8" x14ac:dyDescent="0.35">
      <c r="A8" s="13" t="s">
        <v>9</v>
      </c>
      <c r="B8" s="14">
        <v>518124</v>
      </c>
      <c r="C8" s="14">
        <f>622878-37846.999</f>
        <v>585031.00100000005</v>
      </c>
      <c r="D8" s="14">
        <f t="shared" si="0"/>
        <v>66907.001000000047</v>
      </c>
      <c r="E8" s="15">
        <f t="shared" si="1"/>
        <v>0.1291331824042122</v>
      </c>
      <c r="G8" s="12"/>
    </row>
    <row r="9" spans="1:8" x14ac:dyDescent="0.35">
      <c r="A9" s="13" t="s">
        <v>10</v>
      </c>
      <c r="B9" s="14">
        <v>216206</v>
      </c>
      <c r="C9" s="14">
        <v>222406</v>
      </c>
      <c r="D9" s="14">
        <f t="shared" si="0"/>
        <v>6200</v>
      </c>
      <c r="E9" s="15">
        <f t="shared" si="1"/>
        <v>2.8676354957771755E-2</v>
      </c>
      <c r="G9" s="12"/>
    </row>
    <row r="10" spans="1:8" x14ac:dyDescent="0.35">
      <c r="A10" s="13" t="s">
        <v>11</v>
      </c>
      <c r="B10" s="14">
        <v>2144.15</v>
      </c>
      <c r="C10" s="14">
        <f>2953.5-564</f>
        <v>2389.5</v>
      </c>
      <c r="D10" s="14">
        <f t="shared" si="0"/>
        <v>245.34999999999991</v>
      </c>
      <c r="E10" s="15">
        <f t="shared" si="1"/>
        <v>0.11442762866403931</v>
      </c>
      <c r="G10" s="16"/>
    </row>
    <row r="11" spans="1:8" x14ac:dyDescent="0.35">
      <c r="A11" s="13" t="s">
        <v>12</v>
      </c>
      <c r="B11" s="14">
        <v>8811.2900000000009</v>
      </c>
      <c r="C11" s="14">
        <v>37537.199999999997</v>
      </c>
      <c r="D11" s="14">
        <f t="shared" si="0"/>
        <v>28725.909999999996</v>
      </c>
      <c r="E11" s="15">
        <f>D11/B11</f>
        <v>3.2601253618936608</v>
      </c>
      <c r="G11" s="12"/>
    </row>
    <row r="12" spans="1:8" x14ac:dyDescent="0.35">
      <c r="A12" s="17" t="s">
        <v>13</v>
      </c>
      <c r="B12" s="18">
        <v>786613.44000000006</v>
      </c>
      <c r="C12" s="18">
        <f>SUM(C6:C11)</f>
        <v>892991.701</v>
      </c>
      <c r="D12" s="18">
        <f>C12-B12</f>
        <v>106378.26099999994</v>
      </c>
      <c r="E12" s="19">
        <f>D12/B12</f>
        <v>0.13523575315468794</v>
      </c>
      <c r="G12" s="12"/>
    </row>
    <row r="13" spans="1:8" x14ac:dyDescent="0.35">
      <c r="A13" s="20"/>
      <c r="B13" s="21"/>
      <c r="C13" s="21"/>
      <c r="D13" s="21"/>
      <c r="E13" s="22"/>
    </row>
    <row r="14" spans="1:8" x14ac:dyDescent="0.35">
      <c r="B14" s="23"/>
      <c r="C14" s="23"/>
      <c r="D14" s="23"/>
      <c r="G14" s="16"/>
    </row>
    <row r="15" spans="1:8" x14ac:dyDescent="0.35">
      <c r="A15" s="1" t="s">
        <v>14</v>
      </c>
      <c r="B15" s="1"/>
      <c r="C15" s="1"/>
      <c r="D15" s="1"/>
      <c r="E15" s="1"/>
    </row>
    <row r="16" spans="1:8" x14ac:dyDescent="0.35">
      <c r="A16" s="2" t="s">
        <v>1</v>
      </c>
      <c r="B16" s="3">
        <v>45921</v>
      </c>
      <c r="C16" s="3">
        <v>45949</v>
      </c>
      <c r="D16" s="24" t="s">
        <v>2</v>
      </c>
      <c r="E16" s="2" t="s">
        <v>3</v>
      </c>
    </row>
    <row r="17" spans="1:5" x14ac:dyDescent="0.35">
      <c r="A17" s="5" t="s">
        <v>15</v>
      </c>
      <c r="B17" s="6">
        <v>78233.02</v>
      </c>
      <c r="C17" s="6">
        <f>10080+90049.91</f>
        <v>100129.91</v>
      </c>
      <c r="D17" s="6">
        <f>C17-B17</f>
        <v>21896.89</v>
      </c>
      <c r="E17" s="7">
        <f>D17/B17</f>
        <v>0.27989319599320078</v>
      </c>
    </row>
    <row r="18" spans="1:5" x14ac:dyDescent="0.35">
      <c r="A18" s="5" t="s">
        <v>16</v>
      </c>
      <c r="B18" s="6">
        <v>19725.27</v>
      </c>
      <c r="C18" s="6">
        <f>4322.8+24578.49</f>
        <v>28901.29</v>
      </c>
      <c r="D18" s="6">
        <f t="shared" ref="D18:D27" si="2">C18-B18</f>
        <v>9176.02</v>
      </c>
      <c r="E18" s="7">
        <f t="shared" ref="E18:E28" si="3">D18/B18</f>
        <v>0.46519109751095933</v>
      </c>
    </row>
    <row r="19" spans="1:5" x14ac:dyDescent="0.35">
      <c r="A19" s="5" t="s">
        <v>17</v>
      </c>
      <c r="B19" s="6">
        <v>12</v>
      </c>
      <c r="C19" s="6">
        <v>1738</v>
      </c>
      <c r="D19" s="6">
        <f t="shared" si="2"/>
        <v>1726</v>
      </c>
      <c r="E19" s="7">
        <f t="shared" si="3"/>
        <v>143.83333333333334</v>
      </c>
    </row>
    <row r="20" spans="1:5" x14ac:dyDescent="0.35">
      <c r="A20" s="5" t="s">
        <v>18</v>
      </c>
      <c r="B20" s="6">
        <v>3500</v>
      </c>
      <c r="C20" s="6">
        <v>3500</v>
      </c>
      <c r="D20" s="6">
        <f t="shared" si="2"/>
        <v>0</v>
      </c>
      <c r="E20" s="7">
        <f t="shared" si="3"/>
        <v>0</v>
      </c>
    </row>
    <row r="21" spans="1:5" x14ac:dyDescent="0.35">
      <c r="A21" s="5" t="s">
        <v>19</v>
      </c>
      <c r="B21" s="6">
        <v>32000</v>
      </c>
      <c r="C21" s="6">
        <f>29660+2340</f>
        <v>32000</v>
      </c>
      <c r="D21" s="6">
        <f>C21-B21</f>
        <v>0</v>
      </c>
      <c r="E21" s="7">
        <f t="shared" si="3"/>
        <v>0</v>
      </c>
    </row>
    <row r="22" spans="1:5" x14ac:dyDescent="0.35">
      <c r="A22" s="9" t="s">
        <v>20</v>
      </c>
      <c r="B22" s="10">
        <v>133458.29</v>
      </c>
      <c r="C22" s="10">
        <f>SUM(C17:C21)</f>
        <v>166269.20000000001</v>
      </c>
      <c r="D22" s="10">
        <f t="shared" si="2"/>
        <v>32810.910000000003</v>
      </c>
      <c r="E22" s="11">
        <f t="shared" si="3"/>
        <v>0.24585141919621481</v>
      </c>
    </row>
    <row r="23" spans="1:5" x14ac:dyDescent="0.35">
      <c r="A23" s="13" t="s">
        <v>21</v>
      </c>
      <c r="B23" s="14">
        <v>12977</v>
      </c>
      <c r="C23" s="14">
        <f>3988+16198-C24</f>
        <v>15702</v>
      </c>
      <c r="D23" s="14">
        <f t="shared" si="2"/>
        <v>2725</v>
      </c>
      <c r="E23" s="15">
        <f t="shared" si="3"/>
        <v>0.20998689989982278</v>
      </c>
    </row>
    <row r="24" spans="1:5" x14ac:dyDescent="0.35">
      <c r="A24" s="13" t="s">
        <v>22</v>
      </c>
      <c r="B24" s="14">
        <v>4124</v>
      </c>
      <c r="C24" s="14">
        <f>2412+632+360+360+360+360</f>
        <v>4484</v>
      </c>
      <c r="D24" s="14">
        <f t="shared" si="2"/>
        <v>360</v>
      </c>
      <c r="E24" s="15">
        <f t="shared" si="3"/>
        <v>8.7293889427740065E-2</v>
      </c>
    </row>
    <row r="25" spans="1:5" x14ac:dyDescent="0.35">
      <c r="A25" s="13" t="s">
        <v>23</v>
      </c>
      <c r="B25" s="14">
        <v>15949</v>
      </c>
      <c r="C25" s="14">
        <f>13949+1000+1000+1000</f>
        <v>16949</v>
      </c>
      <c r="D25" s="14">
        <f>C25-B25</f>
        <v>1000</v>
      </c>
      <c r="E25" s="15">
        <f>D25/B25</f>
        <v>6.2699855790331688E-2</v>
      </c>
    </row>
    <row r="26" spans="1:5" x14ac:dyDescent="0.35">
      <c r="A26" s="13" t="s">
        <v>24</v>
      </c>
      <c r="B26" s="14">
        <v>91597</v>
      </c>
      <c r="C26" s="14">
        <v>91597</v>
      </c>
      <c r="D26" s="14">
        <f t="shared" si="2"/>
        <v>0</v>
      </c>
      <c r="E26" s="15">
        <f t="shared" si="3"/>
        <v>0</v>
      </c>
    </row>
    <row r="27" spans="1:5" x14ac:dyDescent="0.35">
      <c r="A27" s="13" t="s">
        <v>25</v>
      </c>
      <c r="B27" s="14">
        <v>124647</v>
      </c>
      <c r="C27" s="14">
        <f>SUM(C23:C26)</f>
        <v>128732</v>
      </c>
      <c r="D27" s="14">
        <f t="shared" si="2"/>
        <v>4085</v>
      </c>
      <c r="E27" s="15">
        <f t="shared" si="3"/>
        <v>3.2772549680297157E-2</v>
      </c>
    </row>
    <row r="28" spans="1:5" x14ac:dyDescent="0.35">
      <c r="A28" s="17" t="s">
        <v>12</v>
      </c>
      <c r="B28" s="18">
        <v>8811.2900000000081</v>
      </c>
      <c r="C28" s="18">
        <f>-C27+C22</f>
        <v>37537.200000000012</v>
      </c>
      <c r="D28" s="14">
        <f>C28-B28</f>
        <v>28725.910000000003</v>
      </c>
      <c r="E28" s="15">
        <f t="shared" si="3"/>
        <v>3.260125361893659</v>
      </c>
    </row>
    <row r="29" spans="1:5" x14ac:dyDescent="0.35">
      <c r="A29" s="20"/>
      <c r="B29" s="25"/>
      <c r="C29" s="25"/>
      <c r="D29" s="26"/>
      <c r="E29" s="27"/>
    </row>
    <row r="30" spans="1:5" x14ac:dyDescent="0.35">
      <c r="A30" s="20"/>
      <c r="B30" s="25"/>
      <c r="C30" s="25"/>
      <c r="D30" s="26"/>
      <c r="E30" s="27"/>
    </row>
    <row r="31" spans="1:5" x14ac:dyDescent="0.35">
      <c r="A31" s="20"/>
      <c r="B31" s="25"/>
      <c r="C31" s="25"/>
      <c r="D31" s="26"/>
      <c r="E31" s="27"/>
    </row>
    <row r="33" spans="1:6" x14ac:dyDescent="0.35">
      <c r="A33" s="1" t="s">
        <v>26</v>
      </c>
      <c r="B33" s="1"/>
      <c r="C33" s="1"/>
      <c r="D33" s="1"/>
    </row>
    <row r="34" spans="1:6" x14ac:dyDescent="0.35">
      <c r="A34" s="28" t="s">
        <v>27</v>
      </c>
      <c r="B34" s="4" t="s">
        <v>28</v>
      </c>
      <c r="C34" s="4" t="s">
        <v>29</v>
      </c>
      <c r="D34" s="4" t="s">
        <v>30</v>
      </c>
    </row>
    <row r="35" spans="1:6" x14ac:dyDescent="0.35">
      <c r="A35" s="17" t="s">
        <v>31</v>
      </c>
      <c r="B35" s="29">
        <v>12</v>
      </c>
      <c r="C35" s="29">
        <v>2</v>
      </c>
      <c r="D35" s="15">
        <f>C35/B35</f>
        <v>0.16666666666666666</v>
      </c>
    </row>
    <row r="36" spans="1:6" x14ac:dyDescent="0.35">
      <c r="A36" s="30" t="s">
        <v>32</v>
      </c>
      <c r="B36" s="31">
        <v>15000</v>
      </c>
      <c r="C36" s="31">
        <f>SUM(D6:D9)</f>
        <v>77407.001000000047</v>
      </c>
      <c r="D36" s="32">
        <f>C36/B36</f>
        <v>5.1604667333333367</v>
      </c>
    </row>
    <row r="37" spans="1:6" x14ac:dyDescent="0.35">
      <c r="A37" s="33" t="s">
        <v>33</v>
      </c>
      <c r="B37" s="34">
        <v>0.15</v>
      </c>
      <c r="C37" s="35">
        <v>0.23</v>
      </c>
      <c r="D37" s="35">
        <f>B37/C37</f>
        <v>0.65217391304347816</v>
      </c>
    </row>
    <row r="38" spans="1:6" x14ac:dyDescent="0.35">
      <c r="A38" s="36" t="s">
        <v>15</v>
      </c>
      <c r="B38" s="37">
        <v>5000</v>
      </c>
      <c r="C38" s="37">
        <f>D17+D18+D19</f>
        <v>32798.910000000003</v>
      </c>
      <c r="D38" s="38">
        <f>C38/B38</f>
        <v>6.5597820000000011</v>
      </c>
    </row>
    <row r="39" spans="1:6" x14ac:dyDescent="0.35">
      <c r="A39" s="39" t="s">
        <v>34</v>
      </c>
      <c r="B39" s="40">
        <v>50000</v>
      </c>
      <c r="C39" s="40">
        <f>C4</f>
        <v>196158</v>
      </c>
      <c r="D39" s="41">
        <f>B39/C39</f>
        <v>0.25489656297474483</v>
      </c>
    </row>
    <row r="40" spans="1:6" x14ac:dyDescent="0.35">
      <c r="A40" s="42" t="s">
        <v>35</v>
      </c>
      <c r="B40" s="43">
        <v>5000</v>
      </c>
      <c r="C40" s="43">
        <f>D27</f>
        <v>4085</v>
      </c>
      <c r="D40" s="44">
        <f>B40/C40</f>
        <v>1.2239902080783354</v>
      </c>
    </row>
    <row r="41" spans="1:6" x14ac:dyDescent="0.35">
      <c r="A41" s="45"/>
      <c r="B41" s="46"/>
      <c r="C41" s="46"/>
      <c r="D41" s="47"/>
    </row>
    <row r="42" spans="1:6" x14ac:dyDescent="0.35">
      <c r="A42" s="1" t="s">
        <v>36</v>
      </c>
      <c r="B42" s="1"/>
      <c r="C42" s="1"/>
      <c r="D42" s="1"/>
    </row>
    <row r="43" spans="1:6" x14ac:dyDescent="0.35">
      <c r="A43" s="28" t="s">
        <v>27</v>
      </c>
      <c r="B43" s="4" t="s">
        <v>28</v>
      </c>
      <c r="C43" s="4" t="s">
        <v>29</v>
      </c>
      <c r="D43" s="4" t="s">
        <v>30</v>
      </c>
    </row>
    <row r="44" spans="1:6" x14ac:dyDescent="0.35">
      <c r="A44" s="17" t="s">
        <v>31</v>
      </c>
      <c r="B44" s="29">
        <f>48+B35+B35+B35+B35+B35+B35</f>
        <v>120</v>
      </c>
      <c r="C44" s="29">
        <v>42</v>
      </c>
      <c r="D44" s="15">
        <f>C44/B44</f>
        <v>0.35</v>
      </c>
    </row>
    <row r="45" spans="1:6" x14ac:dyDescent="0.35">
      <c r="A45" s="30" t="s">
        <v>32</v>
      </c>
      <c r="B45" s="31">
        <f>60000+B36+B36+B36+B36+B36+B36</f>
        <v>150000</v>
      </c>
      <c r="C45" s="31">
        <v>469221.79</v>
      </c>
      <c r="D45" s="32">
        <f>C45/B45</f>
        <v>3.1281452666666665</v>
      </c>
    </row>
    <row r="46" spans="1:6" x14ac:dyDescent="0.35">
      <c r="A46" s="33" t="s">
        <v>33</v>
      </c>
      <c r="B46" s="34">
        <v>0.15</v>
      </c>
      <c r="C46" s="35">
        <v>0.23</v>
      </c>
      <c r="D46" s="35">
        <f>B46/C46</f>
        <v>0.65217391304347816</v>
      </c>
    </row>
    <row r="47" spans="1:6" x14ac:dyDescent="0.35">
      <c r="A47" s="36" t="s">
        <v>15</v>
      </c>
      <c r="B47" s="37">
        <f>20000+B38+B38+B38+B38+B38+B38</f>
        <v>50000</v>
      </c>
      <c r="C47" s="37">
        <v>84827.21</v>
      </c>
      <c r="D47" s="38">
        <f>C47/B47</f>
        <v>1.6965442000000002</v>
      </c>
      <c r="F47" s="48"/>
    </row>
    <row r="48" spans="1:6" x14ac:dyDescent="0.35">
      <c r="A48" s="39" t="s">
        <v>34</v>
      </c>
      <c r="B48" s="40">
        <v>50000</v>
      </c>
      <c r="C48" s="40">
        <v>241074</v>
      </c>
      <c r="D48" s="41">
        <f>B48/C48</f>
        <v>0.20740519508532651</v>
      </c>
    </row>
    <row r="49" spans="1:13" x14ac:dyDescent="0.35">
      <c r="A49" s="42" t="s">
        <v>35</v>
      </c>
      <c r="B49" s="43">
        <f>20000+B40+B40+B40+B40+B40+B40</f>
        <v>50000</v>
      </c>
      <c r="C49" s="43">
        <v>16201</v>
      </c>
      <c r="D49" s="44">
        <f>B49/C49</f>
        <v>3.0862292451083269</v>
      </c>
    </row>
    <row r="51" spans="1:13" ht="21" x14ac:dyDescent="0.5">
      <c r="A51" s="49" t="s">
        <v>37</v>
      </c>
    </row>
    <row r="52" spans="1:13" x14ac:dyDescent="0.35">
      <c r="A52" s="50"/>
      <c r="B52" s="51" t="s">
        <v>38</v>
      </c>
      <c r="C52" s="51"/>
      <c r="D52" s="51"/>
      <c r="E52" s="52" t="s">
        <v>39</v>
      </c>
      <c r="F52" s="52"/>
      <c r="G52" s="52"/>
      <c r="H52" s="53" t="s">
        <v>40</v>
      </c>
      <c r="I52" s="53"/>
      <c r="J52" s="53"/>
      <c r="K52" s="50" t="s">
        <v>41</v>
      </c>
      <c r="L52" s="50" t="s">
        <v>42</v>
      </c>
      <c r="M52" s="50" t="s">
        <v>43</v>
      </c>
    </row>
    <row r="53" spans="1:13" x14ac:dyDescent="0.35">
      <c r="A53" s="50" t="s">
        <v>44</v>
      </c>
      <c r="B53" s="51" t="s">
        <v>45</v>
      </c>
      <c r="C53" s="51" t="s">
        <v>46</v>
      </c>
      <c r="D53" s="51" t="s">
        <v>47</v>
      </c>
      <c r="E53" s="52" t="s">
        <v>45</v>
      </c>
      <c r="F53" s="52" t="s">
        <v>46</v>
      </c>
      <c r="G53" s="52" t="s">
        <v>47</v>
      </c>
      <c r="H53" s="53" t="s">
        <v>45</v>
      </c>
      <c r="I53" s="53" t="s">
        <v>46</v>
      </c>
      <c r="J53" s="53" t="s">
        <v>47</v>
      </c>
      <c r="K53" s="50"/>
      <c r="L53" s="50"/>
      <c r="M53" s="50"/>
    </row>
    <row r="54" spans="1:13" x14ac:dyDescent="0.35">
      <c r="A54" s="54" t="s">
        <v>48</v>
      </c>
      <c r="B54" s="55"/>
      <c r="C54" s="55"/>
      <c r="D54" s="55"/>
      <c r="E54" s="55">
        <v>3</v>
      </c>
      <c r="F54" s="56">
        <v>45000</v>
      </c>
      <c r="G54" s="56">
        <v>-57.989999999999995</v>
      </c>
      <c r="H54" s="55">
        <v>11</v>
      </c>
      <c r="I54" s="56">
        <v>413000</v>
      </c>
      <c r="J54" s="56">
        <v>400899.65999999992</v>
      </c>
      <c r="K54" s="55">
        <v>14</v>
      </c>
      <c r="L54" s="56">
        <v>458000</v>
      </c>
      <c r="M54" s="56">
        <v>400841.66999999993</v>
      </c>
    </row>
    <row r="55" spans="1:13" x14ac:dyDescent="0.35">
      <c r="A55" s="57" t="s">
        <v>49</v>
      </c>
      <c r="B55" s="58">
        <v>1</v>
      </c>
      <c r="C55" s="59">
        <v>25000</v>
      </c>
      <c r="D55" s="59">
        <v>12907.35</v>
      </c>
      <c r="E55" s="58">
        <v>3</v>
      </c>
      <c r="F55" s="59">
        <v>95000</v>
      </c>
      <c r="G55" s="59">
        <v>-0.5</v>
      </c>
      <c r="H55" s="58">
        <v>2</v>
      </c>
      <c r="I55" s="59">
        <v>100000</v>
      </c>
      <c r="J55" s="59">
        <v>66669.25</v>
      </c>
      <c r="K55" s="58">
        <v>6</v>
      </c>
      <c r="L55" s="59">
        <v>220000</v>
      </c>
      <c r="M55" s="59">
        <v>79576.100000000006</v>
      </c>
    </row>
    <row r="56" spans="1:13" x14ac:dyDescent="0.35">
      <c r="A56" s="60" t="s">
        <v>50</v>
      </c>
      <c r="B56" s="61">
        <v>9</v>
      </c>
      <c r="C56" s="62">
        <v>183500</v>
      </c>
      <c r="D56" s="62">
        <v>168045.59</v>
      </c>
      <c r="E56" s="61">
        <v>47</v>
      </c>
      <c r="F56" s="62">
        <v>668200</v>
      </c>
      <c r="G56" s="62">
        <v>-2894.8900000000017</v>
      </c>
      <c r="H56" s="61">
        <v>19</v>
      </c>
      <c r="I56" s="62">
        <v>274700</v>
      </c>
      <c r="J56" s="62">
        <v>147257.85999999999</v>
      </c>
      <c r="K56" s="61">
        <v>75</v>
      </c>
      <c r="L56" s="62">
        <v>1126400</v>
      </c>
      <c r="M56" s="62">
        <v>312408.56</v>
      </c>
    </row>
    <row r="57" spans="1:13" x14ac:dyDescent="0.35">
      <c r="A57" s="63" t="s">
        <v>51</v>
      </c>
      <c r="B57" s="64"/>
      <c r="C57" s="65"/>
      <c r="D57" s="65"/>
      <c r="E57" s="64">
        <v>1</v>
      </c>
      <c r="F57" s="65">
        <v>15000</v>
      </c>
      <c r="G57" s="65">
        <v>-0.12</v>
      </c>
      <c r="H57" s="64"/>
      <c r="I57" s="65"/>
      <c r="J57" s="65"/>
      <c r="K57" s="64">
        <v>1</v>
      </c>
      <c r="L57" s="65">
        <v>15000</v>
      </c>
      <c r="M57" s="65">
        <v>-0.12</v>
      </c>
    </row>
    <row r="58" spans="1:13" x14ac:dyDescent="0.35">
      <c r="A58" s="66" t="s">
        <v>52</v>
      </c>
      <c r="B58" s="51">
        <v>10</v>
      </c>
      <c r="C58" s="67">
        <v>208500</v>
      </c>
      <c r="D58" s="67">
        <v>180952.93999999997</v>
      </c>
      <c r="E58" s="52">
        <v>54</v>
      </c>
      <c r="F58" s="68">
        <v>823200</v>
      </c>
      <c r="G58" s="68">
        <v>-2953.5000000000014</v>
      </c>
      <c r="H58" s="53">
        <v>32</v>
      </c>
      <c r="I58" s="69">
        <v>787700</v>
      </c>
      <c r="J58" s="69">
        <v>614826.76999999979</v>
      </c>
      <c r="K58" s="50">
        <v>96</v>
      </c>
      <c r="L58" s="70">
        <v>1819400</v>
      </c>
      <c r="M58" s="70">
        <v>792826.20999999985</v>
      </c>
    </row>
    <row r="59" spans="1:13" x14ac:dyDescent="0.35">
      <c r="A59" s="71"/>
      <c r="B59" s="72"/>
      <c r="C59" s="73"/>
      <c r="D59" s="73"/>
      <c r="E59" s="72"/>
      <c r="F59" s="73"/>
      <c r="G59" s="73"/>
      <c r="H59" s="72"/>
      <c r="I59" s="73"/>
      <c r="J59" s="73"/>
      <c r="K59" s="72"/>
      <c r="L59" s="73"/>
      <c r="M59" s="73"/>
    </row>
    <row r="60" spans="1:13" x14ac:dyDescent="0.35">
      <c r="A60" s="71"/>
      <c r="B60" s="72"/>
      <c r="C60" s="73"/>
      <c r="D60" s="73"/>
      <c r="E60" s="72"/>
      <c r="F60" s="73"/>
      <c r="G60" s="73"/>
      <c r="H60" s="72"/>
      <c r="I60" s="73"/>
      <c r="J60" s="73"/>
      <c r="K60" s="72"/>
      <c r="L60" s="73"/>
      <c r="M60" s="73"/>
    </row>
    <row r="61" spans="1:13" x14ac:dyDescent="0.35">
      <c r="A61" s="71"/>
      <c r="B61" s="72"/>
      <c r="C61" s="73"/>
      <c r="D61" s="73"/>
      <c r="E61" s="72"/>
      <c r="F61" s="73"/>
      <c r="G61" s="73"/>
      <c r="H61" s="72"/>
      <c r="I61" s="73"/>
      <c r="J61" s="73"/>
      <c r="K61" s="72"/>
      <c r="L61" s="73"/>
      <c r="M61" s="73"/>
    </row>
    <row r="62" spans="1:13" x14ac:dyDescent="0.35">
      <c r="A62" s="71"/>
      <c r="B62" s="72"/>
      <c r="C62" s="73"/>
      <c r="D62" s="73"/>
      <c r="E62" s="72"/>
      <c r="F62" s="73"/>
      <c r="G62" s="73"/>
      <c r="H62" s="72"/>
      <c r="I62" s="73"/>
      <c r="J62" s="73"/>
      <c r="K62" s="72"/>
      <c r="L62" s="73"/>
      <c r="M62" s="73"/>
    </row>
    <row r="63" spans="1:13" x14ac:dyDescent="0.35">
      <c r="A63" s="71"/>
      <c r="B63" s="72"/>
      <c r="C63" s="73"/>
      <c r="D63" s="73"/>
      <c r="E63" s="72"/>
      <c r="F63" s="73"/>
      <c r="G63" s="73"/>
      <c r="H63" s="72"/>
      <c r="I63" s="73"/>
      <c r="J63" s="73"/>
      <c r="K63" s="72"/>
      <c r="L63" s="73"/>
      <c r="M63" s="73"/>
    </row>
    <row r="64" spans="1:13" x14ac:dyDescent="0.35">
      <c r="A64" s="2" t="s">
        <v>53</v>
      </c>
      <c r="B64" s="3">
        <v>45921</v>
      </c>
      <c r="C64" s="3">
        <v>45949</v>
      </c>
      <c r="D64" s="74"/>
    </row>
    <row r="65" spans="1:5" x14ac:dyDescent="0.35">
      <c r="A65" s="2" t="s">
        <v>54</v>
      </c>
      <c r="B65" s="4" t="s">
        <v>55</v>
      </c>
      <c r="C65" s="4" t="s">
        <v>55</v>
      </c>
      <c r="D65" s="24" t="s">
        <v>2</v>
      </c>
      <c r="E65" s="2" t="s">
        <v>3</v>
      </c>
    </row>
    <row r="66" spans="1:5" x14ac:dyDescent="0.35">
      <c r="A66" s="5" t="s">
        <v>56</v>
      </c>
      <c r="B66" s="5">
        <v>54</v>
      </c>
      <c r="C66" s="75">
        <f>E58</f>
        <v>54</v>
      </c>
      <c r="D66" s="76">
        <f>C66-B66</f>
        <v>0</v>
      </c>
      <c r="E66" s="77">
        <f>D66/B66</f>
        <v>0</v>
      </c>
    </row>
    <row r="67" spans="1:5" x14ac:dyDescent="0.35">
      <c r="A67" s="5" t="s">
        <v>57</v>
      </c>
      <c r="B67" s="5">
        <v>22</v>
      </c>
      <c r="C67" s="5">
        <v>32</v>
      </c>
      <c r="D67" s="76">
        <f>C67-B67</f>
        <v>10</v>
      </c>
      <c r="E67" s="77">
        <f>D67/B67</f>
        <v>0.45454545454545453</v>
      </c>
    </row>
    <row r="68" spans="1:5" x14ac:dyDescent="0.35">
      <c r="A68" s="5" t="s">
        <v>58</v>
      </c>
      <c r="B68" s="5">
        <v>1</v>
      </c>
      <c r="C68" s="5">
        <v>1</v>
      </c>
      <c r="D68" s="78">
        <f>B68-C68</f>
        <v>0</v>
      </c>
      <c r="E68" s="77">
        <f>D68/B68</f>
        <v>0</v>
      </c>
    </row>
    <row r="69" spans="1:5" x14ac:dyDescent="0.35">
      <c r="A69" s="5" t="s">
        <v>59</v>
      </c>
      <c r="B69" s="5">
        <v>12</v>
      </c>
      <c r="C69" s="5">
        <v>9</v>
      </c>
      <c r="D69" s="78">
        <f>B69-C69</f>
        <v>3</v>
      </c>
      <c r="E69" s="77">
        <f>D69/B69</f>
        <v>0.25</v>
      </c>
    </row>
    <row r="70" spans="1:5" x14ac:dyDescent="0.35">
      <c r="A70" s="2" t="s">
        <v>60</v>
      </c>
      <c r="B70" s="2">
        <v>73</v>
      </c>
      <c r="C70" s="2">
        <f>SUM(C66:C69)</f>
        <v>96</v>
      </c>
      <c r="D70" s="79">
        <f>C70-B70</f>
        <v>23</v>
      </c>
      <c r="E70" s="80">
        <f>D70/B70</f>
        <v>0.31506849315068491</v>
      </c>
    </row>
    <row r="71" spans="1:5" x14ac:dyDescent="0.35">
      <c r="B71" s="74"/>
      <c r="C71" s="74"/>
      <c r="D71" s="74"/>
    </row>
    <row r="72" spans="1:5" x14ac:dyDescent="0.35">
      <c r="A72" s="2" t="s">
        <v>61</v>
      </c>
      <c r="B72" s="3">
        <v>45921</v>
      </c>
      <c r="C72" s="3">
        <v>45949</v>
      </c>
      <c r="D72" s="74"/>
    </row>
    <row r="73" spans="1:5" x14ac:dyDescent="0.35">
      <c r="A73" s="2" t="s">
        <v>54</v>
      </c>
      <c r="B73" s="4" t="s">
        <v>62</v>
      </c>
      <c r="C73" s="4" t="s">
        <v>62</v>
      </c>
      <c r="D73" s="24" t="s">
        <v>2</v>
      </c>
      <c r="E73" s="2" t="s">
        <v>3</v>
      </c>
    </row>
    <row r="74" spans="1:5" x14ac:dyDescent="0.35">
      <c r="A74" s="81" t="s">
        <v>56</v>
      </c>
      <c r="B74" s="82">
        <v>712200</v>
      </c>
      <c r="C74" s="82">
        <f>F58</f>
        <v>823200</v>
      </c>
      <c r="D74" s="76">
        <f>C74-B74</f>
        <v>111000</v>
      </c>
      <c r="E74" s="77">
        <f>D74/B74</f>
        <v>0.15585509688289806</v>
      </c>
    </row>
    <row r="75" spans="1:5" x14ac:dyDescent="0.35">
      <c r="A75" s="81" t="s">
        <v>57</v>
      </c>
      <c r="B75" s="82">
        <v>480700</v>
      </c>
      <c r="C75" s="82">
        <f>I58</f>
        <v>787700</v>
      </c>
      <c r="D75" s="76">
        <f>C75-B75</f>
        <v>307000</v>
      </c>
      <c r="E75" s="77">
        <f>D75/B75</f>
        <v>0.63865196588308715</v>
      </c>
    </row>
    <row r="76" spans="1:5" x14ac:dyDescent="0.35">
      <c r="A76" s="81" t="s">
        <v>58</v>
      </c>
      <c r="B76" s="82">
        <v>11500</v>
      </c>
      <c r="C76" s="82">
        <v>11500</v>
      </c>
      <c r="D76" s="78">
        <f>B76-C76</f>
        <v>0</v>
      </c>
      <c r="E76" s="77">
        <f>D76/B76</f>
        <v>0</v>
      </c>
    </row>
    <row r="77" spans="1:5" x14ac:dyDescent="0.35">
      <c r="A77" s="81" t="s">
        <v>59</v>
      </c>
      <c r="B77" s="82">
        <v>244000</v>
      </c>
      <c r="C77" s="82">
        <f>C58-C76</f>
        <v>197000</v>
      </c>
      <c r="D77" s="78">
        <f>B77-C77</f>
        <v>47000</v>
      </c>
      <c r="E77" s="77">
        <f>D77/B77</f>
        <v>0.19262295081967212</v>
      </c>
    </row>
    <row r="78" spans="1:5" x14ac:dyDescent="0.35">
      <c r="A78" s="2" t="s">
        <v>60</v>
      </c>
      <c r="B78" s="83">
        <v>1278700</v>
      </c>
      <c r="C78" s="83">
        <f>SUM(C74:C77)</f>
        <v>1819400</v>
      </c>
      <c r="D78" s="79">
        <f>C78-B78</f>
        <v>540700</v>
      </c>
      <c r="E78" s="80">
        <f>D78/B78</f>
        <v>0.4228513333854696</v>
      </c>
    </row>
    <row r="79" spans="1:5" x14ac:dyDescent="0.35">
      <c r="B79" s="74"/>
      <c r="C79" s="74"/>
      <c r="D79" s="74"/>
    </row>
    <row r="80" spans="1:5" x14ac:dyDescent="0.35">
      <c r="A80" s="2" t="s">
        <v>63</v>
      </c>
      <c r="B80" s="3">
        <v>45921</v>
      </c>
      <c r="C80" s="3">
        <v>45949</v>
      </c>
      <c r="D80" s="74"/>
    </row>
    <row r="81" spans="1:5" x14ac:dyDescent="0.35">
      <c r="A81" s="2" t="s">
        <v>54</v>
      </c>
      <c r="B81" s="4" t="s">
        <v>64</v>
      </c>
      <c r="C81" s="4" t="s">
        <v>64</v>
      </c>
      <c r="D81" s="24" t="s">
        <v>2</v>
      </c>
      <c r="E81" s="2" t="s">
        <v>3</v>
      </c>
    </row>
    <row r="82" spans="1:5" x14ac:dyDescent="0.35">
      <c r="A82" s="84" t="s">
        <v>56</v>
      </c>
      <c r="B82" s="85">
        <v>0</v>
      </c>
      <c r="C82" s="85">
        <v>0</v>
      </c>
      <c r="D82" s="78">
        <f>C82-B82</f>
        <v>0</v>
      </c>
      <c r="E82" s="35">
        <v>0</v>
      </c>
    </row>
    <row r="83" spans="1:5" x14ac:dyDescent="0.35">
      <c r="A83" s="84" t="s">
        <v>57</v>
      </c>
      <c r="B83" s="86">
        <v>377596</v>
      </c>
      <c r="C83" s="86">
        <f>J58</f>
        <v>614826.76999999979</v>
      </c>
      <c r="D83" s="78">
        <f>C83-B83</f>
        <v>237230.76999999979</v>
      </c>
      <c r="E83" s="35">
        <f>D83/B83</f>
        <v>0.6282661098104847</v>
      </c>
    </row>
    <row r="84" spans="1:5" x14ac:dyDescent="0.35">
      <c r="A84" s="84" t="s">
        <v>58</v>
      </c>
      <c r="B84" s="86">
        <v>12586</v>
      </c>
      <c r="C84" s="86">
        <f>[1]clean!$I$93</f>
        <v>9106.8700000000008</v>
      </c>
      <c r="D84" s="78">
        <f>B84-C84</f>
        <v>3479.1299999999992</v>
      </c>
      <c r="E84" s="35">
        <f>D84/B84</f>
        <v>0.27642857142857136</v>
      </c>
    </row>
    <row r="85" spans="1:5" x14ac:dyDescent="0.35">
      <c r="A85" s="84" t="s">
        <v>59</v>
      </c>
      <c r="B85" s="86">
        <v>243051</v>
      </c>
      <c r="C85" s="86">
        <f>D58-C84</f>
        <v>171846.06999999998</v>
      </c>
      <c r="D85" s="78">
        <f>B85-C85</f>
        <v>71204.930000000022</v>
      </c>
      <c r="E85" s="35">
        <f>D85/B85</f>
        <v>0.29296291724782053</v>
      </c>
    </row>
    <row r="86" spans="1:5" x14ac:dyDescent="0.35">
      <c r="A86" s="2" t="s">
        <v>60</v>
      </c>
      <c r="B86" s="83">
        <v>605841.92999999993</v>
      </c>
      <c r="C86" s="83">
        <f>SUM(C83:C85)</f>
        <v>795779.70999999973</v>
      </c>
      <c r="D86" s="79">
        <f>C86-B86</f>
        <v>189937.7799999998</v>
      </c>
      <c r="E86" s="80">
        <f>D86/B86</f>
        <v>0.31351045643209247</v>
      </c>
    </row>
  </sheetData>
  <mergeCells count="4">
    <mergeCell ref="A1:E1"/>
    <mergeCell ref="A15:E15"/>
    <mergeCell ref="A33:D33"/>
    <mergeCell ref="A42:D42"/>
  </mergeCells>
  <conditionalFormatting sqref="D35:D40">
    <cfRule type="iconSet" priority="12">
      <iconSet>
        <cfvo type="percent" val="0"/>
        <cfvo type="num" val="0.7"/>
        <cfvo type="num" val="0.9" gte="0"/>
      </iconSet>
    </cfRule>
  </conditionalFormatting>
  <conditionalFormatting sqref="D44:D49">
    <cfRule type="iconSet" priority="13">
      <iconSet>
        <cfvo type="percent" val="0"/>
        <cfvo type="num" val="0.7"/>
        <cfvo type="num" val="0.9" gte="0"/>
      </iconSet>
    </cfRule>
  </conditionalFormatting>
  <conditionalFormatting sqref="D66:D67 D7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68:D6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74:D75 D7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D76:D77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82:D86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D3:E12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D17:E22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D23:E2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D25:E25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D26:E26">
    <cfRule type="iconSet" priority="14">
      <iconSet iconSet="3Arrows" reverse="1">
        <cfvo type="percent" val="0"/>
        <cfvo type="num" val="0"/>
        <cfvo type="num" val="0" gte="0"/>
      </iconSet>
    </cfRule>
  </conditionalFormatting>
  <conditionalFormatting sqref="D27:E2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D28:E31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E66:E7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74:E78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E82:E86">
    <cfRule type="iconSet" priority="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Charo, James Ngari</dc:creator>
  <cp:lastModifiedBy>Charo, James Ngari</cp:lastModifiedBy>
  <cp:lastPrinted>2025-10-18T11:23:23Z</cp:lastPrinted>
  <dcterms:created xsi:type="dcterms:W3CDTF">2025-10-18T11:21:23Z</dcterms:created>
  <dcterms:modified xsi:type="dcterms:W3CDTF">2025-10-18T11:32:56Z</dcterms:modified>
</cp:coreProperties>
</file>