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Default Extension="gif" ContentType="image/gif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autoCompressPictures="0"/>
  <bookViews>
    <workbookView xWindow="240" yWindow="40" windowWidth="37000" windowHeight="20180"/>
  </bookViews>
  <sheets>
    <sheet name="Master" sheetId="10" r:id="rId1"/>
  </sheets>
  <definedNames>
    <definedName name="_xlnm._FilterDatabase" localSheetId="0" hidden="1">Master!$A$1:$U$547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77" i="10"/>
  <c r="K277"/>
  <c r="J277"/>
  <c r="N276"/>
  <c r="K276"/>
  <c r="J276"/>
  <c r="K275"/>
  <c r="N274"/>
  <c r="K274"/>
  <c r="J274"/>
  <c r="N273"/>
  <c r="K273"/>
  <c r="J273"/>
  <c r="N272"/>
  <c r="K272"/>
  <c r="J272"/>
  <c r="N271"/>
  <c r="K271"/>
  <c r="J271"/>
  <c r="N270"/>
  <c r="K270"/>
  <c r="J270"/>
  <c r="N269"/>
  <c r="K269"/>
  <c r="J269"/>
  <c r="N268"/>
  <c r="K268"/>
  <c r="J268"/>
  <c r="N267"/>
  <c r="K267"/>
  <c r="N266"/>
  <c r="K266"/>
  <c r="J266"/>
  <c r="N265"/>
  <c r="K265"/>
  <c r="J265"/>
  <c r="N264"/>
  <c r="K264"/>
  <c r="J264"/>
  <c r="N263"/>
  <c r="K263"/>
  <c r="N262"/>
  <c r="K262"/>
  <c r="J262"/>
  <c r="N261"/>
  <c r="K261"/>
  <c r="N260"/>
  <c r="K260"/>
  <c r="J260"/>
  <c r="N259"/>
  <c r="K259"/>
  <c r="J259"/>
  <c r="N258"/>
  <c r="K258"/>
  <c r="N257"/>
  <c r="K257"/>
  <c r="N256"/>
  <c r="K256"/>
  <c r="N255"/>
  <c r="K255"/>
  <c r="J255"/>
  <c r="N254"/>
  <c r="K254"/>
  <c r="N252"/>
  <c r="K252"/>
  <c r="J252"/>
  <c r="N251"/>
  <c r="K251"/>
  <c r="N250"/>
  <c r="K250"/>
  <c r="N249"/>
  <c r="K249"/>
  <c r="N248"/>
  <c r="K248"/>
  <c r="J248"/>
  <c r="N247"/>
  <c r="K247"/>
  <c r="N246"/>
  <c r="K246"/>
  <c r="N245"/>
  <c r="K245"/>
  <c r="J245"/>
  <c r="K244"/>
  <c r="N243"/>
  <c r="K243"/>
  <c r="N242"/>
  <c r="K242"/>
  <c r="N241"/>
  <c r="K241"/>
  <c r="J241"/>
  <c r="K240"/>
  <c r="N239"/>
  <c r="K239"/>
  <c r="N238"/>
  <c r="K238"/>
  <c r="J238"/>
  <c r="K236"/>
  <c r="N235"/>
  <c r="K235"/>
  <c r="N234"/>
  <c r="K234"/>
  <c r="J234"/>
  <c r="N233"/>
  <c r="K233"/>
  <c r="J233"/>
  <c r="N232"/>
  <c r="K232"/>
  <c r="N229"/>
  <c r="K229"/>
  <c r="J229"/>
  <c r="N228"/>
  <c r="K228"/>
  <c r="N227"/>
  <c r="K227"/>
  <c r="K226"/>
  <c r="N225"/>
  <c r="K225"/>
  <c r="J225"/>
  <c r="N224"/>
  <c r="K224"/>
  <c r="K223"/>
  <c r="N222"/>
  <c r="K222"/>
  <c r="J222"/>
  <c r="N221"/>
  <c r="K221"/>
  <c r="N220"/>
  <c r="K220"/>
  <c r="K219"/>
  <c r="N218"/>
  <c r="K218"/>
  <c r="J218"/>
  <c r="N217"/>
  <c r="K217"/>
  <c r="J217"/>
  <c r="N216"/>
  <c r="K216"/>
  <c r="J216"/>
  <c r="N215"/>
  <c r="K215"/>
  <c r="J215"/>
  <c r="N214"/>
  <c r="K214"/>
  <c r="N213"/>
  <c r="K213"/>
  <c r="J213"/>
  <c r="N212"/>
  <c r="K212"/>
  <c r="N211"/>
  <c r="K211"/>
  <c r="N210"/>
  <c r="K210"/>
  <c r="J210"/>
  <c r="K209"/>
  <c r="N208"/>
  <c r="K208"/>
  <c r="J208"/>
  <c r="N207"/>
  <c r="K207"/>
  <c r="N206"/>
  <c r="K206"/>
  <c r="J206"/>
  <c r="N205"/>
  <c r="K205"/>
  <c r="J205"/>
  <c r="N204"/>
  <c r="K204"/>
  <c r="N203"/>
  <c r="K203"/>
  <c r="N202"/>
  <c r="K202"/>
  <c r="N201"/>
  <c r="K201"/>
  <c r="N200"/>
  <c r="N199"/>
  <c r="K199"/>
  <c r="N198"/>
  <c r="K198"/>
  <c r="N197"/>
  <c r="K197"/>
  <c r="N196"/>
  <c r="K196"/>
  <c r="J196"/>
  <c r="N195"/>
  <c r="K195"/>
  <c r="J195"/>
  <c r="N194"/>
  <c r="K194"/>
  <c r="N193"/>
  <c r="K193"/>
  <c r="N192"/>
  <c r="K192"/>
  <c r="K191"/>
  <c r="N190"/>
  <c r="K190"/>
  <c r="J190"/>
  <c r="N189"/>
  <c r="K189"/>
  <c r="J189"/>
  <c r="K188"/>
  <c r="N187"/>
  <c r="K187"/>
  <c r="J187"/>
  <c r="N186"/>
  <c r="K186"/>
  <c r="J186"/>
  <c r="N185"/>
  <c r="K185"/>
  <c r="N184"/>
  <c r="K184"/>
  <c r="N183"/>
  <c r="K183"/>
  <c r="K182"/>
  <c r="N181"/>
  <c r="K181"/>
  <c r="J181"/>
  <c r="N180"/>
  <c r="K180"/>
  <c r="J180"/>
  <c r="N179"/>
  <c r="K179"/>
  <c r="N177"/>
  <c r="K177"/>
  <c r="J177"/>
  <c r="N176"/>
  <c r="K176"/>
  <c r="J176"/>
  <c r="N175"/>
  <c r="K175"/>
  <c r="N174"/>
  <c r="K174"/>
  <c r="J174"/>
  <c r="N173"/>
  <c r="K173"/>
  <c r="J173"/>
  <c r="N172"/>
  <c r="K172"/>
  <c r="J172"/>
  <c r="N171"/>
  <c r="K171"/>
  <c r="J171"/>
  <c r="N170"/>
  <c r="K170"/>
  <c r="N169"/>
  <c r="K169"/>
  <c r="J169"/>
  <c r="N168"/>
  <c r="K168"/>
  <c r="J168"/>
  <c r="N166"/>
  <c r="K166"/>
  <c r="N165"/>
  <c r="K165"/>
  <c r="N164"/>
  <c r="K164"/>
  <c r="J164"/>
  <c r="N163"/>
  <c r="K163"/>
  <c r="N162"/>
  <c r="K162"/>
  <c r="N161"/>
  <c r="K161"/>
  <c r="J161"/>
  <c r="N160"/>
  <c r="K160"/>
  <c r="N159"/>
  <c r="K159"/>
  <c r="J159"/>
  <c r="N158"/>
  <c r="K158"/>
  <c r="N157"/>
  <c r="K157"/>
  <c r="J157"/>
  <c r="N156"/>
  <c r="K156"/>
  <c r="N155"/>
  <c r="K155"/>
  <c r="J155"/>
  <c r="N154"/>
  <c r="K154"/>
  <c r="J154"/>
  <c r="N153"/>
  <c r="K153"/>
  <c r="J153"/>
  <c r="N152"/>
  <c r="K152"/>
  <c r="J152"/>
  <c r="N151"/>
  <c r="K151"/>
  <c r="J151"/>
  <c r="N150"/>
  <c r="K150"/>
  <c r="N149"/>
  <c r="K149"/>
  <c r="J149"/>
  <c r="N148"/>
  <c r="K148"/>
  <c r="N147"/>
  <c r="K147"/>
  <c r="N146"/>
  <c r="K146"/>
  <c r="N145"/>
  <c r="K145"/>
  <c r="J145"/>
  <c r="N144"/>
  <c r="K144"/>
  <c r="N143"/>
  <c r="K143"/>
  <c r="K142"/>
  <c r="N141"/>
  <c r="K141"/>
  <c r="N140"/>
  <c r="K140"/>
  <c r="J140"/>
  <c r="N139"/>
  <c r="K139"/>
  <c r="N138"/>
  <c r="K138"/>
  <c r="N137"/>
  <c r="K137"/>
  <c r="N136"/>
  <c r="K136"/>
  <c r="N135"/>
  <c r="K135"/>
  <c r="N134"/>
  <c r="K134"/>
  <c r="J134"/>
  <c r="N133"/>
  <c r="K133"/>
  <c r="N132"/>
  <c r="K132"/>
  <c r="J132"/>
  <c r="N131"/>
  <c r="K131"/>
  <c r="J131"/>
  <c r="K130"/>
  <c r="N128"/>
  <c r="K128"/>
  <c r="J128"/>
  <c r="V62"/>
  <c r="V61"/>
  <c r="V60"/>
  <c r="V58"/>
  <c r="V55"/>
  <c r="V51"/>
  <c r="V50"/>
  <c r="V46"/>
  <c r="V44"/>
  <c r="V42"/>
  <c r="V39"/>
  <c r="V38"/>
  <c r="V35"/>
  <c r="V31"/>
  <c r="V28"/>
  <c r="V22"/>
  <c r="V21"/>
  <c r="V20"/>
  <c r="V17"/>
  <c r="V14"/>
  <c r="V13"/>
  <c r="V12"/>
  <c r="V10"/>
  <c r="V8"/>
  <c r="V7"/>
  <c r="V6"/>
  <c r="V5"/>
  <c r="V4"/>
</calcChain>
</file>

<file path=xl/sharedStrings.xml><?xml version="1.0" encoding="utf-8"?>
<sst xmlns="http://schemas.openxmlformats.org/spreadsheetml/2006/main" count="5328" uniqueCount="2495">
  <si>
    <t>Not sure of level</t>
  </si>
  <si>
    <t>4 Merlot Drive Taradale Napier</t>
  </si>
  <si>
    <t>Dan</t>
  </si>
  <si>
    <t>Brockbank</t>
  </si>
  <si>
    <t>61a Empire Road, Epsom, Auckland 1023</t>
  </si>
  <si>
    <t>Current Financial Member</t>
    <phoneticPr fontId="16" type="noConversion"/>
  </si>
  <si>
    <t>63 Jickell Street Hokowhitu, Palmerston Nth</t>
  </si>
  <si>
    <t>1011/7 Taranaki Street Te Aro, Wellington</t>
  </si>
  <si>
    <t>10 Cluny Road Plimmerton, Porirua</t>
  </si>
  <si>
    <t>57 Ironside Rd Johnsonville, Wellington</t>
  </si>
  <si>
    <t>40B Te Raupauaha Street Otaki, Otaki</t>
  </si>
  <si>
    <t>104 Witako Street Epuni, Lower Hutt</t>
  </si>
  <si>
    <t>471 Ohiro Road Brooklyn, Wellington</t>
  </si>
  <si>
    <t>44 Ohariu Road Johnsonville, Wellington</t>
  </si>
  <si>
    <t>2/136 Brougham Street Mt Victoria, Wellington</t>
  </si>
  <si>
    <t>11 Wainui Court Awapuni, Palmerston Nth</t>
  </si>
  <si>
    <t>12/20 Thompson Street Mout Cook, Wellington</t>
  </si>
  <si>
    <t>149 Marine Parade Eastbourne, Eastbourne</t>
  </si>
  <si>
    <t>353 Ruahine Street Terrace End, Palmerston Nth</t>
  </si>
  <si>
    <t>700 S Aubyn Street West St Leonards, Hastings</t>
  </si>
  <si>
    <t>101 Brandon Street, Featherston</t>
  </si>
  <si>
    <t>16A Fincham Road Raumati Beach, Paraparaumu</t>
  </si>
  <si>
    <t>71 Cashmere Ave Khandallah, Wellington</t>
  </si>
  <si>
    <t>111Onepu Rd Lyall Bay, Wellington</t>
  </si>
  <si>
    <t>3 Mitchill Grove Porirua, Porirua</t>
  </si>
  <si>
    <t>228 Ohiro Rd Brooklyn, Wellington</t>
  </si>
  <si>
    <t>228  Ohiro Rd Brooklyn, Wellington</t>
  </si>
  <si>
    <t>28 Kairimu Street Stokes Valley, Wellington</t>
  </si>
  <si>
    <t>85 Awanui Street Merrilands, New Plymouth</t>
  </si>
  <si>
    <t>6 Given Street Havelock North, Hastings</t>
  </si>
  <si>
    <t>7 Mana Street Vogeltown, Wellington</t>
  </si>
  <si>
    <t>63 Ahuriri Street Strathmore, Wellington</t>
  </si>
  <si>
    <t>33 Tom Parker Avenue Marewa, Napier</t>
  </si>
  <si>
    <t>5 Redvers Drive Belmont, Lower Hutt</t>
  </si>
  <si>
    <t xml:space="preserve"> Apt1/368HobsonSt Thornton, Wellington</t>
  </si>
  <si>
    <t>34A Rodrigo Rd Kibirnie, Wellington</t>
  </si>
  <si>
    <t>16 Kippenberger St, Masterton</t>
  </si>
  <si>
    <t>15A Nola Avenue Paraparaumu, Paraparaumu</t>
  </si>
  <si>
    <t>705 Willowpark road North Parkvale, Hastings</t>
  </si>
  <si>
    <t>41A Devon Street Kelburn, Wellington</t>
  </si>
  <si>
    <t>32 Harbour Veiw Road Northland, Wellington</t>
  </si>
  <si>
    <t>503 Wall Road Raureka, Hastings</t>
  </si>
  <si>
    <t>71 Napier Road Haveloch North, Hastings</t>
  </si>
  <si>
    <t>20 Clearwater Terrace, Upper Hutt</t>
  </si>
  <si>
    <t>13 South Karori Road Karori, Wellington</t>
  </si>
  <si>
    <t>30 Cuba Street Te Aro, Wellington</t>
  </si>
  <si>
    <t>P.O Box 7390 Taradale, Napier</t>
  </si>
  <si>
    <t>81 Savage Crescent West End, Palmerston Nth</t>
  </si>
  <si>
    <t>6/72 Webb Street Te Aro, Wellington</t>
  </si>
  <si>
    <t>163 Cole St, Masterton</t>
  </si>
  <si>
    <t>785 Whitemans Valley Road Whitemans Valley, Uperhutt</t>
  </si>
  <si>
    <t>P.O.Box 12-353 Thorndon, Wellington</t>
  </si>
  <si>
    <t>19 Clipper Street Titahi Bay, Porirua</t>
  </si>
  <si>
    <t>26 Haast Place Awapuni, Palmerston Nth</t>
  </si>
  <si>
    <t>20 Witham St IsLand Bay , Wellington</t>
  </si>
  <si>
    <t>2 oxford Place Taradale, Napier</t>
  </si>
  <si>
    <t>39 Ruahine Street, Paraparaumu</t>
  </si>
  <si>
    <t>18 Northwood Avenue Mahora, Hastings</t>
  </si>
  <si>
    <t>913 Dufferin Street Akina, Hastings</t>
  </si>
  <si>
    <t>73A Walters Street Avalon, Lower Hutt</t>
  </si>
  <si>
    <t>71/305 Evans Bay Parade Haitaitai, Wellington</t>
  </si>
  <si>
    <t>12 Brown Grove Porirua, Porirua</t>
  </si>
  <si>
    <t>1012 Grove Road Mayfair, Hastings</t>
  </si>
  <si>
    <t>54 Tauroa Road Havelock North , Hastings</t>
  </si>
  <si>
    <t>1 Taku Matenga Grove Korokoro, Lower Hutt</t>
  </si>
  <si>
    <t>6 Evenden Road Mahora, Hastings</t>
  </si>
  <si>
    <t>3B/10 Park Avenue Epuni, Lower Hutt</t>
  </si>
  <si>
    <t>33 Kaiangaroa Place , Napier</t>
  </si>
  <si>
    <t>8 St Andrews Grove Boulcott, Lower Hutt</t>
  </si>
  <si>
    <t>32 Bluewater Pl , Paraparaumu</t>
  </si>
  <si>
    <t>1312 Jubilee Street Mayfair, Hastings</t>
  </si>
  <si>
    <t>216 Mark Avenue, Wellington</t>
  </si>
  <si>
    <t>153A  GraftonRd     , Wellington</t>
  </si>
  <si>
    <t>17 Arawa Road Haitaitai, Wellington</t>
  </si>
  <si>
    <t>33 Torrens Terrace Te Aro, Wellington</t>
  </si>
  <si>
    <t>439 Stokes Valley Rd, Lower Hutt</t>
  </si>
  <si>
    <t>406A Upper Plain Road RD8, Masterton</t>
  </si>
  <si>
    <t>41B Wills Road Bell block, New Plymouth</t>
  </si>
  <si>
    <t>4 Rakino Place, Palmerston Nth</t>
  </si>
  <si>
    <t>20 Comeskey Grove Elderslea, Upper Hutt</t>
  </si>
  <si>
    <t>410 French Street Akina, Hastings</t>
  </si>
  <si>
    <t>578 Hamua Rongomai Road, Eketahuna</t>
  </si>
  <si>
    <t>355A Oxford Street, Levin</t>
  </si>
  <si>
    <t>2 Parsons Avenue, Levin</t>
  </si>
  <si>
    <t>490F Main Road Timberlea, Upper Hutt</t>
  </si>
  <si>
    <t>9 Miro Street Masterton, Masterton</t>
  </si>
  <si>
    <t>21 Chesterton St Johnsonville, Wellington</t>
  </si>
  <si>
    <t>9 Dunmail Way Newlands, Wellington</t>
  </si>
  <si>
    <t>26 Riperata Street Riverdale, Gisborne</t>
  </si>
  <si>
    <t>40 Kingley Drive Flaxmere, Hastings</t>
  </si>
  <si>
    <t>24 Arnold Grove Paraparaumu, Kapiti</t>
  </si>
  <si>
    <t>278 Waterloo Rd Waterloo, Lower Hutt</t>
  </si>
  <si>
    <t>33 Rosalie Terrace Kelvin Grove, Palmerston Nth</t>
  </si>
  <si>
    <t>a192 Dowse Drive Maungaraki, Lower Hutt</t>
  </si>
  <si>
    <t>12 Brown Grove Porirua, Wellington</t>
  </si>
  <si>
    <t>132 Duppa Street Berampore, Wellington</t>
  </si>
  <si>
    <t>3/701 Pepper Street Raureka, Hastings</t>
  </si>
  <si>
    <t>3 Bell Street Otane, Hastings</t>
  </si>
  <si>
    <t>4/4 Thatcher Crescent Crofton Downs, Wellington</t>
  </si>
  <si>
    <t>35 Epuni Street Aro Valley, Wellington</t>
  </si>
  <si>
    <t>29 Regent Drive Paraparaumu, Paraparaumu</t>
  </si>
  <si>
    <t>5/21 Pirie Street Mt Victoria, Wellington</t>
  </si>
  <si>
    <t>4F/126 The Terrace Te Aro, Wellington</t>
  </si>
  <si>
    <t>1/3 HobsonCourt38 70HobsonSt, Thorndon</t>
  </si>
  <si>
    <t>287A Adelaide Road, Wellington</t>
  </si>
  <si>
    <t>57 Power street , Levin</t>
  </si>
  <si>
    <t>12 Burton Street Epuni, Wellington</t>
  </si>
  <si>
    <t>239 Naireha RD2, Eketahuna</t>
  </si>
  <si>
    <t>11 Dusky Crescent Aotea, Porirua</t>
  </si>
  <si>
    <t>164 Whitaker Street Whataupoko, Gisborne</t>
  </si>
  <si>
    <t>54 Kenya Street Ngaio, Wellington</t>
  </si>
  <si>
    <t>14A Percival Street Te Aro, Wellington</t>
  </si>
  <si>
    <t>33A Torrens terrace Te Aro, Wellington</t>
  </si>
  <si>
    <t>29 Kaimai Place Aotea, Porirua</t>
  </si>
  <si>
    <t>301/20 Hanson Street Mt Cook, Wellington</t>
  </si>
  <si>
    <t>25 Bonnie Glen Crescent Ebdentown, Upper Hutt</t>
  </si>
  <si>
    <t>32 Argentine Avenue Miramar, Wellington</t>
  </si>
  <si>
    <t>500 Park Road North Parkvale, Hastings</t>
  </si>
  <si>
    <t>185B Melbourne Road Island Bay, Wellington</t>
  </si>
  <si>
    <t>60 Gray Avenue, Paraparaumu</t>
  </si>
  <si>
    <t>703 St Aubyn Street East, Hastings</t>
  </si>
  <si>
    <t>6 Manakau Street, Whanganui</t>
  </si>
  <si>
    <t>8/374 Jackson Street Petone, Lower Hutt</t>
  </si>
  <si>
    <t>2/6  Opal Drive Blackmans Bay Hobart, Australia</t>
  </si>
  <si>
    <t>30 Jordan Street Island Bay, Wellington</t>
  </si>
  <si>
    <t>459 Logy Bay Road NL St Johns, Canada</t>
  </si>
  <si>
    <t>602 St Aubyn Street West St Leonards, Hastings</t>
  </si>
  <si>
    <t>1 Pukekura Place Taradale, Napier</t>
  </si>
  <si>
    <t>5 Nespac Pl, Wellington</t>
  </si>
  <si>
    <t>101A Pohutakawa Rd Lower Hutt, Wellington</t>
  </si>
  <si>
    <t>10 Londsdale Crescent Kilbirnie, Wellington</t>
  </si>
  <si>
    <t>95 Stanford St North Ashhurst, Palmerston Nth</t>
  </si>
  <si>
    <t>52 Bourke Street Takaro, Palmerston Nth</t>
  </si>
  <si>
    <t>706 Avenue Road West, Hastings</t>
  </si>
  <si>
    <t>Blaine</t>
  </si>
  <si>
    <t>Crossan</t>
  </si>
  <si>
    <t>Dashwood</t>
  </si>
  <si>
    <t>Tristan</t>
  </si>
  <si>
    <t>Dennis</t>
  </si>
  <si>
    <t>Ian</t>
  </si>
  <si>
    <t>Dinh</t>
  </si>
  <si>
    <t>Tu</t>
  </si>
  <si>
    <t>Docherty</t>
  </si>
  <si>
    <t>Eddington</t>
  </si>
  <si>
    <t>Lauren</t>
  </si>
  <si>
    <t>Edwards</t>
  </si>
  <si>
    <t>Fitzmaurice</t>
  </si>
  <si>
    <t>Alison</t>
  </si>
  <si>
    <t>Foote</t>
  </si>
  <si>
    <t>Ethan</t>
  </si>
  <si>
    <t>Foulkes</t>
  </si>
  <si>
    <t>Fyfe</t>
  </si>
  <si>
    <t>Nicholas</t>
  </si>
  <si>
    <t>Fraser</t>
  </si>
  <si>
    <t>Jeremy</t>
  </si>
  <si>
    <t>Fulljames</t>
  </si>
  <si>
    <t>Gillon</t>
  </si>
  <si>
    <t>Blake</t>
  </si>
  <si>
    <t>Gyenge</t>
  </si>
  <si>
    <t>Jackie</t>
  </si>
  <si>
    <t>Piroska</t>
  </si>
  <si>
    <t>Haimona</t>
  </si>
  <si>
    <t>Nacey</t>
  </si>
  <si>
    <t>Halatokoua</t>
  </si>
  <si>
    <t>Tuitupou</t>
  </si>
  <si>
    <t>Robyn</t>
  </si>
  <si>
    <t>Dimi</t>
  </si>
  <si>
    <t>Jesse</t>
  </si>
  <si>
    <t>Hamish</t>
  </si>
  <si>
    <t>Hansen</t>
  </si>
  <si>
    <t>Harrison</t>
  </si>
  <si>
    <t>Hemmings</t>
  </si>
  <si>
    <t>Henderson</t>
  </si>
  <si>
    <t>Joanne</t>
  </si>
  <si>
    <t>Hill</t>
  </si>
  <si>
    <t>Hintz</t>
  </si>
  <si>
    <t>Hislop</t>
  </si>
  <si>
    <t>Hodges</t>
  </si>
  <si>
    <t>Holmes</t>
  </si>
  <si>
    <t>Geoffrey</t>
  </si>
  <si>
    <t>Johnathon</t>
  </si>
  <si>
    <t>Ingram</t>
  </si>
  <si>
    <t>Rachael</t>
  </si>
  <si>
    <t>Iovine</t>
  </si>
  <si>
    <t>Jonson</t>
  </si>
  <si>
    <t>Isaac</t>
  </si>
  <si>
    <t>Konia</t>
  </si>
  <si>
    <t>Kumar</t>
  </si>
  <si>
    <t>Jeewan</t>
  </si>
  <si>
    <t>Laukau</t>
  </si>
  <si>
    <t>Nesi</t>
  </si>
  <si>
    <t>Laughton</t>
  </si>
  <si>
    <t>Liddington</t>
  </si>
  <si>
    <t>Graham</t>
  </si>
  <si>
    <t>List</t>
  </si>
  <si>
    <t>Cynthia</t>
  </si>
  <si>
    <t>Loomans</t>
  </si>
  <si>
    <t>MacKenzie</t>
  </si>
  <si>
    <t>Alice</t>
  </si>
  <si>
    <t>Mackie</t>
  </si>
  <si>
    <t>MacKinnon</t>
  </si>
  <si>
    <t>Macmanus</t>
  </si>
  <si>
    <t>Madge</t>
  </si>
  <si>
    <t>Clive</t>
  </si>
  <si>
    <t>Maeva</t>
  </si>
  <si>
    <t>Terangi</t>
  </si>
  <si>
    <t>Malcolm</t>
  </si>
  <si>
    <t>Matheson</t>
  </si>
  <si>
    <t>Leigh</t>
  </si>
  <si>
    <t>Matthews</t>
  </si>
  <si>
    <t>McEwan</t>
  </si>
  <si>
    <t>McCarthy</t>
  </si>
  <si>
    <t>McPherson</t>
  </si>
  <si>
    <t>Mills</t>
  </si>
  <si>
    <t>Noble</t>
  </si>
  <si>
    <t>Aron</t>
  </si>
  <si>
    <t>Oneill</t>
  </si>
  <si>
    <t>Patel</t>
  </si>
  <si>
    <t>Dharmesh</t>
  </si>
  <si>
    <t>Picard</t>
  </si>
  <si>
    <t>Phillips</t>
  </si>
  <si>
    <t>Wade</t>
  </si>
  <si>
    <t>Pollard</t>
  </si>
  <si>
    <t>Pomana</t>
  </si>
  <si>
    <t>Derek</t>
  </si>
  <si>
    <t>Prisk</t>
  </si>
  <si>
    <t>Randall</t>
  </si>
  <si>
    <t>Read</t>
  </si>
  <si>
    <t>Carolyne</t>
  </si>
  <si>
    <t>Rickard</t>
  </si>
  <si>
    <t>Rivers</t>
  </si>
  <si>
    <t>Rodgers</t>
  </si>
  <si>
    <t>Pere</t>
  </si>
  <si>
    <t>Ropata</t>
  </si>
  <si>
    <t>Riria</t>
  </si>
  <si>
    <t>Saggers-Duncan</t>
  </si>
  <si>
    <t>Nicola</t>
  </si>
  <si>
    <t>Scoble</t>
  </si>
  <si>
    <t>Tyler</t>
  </si>
  <si>
    <t>Johanna</t>
  </si>
  <si>
    <t>Sowerby</t>
  </si>
  <si>
    <t>Stevens</t>
  </si>
  <si>
    <t>leigh</t>
  </si>
  <si>
    <t>Stein</t>
  </si>
  <si>
    <t>Stillwell</t>
  </si>
  <si>
    <t>Tahana</t>
  </si>
  <si>
    <t>Tannant</t>
  </si>
  <si>
    <t>Trudy</t>
  </si>
  <si>
    <t>Olivia</t>
  </si>
  <si>
    <t>Morgan</t>
  </si>
  <si>
    <t>Tilson--Scoble</t>
  </si>
  <si>
    <t>Verena</t>
  </si>
  <si>
    <t>Toulis</t>
  </si>
  <si>
    <t>Townley</t>
  </si>
  <si>
    <t>Tina</t>
  </si>
  <si>
    <t>Trent</t>
  </si>
  <si>
    <t>Ruth</t>
  </si>
  <si>
    <t>Sian</t>
  </si>
  <si>
    <t>Tukua</t>
  </si>
  <si>
    <t>Twigley</t>
  </si>
  <si>
    <t>Brandon</t>
  </si>
  <si>
    <t>Vaikai</t>
  </si>
  <si>
    <t>Walford</t>
  </si>
  <si>
    <t>Walsh</t>
  </si>
  <si>
    <t>Warda</t>
  </si>
  <si>
    <t>Sarkes</t>
  </si>
  <si>
    <t>Watson</t>
  </si>
  <si>
    <t>Rosalie</t>
  </si>
  <si>
    <t>Kenneth</t>
  </si>
  <si>
    <t>Tasha</t>
  </si>
  <si>
    <t>Wilton</t>
  </si>
  <si>
    <t>Yadav</t>
  </si>
  <si>
    <t>Harsh</t>
  </si>
  <si>
    <t>Sally</t>
  </si>
  <si>
    <t>Yska</t>
  </si>
  <si>
    <t>Koing Herman</t>
  </si>
  <si>
    <t>Hopgood</t>
  </si>
  <si>
    <t>Phillip Jnr</t>
  </si>
  <si>
    <t>Phillip Snr</t>
  </si>
  <si>
    <t>Wairama</t>
  </si>
  <si>
    <t>09 437 9618</t>
  </si>
  <si>
    <t>09 405 2393</t>
  </si>
  <si>
    <t>09 408 1480</t>
  </si>
  <si>
    <t>09 408 3653</t>
  </si>
  <si>
    <t>09 407 8515</t>
  </si>
  <si>
    <t>021 104 8311</t>
  </si>
  <si>
    <t>09 407 8802</t>
  </si>
  <si>
    <t>09 407 9458</t>
  </si>
  <si>
    <t>Janne</t>
  </si>
  <si>
    <t>19 McKay Crescent, Dargaville 0310</t>
  </si>
  <si>
    <t>9 Eden Terrace  Kamo, Whangarei</t>
  </si>
  <si>
    <t>P.O. Box 26, Waipapa 0246</t>
  </si>
  <si>
    <t>78 Puriri Park Road, Maunu, Whangarei 0110</t>
  </si>
  <si>
    <t>67 Elmwood Ave Blenheim, Blenheim</t>
  </si>
  <si>
    <t>12 Belmont Avenue, Tikipunga, Whangarei 0112</t>
  </si>
  <si>
    <t>29 Chapman Road, Whangarei RD 5 0175</t>
  </si>
  <si>
    <t>37A Whau Valley Road, Whangarei 0112</t>
  </si>
  <si>
    <t>P.O. Box 130 , Kaikohe 0440</t>
  </si>
  <si>
    <t>33 Taipa Heights Drive, Taipa</t>
  </si>
  <si>
    <t>57 Morningside Road, Morningside, Whangarei 0110</t>
  </si>
  <si>
    <t>59 Kerikeri Inlet Road, Kerikeri  0230</t>
  </si>
  <si>
    <t>19 Kiwi Avenue, Maunu, Whangarei 0110</t>
  </si>
  <si>
    <t>150 Austin Road, Maunu, Whangarei</t>
  </si>
  <si>
    <t>2 Clyde Street, Dargaville</t>
  </si>
  <si>
    <t>The Mill Boxing Gym, 42A Broadway, Kaikohe 0405</t>
  </si>
  <si>
    <t>71 Marsden Point Road, Ruakaka 0116</t>
  </si>
  <si>
    <t>Fleetcare Ltd. P.O. Box 5103, Whangarei 0140</t>
  </si>
  <si>
    <t>4884 State Highway 10, Lake Ohia, Kaitaia RD 3</t>
  </si>
  <si>
    <t>20 Lake Ohia Road, Kaitaia R D 3  0410</t>
  </si>
  <si>
    <t>13 Melissa Road, Kaitaia R D 3  0410</t>
  </si>
  <si>
    <t>83 Great North Road, Kamo, Whangarei 0112</t>
  </si>
  <si>
    <t>12 Fairburn Street, Raumanga, Whangarei 0110</t>
  </si>
  <si>
    <t>1 Bluegum Place, Woodhill, Whangarei 0110</t>
  </si>
  <si>
    <t xml:space="preserve">P.O. Box 1153, Whangarei </t>
  </si>
  <si>
    <t>16 Raumanga Valley Road, Whangarei</t>
  </si>
  <si>
    <t>P.O. Box 349, Kaikohe 0440</t>
  </si>
  <si>
    <t>7 Miro Place, Kaitaia 0410</t>
  </si>
  <si>
    <t>P.O. Box 106, Kaitaia</t>
  </si>
  <si>
    <t>331 Waipapa Road, Kerikeri  0230</t>
  </si>
  <si>
    <t>4361 State Highway 12, Ruawai RD 2 0530</t>
  </si>
  <si>
    <t>8 Access Road, Kerikeri 0230</t>
  </si>
  <si>
    <t>C/- Law North, Private Bag, Kerikeri</t>
  </si>
  <si>
    <t>Ah</t>
  </si>
  <si>
    <t>Akavi</t>
  </si>
  <si>
    <t>Tiare</t>
  </si>
  <si>
    <t>Alexopoulos</t>
  </si>
  <si>
    <t>Costa</t>
  </si>
  <si>
    <t>Brydie</t>
  </si>
  <si>
    <t>Attenborough</t>
  </si>
  <si>
    <t>Lea</t>
  </si>
  <si>
    <t>Avei</t>
  </si>
  <si>
    <t>Leti</t>
  </si>
  <si>
    <t>Batchelor</t>
  </si>
  <si>
    <t>Beckett</t>
  </si>
  <si>
    <t>Bhunvesh</t>
  </si>
  <si>
    <t>Mehta</t>
  </si>
  <si>
    <t>Billings</t>
  </si>
  <si>
    <t>Cam</t>
  </si>
  <si>
    <t>Blowes</t>
  </si>
  <si>
    <t>Rebbeca</t>
  </si>
  <si>
    <t>Bockett</t>
  </si>
  <si>
    <t>Tanya</t>
  </si>
  <si>
    <t>Graeme</t>
  </si>
  <si>
    <t>Bremer</t>
  </si>
  <si>
    <t>Ana</t>
  </si>
  <si>
    <t>Brew</t>
  </si>
  <si>
    <t>Brightwater-Wharf</t>
  </si>
  <si>
    <t>Maria</t>
  </si>
  <si>
    <t>Butt</t>
  </si>
  <si>
    <t>Haris</t>
  </si>
  <si>
    <t>Cave-Higgins</t>
  </si>
  <si>
    <t>Victoria</t>
  </si>
  <si>
    <t>Campbell</t>
  </si>
  <si>
    <t>Capes</t>
  </si>
  <si>
    <t>Vincent</t>
  </si>
  <si>
    <t>Chartrand</t>
  </si>
  <si>
    <t>Cleaver</t>
  </si>
  <si>
    <t>Collinge</t>
  </si>
  <si>
    <t>janeller_13@hotmail.com</t>
  </si>
  <si>
    <t>021 1589541</t>
  </si>
  <si>
    <t>Tumai</t>
  </si>
  <si>
    <t>Kaukau-Troughton</t>
  </si>
  <si>
    <t>Organicmajic@hotmail.com</t>
  </si>
  <si>
    <t>020 40167613</t>
  </si>
  <si>
    <t>Day</t>
  </si>
  <si>
    <t>stanandkylieday@hotmail.com</t>
  </si>
  <si>
    <t>0275084282</t>
  </si>
  <si>
    <t>Northland Powerlifting Association</t>
  </si>
  <si>
    <t>Cat 1</t>
  </si>
  <si>
    <t>NZPF certified</t>
  </si>
  <si>
    <t>Central Districts Powerlifting Association</t>
  </si>
  <si>
    <t>Gibbs</t>
  </si>
  <si>
    <t>Gibson</t>
  </si>
  <si>
    <t>Tammie</t>
  </si>
  <si>
    <t>09 401 1922</t>
  </si>
  <si>
    <t>09 401 2144</t>
  </si>
  <si>
    <t>09 434 4230</t>
  </si>
  <si>
    <t>09 434 4398</t>
  </si>
  <si>
    <t>09 434 4127</t>
  </si>
  <si>
    <t>09 437 0089</t>
  </si>
  <si>
    <t>09 405 9660</t>
  </si>
  <si>
    <t>09 408 2000</t>
  </si>
  <si>
    <t>83 Waipanga Road, 3 Mile Bush Road, Kamo, Whangarei</t>
  </si>
  <si>
    <t>Pouto Road , TeKopuru RD 1  0391</t>
  </si>
  <si>
    <t>Headland Farm Park Manganese PointRD 4, Whangarei</t>
  </si>
  <si>
    <t>10 Coulston Place, Riverside, Gisborne</t>
  </si>
  <si>
    <t>189A Waipapa West Rd   , Kerikeri</t>
  </si>
  <si>
    <t>15 Ohara Street, Kaikohe RD 2</t>
  </si>
  <si>
    <t>15 Bissett Road, Kaikohe 0405</t>
  </si>
  <si>
    <t>8 Tui Street, Kaikohe 0405</t>
  </si>
  <si>
    <t>P.O. Box 107, Kaikohe 0440</t>
  </si>
  <si>
    <t>11 Monument Road, Kaikohe 0405</t>
  </si>
  <si>
    <t>48 Raihara Street, Kaikohe 0405</t>
  </si>
  <si>
    <t>1905 Ngungaru Road, Whangarei RD 3 0173</t>
  </si>
  <si>
    <t>42 Te Maika Road, Whangarei RD 3 0173</t>
  </si>
  <si>
    <t>27 Paranui Valley Road, Tikipunga, Whangarei 0112</t>
  </si>
  <si>
    <t>56 Riverview Road, Kerikeri 0230</t>
  </si>
  <si>
    <t>8 Manawa Drive, Ngunguru, Whangarei 0173</t>
  </si>
  <si>
    <t>6A Shoebridge Crescent, Ngunguru, Whangarei 0173</t>
  </si>
  <si>
    <t>64 Boundary Road, Tikipunga, Whangarei 0112</t>
  </si>
  <si>
    <t>54A Takahe Street, Tikipunga, Whangarei 0112</t>
  </si>
  <si>
    <t>50 Hariru Road, Ohaewai RD 2 0472</t>
  </si>
  <si>
    <t>C/- Club Physical, 4 Melba Street, Kaitaia 0410</t>
  </si>
  <si>
    <t>09 439 7835</t>
  </si>
  <si>
    <t>09 435 1287</t>
  </si>
  <si>
    <t>09 430 6989</t>
  </si>
  <si>
    <t>09 437 5157</t>
  </si>
  <si>
    <t>09 437 1295</t>
  </si>
  <si>
    <t>09 437 6877</t>
  </si>
  <si>
    <t>09 401 1062</t>
  </si>
  <si>
    <t>09 406 2223</t>
  </si>
  <si>
    <t>09 407 8457</t>
  </si>
  <si>
    <t>09 430 0175</t>
  </si>
  <si>
    <t>09 438 2930</t>
  </si>
  <si>
    <t>09 439 4439</t>
  </si>
  <si>
    <t>09 401 4857</t>
  </si>
  <si>
    <t>09 438 8512</t>
  </si>
  <si>
    <t>09 408 7029</t>
  </si>
  <si>
    <t>09 408 7292</t>
  </si>
  <si>
    <t>09 408 7150</t>
  </si>
  <si>
    <t>09 438 5033</t>
  </si>
  <si>
    <t>Liggett</t>
  </si>
  <si>
    <t>lesandbarbara@xtra.co.nz</t>
  </si>
  <si>
    <t>Bill</t>
  </si>
  <si>
    <t>Dempster</t>
  </si>
  <si>
    <t>Rex</t>
  </si>
  <si>
    <t>Tait</t>
  </si>
  <si>
    <t>artaitnz@gmail.com</t>
  </si>
  <si>
    <t xml:space="preserve">Jeanette          </t>
  </si>
  <si>
    <t>Page</t>
  </si>
  <si>
    <t>jeaniepage@hotmail.com</t>
  </si>
  <si>
    <t>021 0771174</t>
  </si>
  <si>
    <t xml:space="preserve">Tyriek </t>
  </si>
  <si>
    <t>Roberts</t>
  </si>
  <si>
    <t>tyriek098@gmail.com</t>
  </si>
  <si>
    <t>02102714968</t>
  </si>
  <si>
    <t>Pono</t>
  </si>
  <si>
    <t>Cowan</t>
  </si>
  <si>
    <t>PonoCowan@gmail.com</t>
  </si>
  <si>
    <t>02108684461</t>
  </si>
  <si>
    <t xml:space="preserve">Patricia </t>
  </si>
  <si>
    <t>Vaka</t>
  </si>
  <si>
    <t>trishavaka@hotmail.com</t>
  </si>
  <si>
    <t>0211817817</t>
  </si>
  <si>
    <t xml:space="preserve">Wendy </t>
  </si>
  <si>
    <t>Zeilinski</t>
  </si>
  <si>
    <t>northisland@xtra.co.nz</t>
  </si>
  <si>
    <t>021 352271</t>
  </si>
  <si>
    <t>Yvonne</t>
  </si>
  <si>
    <t>Hutchinson</t>
  </si>
  <si>
    <t>yvonne.hutchenson@police.govt.nz</t>
  </si>
  <si>
    <t>84 Waiotoi Road, Ngunguru R D 3</t>
  </si>
  <si>
    <t>021 08186229</t>
  </si>
  <si>
    <t xml:space="preserve">Sam </t>
  </si>
  <si>
    <t>Callaghan</t>
  </si>
  <si>
    <t>jackie@callaghan.net.nz</t>
  </si>
  <si>
    <t>021890015</t>
  </si>
  <si>
    <t xml:space="preserve">Johnathan </t>
  </si>
  <si>
    <t>Tillman</t>
  </si>
  <si>
    <t>nadie@xtra.co.nz</t>
  </si>
  <si>
    <t>mdunn1111@hotmail.com</t>
  </si>
  <si>
    <t>021 08411007</t>
  </si>
  <si>
    <t xml:space="preserve">Judith </t>
  </si>
  <si>
    <t>Blades</t>
  </si>
  <si>
    <t>judith.blades@gmail.com</t>
  </si>
  <si>
    <t>027 8794639</t>
  </si>
  <si>
    <t>Linda</t>
  </si>
  <si>
    <t>Donaldson</t>
  </si>
  <si>
    <t>lindafd1@gmail.com</t>
  </si>
  <si>
    <t>021 562510</t>
  </si>
  <si>
    <t>Teresa</t>
  </si>
  <si>
    <t>Watkins</t>
  </si>
  <si>
    <t>lewat@xtra.co.nz</t>
  </si>
  <si>
    <t>Sanford</t>
  </si>
  <si>
    <t>sanfordross70@gmail.com</t>
  </si>
  <si>
    <t>021 0396075</t>
  </si>
  <si>
    <t>Janelle</t>
  </si>
  <si>
    <t>debbiew@hauora.net.nz</t>
  </si>
  <si>
    <t>Panelbeater</t>
  </si>
  <si>
    <t>Jeanette</t>
  </si>
  <si>
    <t>venus_toppa@hotmail.com</t>
  </si>
  <si>
    <t>Farm worker</t>
  </si>
  <si>
    <t xml:space="preserve">Lance </t>
  </si>
  <si>
    <t>SMLS@Slingshot.co.nz</t>
  </si>
  <si>
    <t>Truck Driver</t>
  </si>
  <si>
    <t xml:space="preserve">Hannah </t>
  </si>
  <si>
    <t>Gough</t>
  </si>
  <si>
    <t>hannah.banner@gmail.com</t>
  </si>
  <si>
    <t>Whittaker</t>
  </si>
  <si>
    <t>akeakeink@yahoo.co.nz</t>
  </si>
  <si>
    <t>Support Worker</t>
  </si>
  <si>
    <t xml:space="preserve">Jason </t>
  </si>
  <si>
    <t>Hannah</t>
  </si>
  <si>
    <t>jasonh@sportnorth.co.nz</t>
  </si>
  <si>
    <t>Sport Advisor</t>
  </si>
  <si>
    <t>Billy</t>
  </si>
  <si>
    <t>Bodle</t>
  </si>
  <si>
    <t>w.d@xtra.co.nz</t>
  </si>
  <si>
    <t>Finance Manager</t>
  </si>
  <si>
    <t>Josh</t>
  </si>
  <si>
    <t>Edmonds</t>
  </si>
  <si>
    <t>lorraine.wilson1964@gmail.com</t>
  </si>
  <si>
    <t>roofing apprentice</t>
  </si>
  <si>
    <t>Lorraine</t>
  </si>
  <si>
    <t>Sales merchant</t>
  </si>
  <si>
    <t xml:space="preserve">Rosette </t>
  </si>
  <si>
    <t>Dermer</t>
  </si>
  <si>
    <t>rose_lakers@hotmail.com</t>
  </si>
  <si>
    <t>CHCA</t>
  </si>
  <si>
    <t xml:space="preserve">Hine </t>
  </si>
  <si>
    <t>Lum</t>
  </si>
  <si>
    <t>infinite.scope@live.com</t>
  </si>
  <si>
    <t>Grace</t>
  </si>
  <si>
    <t>Achterstraat</t>
  </si>
  <si>
    <t>graceach@xtra.co.nz</t>
  </si>
  <si>
    <t>Massage Therapist</t>
  </si>
  <si>
    <t>Shannon</t>
  </si>
  <si>
    <t>sahnn@ymail.com</t>
  </si>
  <si>
    <t>House Mover</t>
  </si>
  <si>
    <t xml:space="preserve">Kevin </t>
  </si>
  <si>
    <t>Barker</t>
  </si>
  <si>
    <t>Kevin.Barker@corrections.govt.nz</t>
  </si>
  <si>
    <t>Program Facilitator</t>
  </si>
  <si>
    <t>tequilagirl32@hotmail.com</t>
  </si>
  <si>
    <t>Richard</t>
  </si>
  <si>
    <t>Ayton</t>
  </si>
  <si>
    <t>raa@lawnorth.co.nz</t>
  </si>
  <si>
    <t>Sherley</t>
  </si>
  <si>
    <t>tuikatene@yahoo.com</t>
  </si>
  <si>
    <t xml:space="preserve">Liam </t>
  </si>
  <si>
    <t>Locke</t>
  </si>
  <si>
    <t>liam.locke1996@gmail.com</t>
  </si>
  <si>
    <t>student</t>
  </si>
  <si>
    <t xml:space="preserve">Margaret </t>
  </si>
  <si>
    <t>harpoon@clear.net.nz</t>
  </si>
  <si>
    <t>Reg Nurse</t>
  </si>
  <si>
    <t>Barrett</t>
  </si>
  <si>
    <t>BJ.Barrett@xtra.co.nz</t>
  </si>
  <si>
    <t xml:space="preserve">Bryan </t>
  </si>
  <si>
    <t>Painter, decorator</t>
  </si>
  <si>
    <t xml:space="preserve">Trish </t>
  </si>
  <si>
    <t>Muldrock</t>
  </si>
  <si>
    <t>v.tmuldrock@xtra.co.nz</t>
  </si>
  <si>
    <t xml:space="preserve">Mark </t>
  </si>
  <si>
    <t>mark@doubtlessbeauty.co.nz</t>
  </si>
  <si>
    <t>Asset Manager</t>
  </si>
  <si>
    <t>Leanne</t>
  </si>
  <si>
    <t>Cameron</t>
  </si>
  <si>
    <t>leannejc69@gmail.com</t>
  </si>
  <si>
    <t>Admin</t>
  </si>
  <si>
    <t xml:space="preserve">Stephen </t>
  </si>
  <si>
    <t>Pickens</t>
  </si>
  <si>
    <t>stephenpickens21@vodafone.co.nz</t>
  </si>
  <si>
    <t>09 435 1410</t>
  </si>
  <si>
    <t>09 439 1343</t>
  </si>
  <si>
    <t>09 436 5548</t>
  </si>
  <si>
    <t>09 405 3292</t>
  </si>
  <si>
    <t>katrina.l.barrett@gmail.com</t>
  </si>
  <si>
    <t>Home Executive</t>
  </si>
  <si>
    <t>Ming Ming</t>
  </si>
  <si>
    <t>Edgar</t>
  </si>
  <si>
    <t>gaynoredgar@vodafone.co.nz</t>
  </si>
  <si>
    <t xml:space="preserve">Anthony </t>
  </si>
  <si>
    <t>anthil2@hotmail.com</t>
  </si>
  <si>
    <t>Gym Manager</t>
  </si>
  <si>
    <t xml:space="preserve">John </t>
  </si>
  <si>
    <t>Dellow</t>
  </si>
  <si>
    <t>Johndellow3@hotmail.com</t>
  </si>
  <si>
    <t>Guest</t>
  </si>
  <si>
    <t>admin@fleetcareltd.co.nz</t>
  </si>
  <si>
    <t>Director</t>
  </si>
  <si>
    <t xml:space="preserve">Tony </t>
  </si>
  <si>
    <t>Urlich</t>
  </si>
  <si>
    <t>3A Carew Street, Nawton, Hamilton</t>
  </si>
  <si>
    <t>5 Satchmo Place, Hamilton</t>
  </si>
  <si>
    <t>1A Iverness Ave, Hamilton</t>
  </si>
  <si>
    <t>17 Western Heights Drive, Hamilton</t>
  </si>
  <si>
    <t>1/52 Cook Street, Hamilton</t>
  </si>
  <si>
    <t>30a Pihanga St, Taupo</t>
  </si>
  <si>
    <t>29 Pahou Pa Rd, Poroporo</t>
  </si>
  <si>
    <t>1200 Omanawa Road, Rd1 , Tauranga</t>
  </si>
  <si>
    <t>69 Collins Rd, Hamilton</t>
  </si>
  <si>
    <t>71a Landing Road, , Whakatane</t>
  </si>
  <si>
    <t>413 Dey Street, Hamilton East, Hamilton</t>
  </si>
  <si>
    <t>14 Wisteria Place, Flagstaff, Hamilton</t>
  </si>
  <si>
    <t>15 Sabana Place, Tauranga</t>
  </si>
  <si>
    <t>12A Hilton Rd, St Andrews, Hamilton</t>
  </si>
  <si>
    <t>197 Maungatapu Road, Tauranga</t>
  </si>
  <si>
    <t>17 Western Heights, Hamilton</t>
  </si>
  <si>
    <t>113 Greerton Rd, Tauranga</t>
  </si>
  <si>
    <t>7a Edmund Rd, Rotorua</t>
  </si>
  <si>
    <t>35a Tekoah Place, Judea, Tauranga</t>
  </si>
  <si>
    <t>9 Marick Place, Papamoa Beach</t>
  </si>
  <si>
    <t>71a Landing Rd, Whakatane</t>
  </si>
  <si>
    <t>35 Helena Road, Hillcrest, Hamilton</t>
  </si>
  <si>
    <t>32 Campbell Rd, Mt Maunganui</t>
  </si>
  <si>
    <t>93 Lawrence Ave, Tauranga</t>
  </si>
  <si>
    <t>35 Helena Road, Hamilton</t>
  </si>
  <si>
    <t>8 Harlech Place, Hamilton</t>
  </si>
  <si>
    <t>2 Hereford St, Freemans Bay, Auckland</t>
  </si>
  <si>
    <t>16 Gordon Rd, Rotorua</t>
  </si>
  <si>
    <t>325D Ocean Beach Rd, Mt Tauranga</t>
  </si>
  <si>
    <t>Karen</t>
  </si>
  <si>
    <t>Thomson</t>
  </si>
  <si>
    <t>karen.thomson@hotmail.co.nz</t>
  </si>
  <si>
    <t>Instructor</t>
  </si>
  <si>
    <t>Froggatt</t>
  </si>
  <si>
    <t>brian@briansgym.co.nz</t>
  </si>
  <si>
    <t>Stan</t>
  </si>
  <si>
    <t>Hallmond</t>
  </si>
  <si>
    <t>shallmond@xtra.co.nz</t>
  </si>
  <si>
    <t>Cat 2</t>
  </si>
  <si>
    <t>Jade</t>
  </si>
  <si>
    <t>Isbister</t>
  </si>
  <si>
    <t>Jadeisbister@hotmail.co.uk</t>
  </si>
  <si>
    <t>chrisblair@xtra.co.nz</t>
  </si>
  <si>
    <t>Abbott</t>
  </si>
  <si>
    <t>thatleeguy@msn.com</t>
  </si>
  <si>
    <t>Carpenter</t>
  </si>
  <si>
    <t>Tui</t>
  </si>
  <si>
    <t>Katene</t>
  </si>
  <si>
    <t>Timothy</t>
  </si>
  <si>
    <t>Owen</t>
  </si>
  <si>
    <t>Kurt</t>
  </si>
  <si>
    <t>Parsons</t>
  </si>
  <si>
    <t>Julian</t>
  </si>
  <si>
    <t>Pichardo</t>
  </si>
  <si>
    <t>Poppe</t>
  </si>
  <si>
    <t>Troy</t>
  </si>
  <si>
    <t>Rongo</t>
  </si>
  <si>
    <t>Turangawaewae</t>
  </si>
  <si>
    <t>Russell</t>
  </si>
  <si>
    <t>Sichone</t>
  </si>
  <si>
    <t>Kavwa</t>
  </si>
  <si>
    <t>Simanu</t>
  </si>
  <si>
    <t>Reuben</t>
  </si>
  <si>
    <t>Rajah</t>
  </si>
  <si>
    <t>Walters</t>
  </si>
  <si>
    <t>Wills</t>
  </si>
  <si>
    <t>Winters</t>
  </si>
  <si>
    <t>0210497666</t>
  </si>
  <si>
    <t>Lejorn</t>
  </si>
  <si>
    <t>Morunga</t>
  </si>
  <si>
    <t>lejornmorunga505@hotmail.com</t>
  </si>
  <si>
    <t>Osborne</t>
  </si>
  <si>
    <t>Janet</t>
  </si>
  <si>
    <t>Monique</t>
  </si>
  <si>
    <t>Clarissa</t>
  </si>
  <si>
    <t>Suzanne</t>
  </si>
  <si>
    <t>Nikki</t>
  </si>
  <si>
    <t>Angela</t>
  </si>
  <si>
    <t>Kelly</t>
  </si>
  <si>
    <t>Greensill</t>
  </si>
  <si>
    <t>Kett</t>
  </si>
  <si>
    <t>Tiller</t>
  </si>
  <si>
    <t>Paki</t>
  </si>
  <si>
    <t>Te Puri</t>
  </si>
  <si>
    <t>Thomas Peter</t>
  </si>
  <si>
    <t>Allan Eden</t>
  </si>
  <si>
    <t>Noel Frederick</t>
  </si>
  <si>
    <t>James Hare</t>
  </si>
  <si>
    <t>Leonard Te Puni</t>
  </si>
  <si>
    <t>Andrew Warren</t>
  </si>
  <si>
    <t>Te Wano</t>
  </si>
  <si>
    <t>Waikato-BOP Powerlifting Association</t>
  </si>
  <si>
    <t>5B Kowhai Street, Hamilton</t>
  </si>
  <si>
    <t>20 Sheenan Place, Kihikihi, Te Awamutu</t>
  </si>
  <si>
    <t>8 Devon Street, Glenholme, Rotorua</t>
  </si>
  <si>
    <t>435 Crozier St, Pirongia, Waikato</t>
  </si>
  <si>
    <t>120 Belk Road South RD3, Tauranga</t>
  </si>
  <si>
    <t>6 Middle Rd, RD2, Hamilton</t>
  </si>
  <si>
    <t>9 Appleton Lane, Manor, Eureka</t>
  </si>
  <si>
    <t>53 Harrisfield Drive, Hairini, Tauranga</t>
  </si>
  <si>
    <t>30 Otonga Rd, Rotorua</t>
  </si>
  <si>
    <t>20b Lisbon St, Greerton , Tauranga</t>
  </si>
  <si>
    <t>501 Devonport Rd , Tauranga</t>
  </si>
  <si>
    <t>71 Marshall Ave, Taupo</t>
  </si>
  <si>
    <t>69 James Road, Te Puna, RD6, Tauranga</t>
  </si>
  <si>
    <t>8 Island View Heights, Coastlands, Whakatane</t>
  </si>
  <si>
    <t>120 Clark Rd, Ngaruawahia, RD1</t>
  </si>
  <si>
    <t>362 Crawford Road, Horotiu, Hamilton</t>
  </si>
  <si>
    <t>204D Studholme St, Morrinsville</t>
  </si>
  <si>
    <t>106 Butcher Rd, Cambrige</t>
  </si>
  <si>
    <t>8 Neil Rd, Fairy Springs , Rotorua</t>
  </si>
  <si>
    <t>35a Te Koah Place, Tauranga</t>
  </si>
  <si>
    <t>149 Bellevue Road, Tauranga</t>
  </si>
  <si>
    <t>1 Miro Street, Te Aroha</t>
  </si>
  <si>
    <t>676 Pyes Pa Rd, Tauranga</t>
  </si>
  <si>
    <t>17 Grasmere Court, St James Pk, Hamilton</t>
  </si>
  <si>
    <t>103B Aurora Tce, Hamilton</t>
  </si>
  <si>
    <t>103 Knighton Rd, Hamilton</t>
  </si>
  <si>
    <t>167 Studholme St, , Morrinsville</t>
  </si>
  <si>
    <t>550 Dixon Rd, RD2, Ngaruawahia</t>
  </si>
  <si>
    <t>P O Box 5183, Frankton, Hamilton</t>
  </si>
  <si>
    <t>6 Campbell Street, Waihou, Waihou</t>
  </si>
  <si>
    <t>24 Cooper Place, Chedworth, Hamilton</t>
  </si>
  <si>
    <t>4 Mears Road, Hamilton</t>
  </si>
  <si>
    <t>88B McGarvey Rd, Whakatane</t>
  </si>
  <si>
    <t>7A Matirerau Street, Wairaka, Whakatane</t>
  </si>
  <si>
    <t>38 Townhead Cresent, Tauranga</t>
  </si>
  <si>
    <t>csellars@xtra.co.nz</t>
  </si>
  <si>
    <t>07 578 6164</t>
  </si>
  <si>
    <t>07 8465432</t>
  </si>
  <si>
    <t>027 286 8279</t>
  </si>
  <si>
    <t>027 380 2720</t>
  </si>
  <si>
    <t>cpeadams@hotmail.com</t>
  </si>
  <si>
    <t>027 773 1179</t>
  </si>
  <si>
    <t>jessica.larsen@hotmail.com</t>
  </si>
  <si>
    <t>021 190 2381</t>
  </si>
  <si>
    <t>janet.osborne263@gmail.com</t>
  </si>
  <si>
    <t>rfsimanu@clear.net.nz</t>
  </si>
  <si>
    <t>021 184 3911</t>
  </si>
  <si>
    <t>Arborist</t>
  </si>
  <si>
    <t>Cooke</t>
  </si>
  <si>
    <t>derek.cooke@clear.net.nz</t>
  </si>
  <si>
    <t>unemployed</t>
  </si>
  <si>
    <t>Katrina</t>
  </si>
  <si>
    <t>027 595 6944</t>
  </si>
  <si>
    <t>apwilliams00@gmail.com</t>
  </si>
  <si>
    <t>027 300 5064</t>
  </si>
  <si>
    <t>027 829 1991</t>
  </si>
  <si>
    <t>ragreensill@gmail.com</t>
  </si>
  <si>
    <t>027 4430 800</t>
  </si>
  <si>
    <t>jamiekett@xtra.co.nz</t>
  </si>
  <si>
    <t>021 0234 3345</t>
  </si>
  <si>
    <t>jktiller86@gmail.com</t>
  </si>
  <si>
    <t>022 164 6020</t>
  </si>
  <si>
    <t>wilsonpaki1@gmail.com</t>
  </si>
  <si>
    <t>Boyle</t>
  </si>
  <si>
    <t>Bridget</t>
  </si>
  <si>
    <t>Cadman</t>
  </si>
  <si>
    <t>Colleen</t>
  </si>
  <si>
    <t>Davis</t>
  </si>
  <si>
    <t>Jolie</t>
  </si>
  <si>
    <t>Evans</t>
  </si>
  <si>
    <t>Delwyn</t>
  </si>
  <si>
    <t>Jarman</t>
  </si>
  <si>
    <t>Natalie</t>
  </si>
  <si>
    <t>Jefferies</t>
  </si>
  <si>
    <t>Johnson</t>
  </si>
  <si>
    <t>June</t>
  </si>
  <si>
    <t>Perry</t>
  </si>
  <si>
    <t>Serena</t>
  </si>
  <si>
    <t>Retemeyer</t>
  </si>
  <si>
    <t>Chelsea</t>
  </si>
  <si>
    <t>Waiari</t>
  </si>
  <si>
    <t>Jasmine</t>
  </si>
  <si>
    <t>Anderson</t>
  </si>
  <si>
    <t>Chad</t>
  </si>
  <si>
    <t>Ted</t>
  </si>
  <si>
    <t>Ashburn</t>
  </si>
  <si>
    <t>Sabastian</t>
  </si>
  <si>
    <t>Blight</t>
  </si>
  <si>
    <t>Botica</t>
  </si>
  <si>
    <t>Peter</t>
  </si>
  <si>
    <t>Burrows</t>
  </si>
  <si>
    <t>Wayne</t>
  </si>
  <si>
    <t>Cornish</t>
  </si>
  <si>
    <t>Nick</t>
  </si>
  <si>
    <t>T.K</t>
  </si>
  <si>
    <t>Esterbauer</t>
  </si>
  <si>
    <t>Felix</t>
  </si>
  <si>
    <t>Frank</t>
  </si>
  <si>
    <t>Gordon</t>
  </si>
  <si>
    <t>Harvey</t>
  </si>
  <si>
    <t>Bede</t>
  </si>
  <si>
    <t>Ion</t>
  </si>
  <si>
    <t>Joshua</t>
  </si>
  <si>
    <t>Jackson</t>
  </si>
  <si>
    <t>Charlie</t>
  </si>
  <si>
    <t>Krishna</t>
  </si>
  <si>
    <t>Bimal</t>
  </si>
  <si>
    <t>Lawson</t>
  </si>
  <si>
    <t>Justin</t>
  </si>
  <si>
    <t>Malcom</t>
  </si>
  <si>
    <t>McKenna</t>
  </si>
  <si>
    <t>Malone</t>
  </si>
  <si>
    <t>Mann</t>
  </si>
  <si>
    <t>Joseph</t>
  </si>
  <si>
    <t>Mason</t>
  </si>
  <si>
    <t>Merito</t>
  </si>
  <si>
    <t>Mischewski</t>
  </si>
  <si>
    <t>Kieran</t>
  </si>
  <si>
    <t>Mohn</t>
  </si>
  <si>
    <t>Monigatti</t>
  </si>
  <si>
    <t>021 255 5166</t>
  </si>
  <si>
    <t>len.merito@hotmail.co.nz</t>
  </si>
  <si>
    <t>07 578 1594</t>
  </si>
  <si>
    <t>027 707 9022</t>
  </si>
  <si>
    <t>kieran.mischewski@me.com</t>
  </si>
  <si>
    <t>021 786 969</t>
  </si>
  <si>
    <t>mbamohn@gmail.com</t>
  </si>
  <si>
    <t xml:space="preserve">07 853 2597 </t>
  </si>
  <si>
    <t>022 131 1057</t>
  </si>
  <si>
    <t>timothymonigatti@msn.com</t>
  </si>
  <si>
    <t>kurtowen91@gmail.com</t>
  </si>
  <si>
    <t>07 846 5767</t>
  </si>
  <si>
    <t>027 235 8166</t>
  </si>
  <si>
    <t>scottyours@hotmail.com</t>
  </si>
  <si>
    <t>022 081 8437</t>
  </si>
  <si>
    <t>andrew.pichardo6@gmail.com</t>
  </si>
  <si>
    <t xml:space="preserve">07 375 5595 </t>
  </si>
  <si>
    <t>027 421 0420</t>
  </si>
  <si>
    <t>absolutehairtaupo30@gmail.com</t>
  </si>
  <si>
    <t>07 308 8376</t>
  </si>
  <si>
    <t>027 804 9375</t>
  </si>
  <si>
    <t>turangarongo@gmail.com</t>
  </si>
  <si>
    <t>07 543 2040</t>
  </si>
  <si>
    <t>021 021 98196</t>
  </si>
  <si>
    <t>wazzza@xtra.co.nz</t>
  </si>
  <si>
    <t xml:space="preserve">07 843 3617 </t>
  </si>
  <si>
    <t>021 298 7311</t>
  </si>
  <si>
    <t>kavwa27@yahoo.co.nz</t>
  </si>
  <si>
    <t>07 308 4161</t>
  </si>
  <si>
    <t>027 286 2731</t>
  </si>
  <si>
    <t>rfsimanu@hotmail.com</t>
  </si>
  <si>
    <t>027 525 4847</t>
  </si>
  <si>
    <t>rajah1981@hotmail.com</t>
  </si>
  <si>
    <t>07 574 2628</t>
  </si>
  <si>
    <t>022 1330585</t>
  </si>
  <si>
    <t>totayl@stpeters.school.nz</t>
  </si>
  <si>
    <t>021 619 189</t>
  </si>
  <si>
    <t>james.walters@tetrapak.com</t>
  </si>
  <si>
    <t>07 579 5389</t>
  </si>
  <si>
    <t>027 295 9609</t>
  </si>
  <si>
    <t>bhbjwills@xtra.co.nz</t>
  </si>
  <si>
    <t>Dale</t>
  </si>
  <si>
    <t>Tunnicliffe</t>
  </si>
  <si>
    <t>Sellars</t>
  </si>
  <si>
    <t>Adams</t>
  </si>
  <si>
    <t>Cindy</t>
  </si>
  <si>
    <t>Larsen</t>
  </si>
  <si>
    <t>Jessica</t>
  </si>
  <si>
    <t>daledwoodywood@gmail.com</t>
  </si>
  <si>
    <t>tpbotica@hotmail.com</t>
  </si>
  <si>
    <t>07 889 6319</t>
  </si>
  <si>
    <t>021 068 7745</t>
  </si>
  <si>
    <t>wborrows@vodafone.co.nz</t>
  </si>
  <si>
    <t>07 829 5968</t>
  </si>
  <si>
    <t>027 316 8561</t>
  </si>
  <si>
    <t>nickcornish24@yahoo.com</t>
  </si>
  <si>
    <t>07 3437923</t>
  </si>
  <si>
    <t>022 323 5067</t>
  </si>
  <si>
    <t>tekahikatea2013@gmail.com</t>
  </si>
  <si>
    <t>07 571 6188</t>
  </si>
  <si>
    <t>Post everything</t>
  </si>
  <si>
    <t>07 576 1081</t>
  </si>
  <si>
    <t>027 303 0488</t>
  </si>
  <si>
    <t>aefrank@outlook.com</t>
  </si>
  <si>
    <t>027 576 1081</t>
  </si>
  <si>
    <t>noelfrank1@hotmail.com</t>
  </si>
  <si>
    <t>027 456 7678</t>
  </si>
  <si>
    <t>matt_g5556@hotmail.com</t>
  </si>
  <si>
    <t>07 543 4103</t>
  </si>
  <si>
    <t>021 181 115</t>
  </si>
  <si>
    <t>dtharvey@xtra.co.nz</t>
  </si>
  <si>
    <t>31/08/96</t>
  </si>
  <si>
    <t>021 127 1676</t>
  </si>
  <si>
    <t>joshuaion11@gmail.com</t>
  </si>
  <si>
    <t>lee_jackson@hotmail.com</t>
  </si>
  <si>
    <t>bimal_krishna@outlook.co.nz</t>
  </si>
  <si>
    <t>07 889 3506</t>
  </si>
  <si>
    <t>021 744499</t>
  </si>
  <si>
    <t>babaandjuddy@hotmail.com</t>
  </si>
  <si>
    <t>07 825 4911</t>
  </si>
  <si>
    <t>malcom.sally@outlook.co.nz</t>
  </si>
  <si>
    <t>07 847 8223</t>
  </si>
  <si>
    <t>021 020 61121</t>
  </si>
  <si>
    <t>tony@financeshop.co.nz</t>
  </si>
  <si>
    <t>07 884 9435</t>
  </si>
  <si>
    <t>022 385 3092</t>
  </si>
  <si>
    <t>bmalone454@gmail.com</t>
  </si>
  <si>
    <t>07 853 7146</t>
  </si>
  <si>
    <t>g4dhboss@hotmail.com</t>
  </si>
  <si>
    <t>027 216 1055</t>
  </si>
  <si>
    <t>83dan07@gmail.com</t>
  </si>
  <si>
    <t>020 4107 5947</t>
  </si>
  <si>
    <t>jamesmerito_11@hotmail.com</t>
  </si>
  <si>
    <t>07 838 3077</t>
  </si>
  <si>
    <t>021 333 614</t>
  </si>
  <si>
    <t>bridgetboyle73@hotmail.com</t>
  </si>
  <si>
    <t>07 871 5561</t>
  </si>
  <si>
    <t>027 444 3035</t>
  </si>
  <si>
    <t>cclifting@gmail.com</t>
  </si>
  <si>
    <t>021 261 2526</t>
  </si>
  <si>
    <t>joliehbsn@yahoo.co.nz</t>
  </si>
  <si>
    <t>07 871 9564</t>
  </si>
  <si>
    <t>021 505 870</t>
  </si>
  <si>
    <t>dellyjo@hotmail.com</t>
  </si>
  <si>
    <t>07 281 1058</t>
  </si>
  <si>
    <t>027 543 3339</t>
  </si>
  <si>
    <t>natalie@whatevermarketing.co.nz</t>
  </si>
  <si>
    <t>027 229 8979</t>
  </si>
  <si>
    <t>puri91@hotmail.com</t>
  </si>
  <si>
    <t>Retired</t>
  </si>
  <si>
    <t>07 8241606</t>
  </si>
  <si>
    <t>027 8241606</t>
  </si>
  <si>
    <t>deadlift@xtra.co.nz</t>
  </si>
  <si>
    <t>07 544 1630</t>
  </si>
  <si>
    <t>027 449 7881</t>
  </si>
  <si>
    <t>jnsperry@ihug.co.nz</t>
  </si>
  <si>
    <t>Junior</t>
  </si>
  <si>
    <t>027 413 7703</t>
  </si>
  <si>
    <t>crete12@live.com</t>
  </si>
  <si>
    <t>027 247 3222</t>
  </si>
  <si>
    <t>mitchsmith261@hotmail.com</t>
  </si>
  <si>
    <t>07 571 1663</t>
  </si>
  <si>
    <t>027 2855216</t>
  </si>
  <si>
    <t>jasmine.waiari@opus.co.nz</t>
  </si>
  <si>
    <t>07 376 7222</t>
  </si>
  <si>
    <t xml:space="preserve">022 267 07262 </t>
  </si>
  <si>
    <t>chadkay@nettel.net.nz</t>
  </si>
  <si>
    <t xml:space="preserve">07 552 5356 </t>
  </si>
  <si>
    <t>027 474 3946</t>
  </si>
  <si>
    <t>ted.anderson@outlook.co.nz</t>
  </si>
  <si>
    <t>07 308 0038</t>
  </si>
  <si>
    <t>021 753 535</t>
  </si>
  <si>
    <t>ashburn164@gmail.com</t>
  </si>
  <si>
    <t>07 824 7463</t>
  </si>
  <si>
    <t>027 230 1607</t>
  </si>
  <si>
    <t>07 856 8756</t>
  </si>
  <si>
    <t>022 185 0016</t>
  </si>
  <si>
    <t>nikki.tewano@gmail.com</t>
  </si>
  <si>
    <t>07 574 9100</t>
  </si>
  <si>
    <t>020 73641598</t>
  </si>
  <si>
    <t>tinaandphil@xtra.co.nz</t>
  </si>
  <si>
    <t>04 2367911</t>
  </si>
  <si>
    <t>027 2448238</t>
  </si>
  <si>
    <t>04 3842774</t>
  </si>
  <si>
    <t>ruth@powerhousegym.co.nz</t>
  </si>
  <si>
    <t>siantrent@hotmail.com</t>
  </si>
  <si>
    <t>warren@powerhousegym.co.nz</t>
  </si>
  <si>
    <t>021 450733</t>
  </si>
  <si>
    <t>Josh.tukua@gmail.com</t>
  </si>
  <si>
    <t>027 3190317</t>
  </si>
  <si>
    <t>brandon.twigley@gmail.com</t>
  </si>
  <si>
    <t>021 585584</t>
  </si>
  <si>
    <t>juniorvaikai92@gmail.com</t>
  </si>
  <si>
    <t>027 2869650</t>
  </si>
  <si>
    <t>pukuwalford@xtra.co.nz</t>
  </si>
  <si>
    <t>021 307763</t>
  </si>
  <si>
    <t>scott.walsh@zune3.net.nz</t>
  </si>
  <si>
    <t>021 0587365</t>
  </si>
  <si>
    <t>stoocker_13@hotmail.com</t>
  </si>
  <si>
    <t>027 7265899</t>
  </si>
  <si>
    <t>watson.ra@hotmail.com</t>
  </si>
  <si>
    <t>027 4283162</t>
  </si>
  <si>
    <t>rosalie.watson@gmx.com</t>
  </si>
  <si>
    <t>2ichsv8@gmail.com</t>
  </si>
  <si>
    <t>027 5321227</t>
  </si>
  <si>
    <t>tashawilliams@xtra.co.nz</t>
  </si>
  <si>
    <t>027 2468923</t>
  </si>
  <si>
    <t>danny.wilton@jnl.co.nz</t>
  </si>
  <si>
    <t>027 8617589</t>
  </si>
  <si>
    <t>harsh_1_2@hotmail.com</t>
  </si>
  <si>
    <t>021 861 581</t>
  </si>
  <si>
    <t>kellymarieyoung@gmail.com</t>
  </si>
  <si>
    <t>021 0354040</t>
  </si>
  <si>
    <t>sally.moya.young@gmail.com</t>
  </si>
  <si>
    <t>027 8182744</t>
  </si>
  <si>
    <t>d.yska249@gmail.com</t>
  </si>
  <si>
    <t>022 0833122</t>
  </si>
  <si>
    <t>cazcappola@hotmail.com</t>
  </si>
  <si>
    <t>021 02269163</t>
  </si>
  <si>
    <t>rickard.sam7@gmail.com</t>
  </si>
  <si>
    <t>022 4127885</t>
  </si>
  <si>
    <t>john.rivers@tlcpp@gmail.com</t>
  </si>
  <si>
    <t>04-9722426</t>
  </si>
  <si>
    <t>pedrock@paradise.net.nz</t>
  </si>
  <si>
    <t>027 7559891</t>
  </si>
  <si>
    <t>ririaropata@gmail.com</t>
  </si>
  <si>
    <t>021 1882317</t>
  </si>
  <si>
    <t>msbetty@xtra.co.nz</t>
  </si>
  <si>
    <t>021 1823354</t>
  </si>
  <si>
    <t>aaron.scoble@gmail.com</t>
  </si>
  <si>
    <t>021 399374</t>
  </si>
  <si>
    <t>tyler.simpson@hotmail.com</t>
  </si>
  <si>
    <t>027 8105981</t>
  </si>
  <si>
    <t>Johanna.m.smith@hotmail.com</t>
  </si>
  <si>
    <t>021 1309424</t>
  </si>
  <si>
    <t>backofthel@gmail.com</t>
  </si>
  <si>
    <t>027 3798822</t>
  </si>
  <si>
    <t>jardars@hotmail.com</t>
  </si>
  <si>
    <t>027 3696772</t>
  </si>
  <si>
    <t>leigh.stevens@hotmail.co.nz</t>
  </si>
  <si>
    <t>04 5628352</t>
  </si>
  <si>
    <t>brightspirit1@gmail.com</t>
  </si>
  <si>
    <t>022 3066842</t>
  </si>
  <si>
    <t>laura.stillwell@yahoo.co.nz</t>
  </si>
  <si>
    <t>027 331 3731</t>
  </si>
  <si>
    <t>hemiboltz@yahoo.co.nz</t>
  </si>
  <si>
    <t>027 2903241</t>
  </si>
  <si>
    <t>tannant8@xtra.co.nz</t>
  </si>
  <si>
    <t>021 2388873</t>
  </si>
  <si>
    <t>livythompson@gmail.com</t>
  </si>
  <si>
    <t>021 02341545</t>
  </si>
  <si>
    <t>morganthompson765@gmail.com</t>
  </si>
  <si>
    <t>021 0403665</t>
  </si>
  <si>
    <t>verenalondon@hotmail.com</t>
  </si>
  <si>
    <t>04 3878458</t>
  </si>
  <si>
    <t>nick@whanau.net</t>
  </si>
  <si>
    <t>021 08370306</t>
  </si>
  <si>
    <t>tjmaeva@gmail.com</t>
  </si>
  <si>
    <t>027 4896672</t>
  </si>
  <si>
    <t>russell_malcolm@nzf.salvationarmy.org</t>
  </si>
  <si>
    <t>04 3861231</t>
  </si>
  <si>
    <t>022 392 3531</t>
  </si>
  <si>
    <t>sean.winters01@gmail.com</t>
  </si>
  <si>
    <t>021 150 4872</t>
  </si>
  <si>
    <t>magnum.et@gmail.com</t>
  </si>
  <si>
    <t>022 3288590</t>
  </si>
  <si>
    <t>timothy_mcewan@hotmail.co.nz</t>
  </si>
  <si>
    <t>04 5635639</t>
  </si>
  <si>
    <t>cjakz@netsurf.co.nz</t>
  </si>
  <si>
    <t>027 4570609</t>
  </si>
  <si>
    <t>colin.meryl@vodafone.co.nz</t>
  </si>
  <si>
    <t>022 3109876</t>
  </si>
  <si>
    <t>john@wildernessltd.com</t>
  </si>
  <si>
    <t>021 18749832</t>
  </si>
  <si>
    <t>kiwihammerman@hotmail.com</t>
  </si>
  <si>
    <t>04 5280367</t>
  </si>
  <si>
    <t>bandpmills@hotmail.com</t>
  </si>
  <si>
    <t>027 9143396</t>
  </si>
  <si>
    <t>aronandjohannah@xtra.co.nz</t>
  </si>
  <si>
    <t>027 3521608</t>
  </si>
  <si>
    <t>sezzoneill@gmail.com</t>
  </si>
  <si>
    <t>027 9789061</t>
  </si>
  <si>
    <t>jamesowen7@Hotmail.com</t>
  </si>
  <si>
    <t>027 3005760</t>
  </si>
  <si>
    <t>dharmesh150patel@gmail.com</t>
  </si>
  <si>
    <t>027 4069964</t>
  </si>
  <si>
    <t>aj_oicard@hotmail.com</t>
  </si>
  <si>
    <t>022 6940959</t>
  </si>
  <si>
    <t>wadeph28@gmail.com</t>
  </si>
  <si>
    <t>027 8685942</t>
  </si>
  <si>
    <t>harrisonp3199@gmail.com</t>
  </si>
  <si>
    <t>021 472819</t>
  </si>
  <si>
    <t>ian.prisk@gmail.com</t>
  </si>
  <si>
    <t>021 400604</t>
  </si>
  <si>
    <t>keeks8@gmail.com</t>
  </si>
  <si>
    <t>027 3285524</t>
  </si>
  <si>
    <t>andrew@templefitness.co.nz</t>
  </si>
  <si>
    <t>027 4584003</t>
  </si>
  <si>
    <t>thintz@xtra.co.nz</t>
  </si>
  <si>
    <t>bexandcosta@gmail.com</t>
  </si>
  <si>
    <t>021 2618127</t>
  </si>
  <si>
    <t>021 894010</t>
  </si>
  <si>
    <t>highlander147@gmail.com</t>
  </si>
  <si>
    <t>021 1006652</t>
  </si>
  <si>
    <t>hoppy_one@hotmail.com</t>
  </si>
  <si>
    <t>027 3395303</t>
  </si>
  <si>
    <t>rachie-03@hotmail.com</t>
  </si>
  <si>
    <t>027 6981866</t>
  </si>
  <si>
    <t>maccana@xtra.co.nz</t>
  </si>
  <si>
    <t>027 8862287</t>
  </si>
  <si>
    <t>quakespace@email.com</t>
  </si>
  <si>
    <t>027 5299949</t>
  </si>
  <si>
    <t>issacpatrickking@gmail.com</t>
  </si>
  <si>
    <t>021 2023205</t>
  </si>
  <si>
    <t>byronkonia@yahoo.co.nz</t>
  </si>
  <si>
    <t>027 9520166</t>
  </si>
  <si>
    <t>jeewan.kumar8@gmail.com</t>
  </si>
  <si>
    <t>022 3514170</t>
  </si>
  <si>
    <t>nesil@hotmail.co.nz</t>
  </si>
  <si>
    <t>022 0897200</t>
  </si>
  <si>
    <t>jesselaughtonpt@gmail.com</t>
  </si>
  <si>
    <t>04 2377861</t>
  </si>
  <si>
    <t>leti.avei@gmail.com</t>
  </si>
  <si>
    <t>022 2056470</t>
  </si>
  <si>
    <t>g.liddington@gmail.com</t>
  </si>
  <si>
    <t>027 7333160</t>
  </si>
  <si>
    <t>hamcyn@clear.net.nz</t>
  </si>
  <si>
    <t>021 1238082</t>
  </si>
  <si>
    <t>rachelloomans@hotmail.com</t>
  </si>
  <si>
    <t>027 4786084</t>
  </si>
  <si>
    <t>mackenzie_alice@yahoo.co.nz</t>
  </si>
  <si>
    <t>027 2770589</t>
  </si>
  <si>
    <t>robyn.mackie@yahoo.com</t>
  </si>
  <si>
    <t>022 0788913</t>
  </si>
  <si>
    <t>mackjac@hotmail.co.nz</t>
  </si>
  <si>
    <t>020 4607901</t>
  </si>
  <si>
    <t>paulmacmanusnz@gmail.com</t>
  </si>
  <si>
    <t>021 2683969</t>
  </si>
  <si>
    <t>clivemadge@gmail.com</t>
  </si>
  <si>
    <t>061 4151529374</t>
  </si>
  <si>
    <t>catalystsap@gmail.com</t>
  </si>
  <si>
    <t>021 02939989</t>
  </si>
  <si>
    <t>fulljamesfamily@xtra.co.nz</t>
  </si>
  <si>
    <t>170 97300512</t>
  </si>
  <si>
    <t>brett-gibbs@hotmail.com</t>
  </si>
  <si>
    <t>02 0364659</t>
  </si>
  <si>
    <t>Ahorangij@hotmail.com</t>
  </si>
  <si>
    <t>027 4204200</t>
  </si>
  <si>
    <t>jason.blight@fultonhogan.com</t>
  </si>
  <si>
    <t>021 029 89482</t>
  </si>
  <si>
    <t>gyengej@paradice.net.nz</t>
  </si>
  <si>
    <t xml:space="preserve"> </t>
  </si>
  <si>
    <t>04 9701936</t>
  </si>
  <si>
    <t>022 1090689</t>
  </si>
  <si>
    <t>TriggaHappi10@hotmail.com</t>
  </si>
  <si>
    <t>06 3269787</t>
  </si>
  <si>
    <t>tui.h@crhs.school.nz</t>
  </si>
  <si>
    <t>027 3863765</t>
  </si>
  <si>
    <t>robyn.h94@hotmail.com</t>
  </si>
  <si>
    <t>021 354580</t>
  </si>
  <si>
    <t>dimihanara@gmail.com</t>
  </si>
  <si>
    <t>021 354581</t>
  </si>
  <si>
    <t>jesshanara@gmail.com</t>
  </si>
  <si>
    <t>021 664914</t>
  </si>
  <si>
    <t>t_hanara@hotmail.com</t>
  </si>
  <si>
    <t>021 1717577</t>
  </si>
  <si>
    <t>nickoli@ekit.com</t>
  </si>
  <si>
    <t>027 8107665</t>
  </si>
  <si>
    <t>aharrison97@hotmail.com</t>
  </si>
  <si>
    <t>027 3285748</t>
  </si>
  <si>
    <t>harrisdavi4@gmail.com</t>
  </si>
  <si>
    <t>022 4257818</t>
  </si>
  <si>
    <t>hemmings900@gmail.com</t>
  </si>
  <si>
    <t>021 0325825</t>
  </si>
  <si>
    <t>billiaggio@hotmail.com</t>
  </si>
  <si>
    <t>027 6968368</t>
  </si>
  <si>
    <t>joannehenry@extra.co.nz</t>
  </si>
  <si>
    <t>027 3456560</t>
  </si>
  <si>
    <t>jeremydavidhill@gmail.com</t>
  </si>
  <si>
    <t>04 4734333</t>
  </si>
  <si>
    <t>brightwater.wharf@gmail.com</t>
  </si>
  <si>
    <t>022 3152858</t>
  </si>
  <si>
    <t>harissbuht@gmail.com</t>
  </si>
  <si>
    <t>027 3786503</t>
  </si>
  <si>
    <t>victoria106a@gmail.com</t>
  </si>
  <si>
    <t>021 2447344</t>
  </si>
  <si>
    <t>josh@vocalsaints.co.nz</t>
  </si>
  <si>
    <t>027 9213118</t>
  </si>
  <si>
    <t>pdcapes@xtra.co.nz</t>
  </si>
  <si>
    <t>021 560420</t>
  </si>
  <si>
    <t>ben.chartrand@outlook.com</t>
  </si>
  <si>
    <t>020 4072664</t>
  </si>
  <si>
    <t>petercleaver@gmail.com</t>
  </si>
  <si>
    <t>021 08822569</t>
  </si>
  <si>
    <t>blaincollinge@gmail.com</t>
  </si>
  <si>
    <t>021 1226045</t>
  </si>
  <si>
    <t>simoncrossan@gmail.com</t>
  </si>
  <si>
    <t>022 0491278</t>
  </si>
  <si>
    <t>tristan.dashwood@gmail.com</t>
  </si>
  <si>
    <t>021 862091</t>
  </si>
  <si>
    <t>ian.oksana@xtra.co.nz</t>
  </si>
  <si>
    <t>022 0502512</t>
  </si>
  <si>
    <t>cam050598@live.com</t>
  </si>
  <si>
    <t>022 0494340</t>
  </si>
  <si>
    <t>tu.dinh23@gmail.com</t>
  </si>
  <si>
    <t>0207 4761627</t>
  </si>
  <si>
    <t>docherty.kurt@gmail.com</t>
  </si>
  <si>
    <t>027 7381663</t>
  </si>
  <si>
    <t>lauren.eddington@hotmail.com</t>
  </si>
  <si>
    <t>027 4626097</t>
  </si>
  <si>
    <t>jedwardsnz@gmail.com</t>
  </si>
  <si>
    <t>021 1944573</t>
  </si>
  <si>
    <t>aloson.fitzmaurice@ihug.co.nz</t>
  </si>
  <si>
    <t>06 8768979</t>
  </si>
  <si>
    <t>papaethan@hotmail.com</t>
  </si>
  <si>
    <t>027 6989620</t>
  </si>
  <si>
    <t>moveloveeat@gmail.com</t>
  </si>
  <si>
    <t>021 1008731</t>
  </si>
  <si>
    <t>kara.ereistrom@bluetuck.bit</t>
  </si>
  <si>
    <t>67a ferndale road</t>
  </si>
  <si>
    <t>IT Engineer</t>
  </si>
  <si>
    <t>Anna Ulyanova</t>
  </si>
  <si>
    <t>19 Nicholls Ln, Auckland, Auckland 1010, New Zealand</t>
  </si>
  <si>
    <t>Felibel Zabala</t>
  </si>
  <si>
    <t>021 02671803</t>
  </si>
  <si>
    <t>herms2001@hotmail.co.nz</t>
  </si>
  <si>
    <t>021 2427255</t>
  </si>
  <si>
    <t>tiare.akavi@ecolab.com</t>
  </si>
  <si>
    <t>04 9381010</t>
  </si>
  <si>
    <t>costa.alexopovles@converga.co.nz</t>
  </si>
  <si>
    <t>costa.cdpa@gmail.com</t>
  </si>
  <si>
    <t>027 696006</t>
  </si>
  <si>
    <t>brydie.anderson@spark.co.nz</t>
  </si>
  <si>
    <t>leighmatherson@metservice.com</t>
  </si>
  <si>
    <t>027 5299640</t>
  </si>
  <si>
    <t>021 668414</t>
  </si>
  <si>
    <t>janderson@heatcraft.co.nz</t>
  </si>
  <si>
    <t>021 595899</t>
  </si>
  <si>
    <t>leatten76@gmail.com</t>
  </si>
  <si>
    <t>021 2584085</t>
  </si>
  <si>
    <t>letiavei@gmail.com</t>
  </si>
  <si>
    <t>021 1180446</t>
  </si>
  <si>
    <t>dbat035@gmail.com</t>
  </si>
  <si>
    <t>027 3474019</t>
  </si>
  <si>
    <t>mazereon@gmail.com</t>
  </si>
  <si>
    <t>021 1704802</t>
  </si>
  <si>
    <t>buvneshmehta@gmail.com</t>
  </si>
  <si>
    <t>021 554630</t>
  </si>
  <si>
    <t>cambilling0@gmail.com</t>
  </si>
  <si>
    <t>021 708000</t>
  </si>
  <si>
    <t>Rebecca.Blowes@gmail.com</t>
  </si>
  <si>
    <t>021 1024084</t>
  </si>
  <si>
    <t>tbockett@gmail.com</t>
  </si>
  <si>
    <t>027 2798837</t>
  </si>
  <si>
    <t>commacoms@gmail.com</t>
  </si>
  <si>
    <t>027 3107393</t>
  </si>
  <si>
    <t>anabremer1@gmail.com</t>
  </si>
  <si>
    <t>027 8347728</t>
  </si>
  <si>
    <t>mikebrew150@gmail.com</t>
  </si>
  <si>
    <t>23 Rangataua Pl, Manurewa, Auckland 2102, New Zealand</t>
  </si>
  <si>
    <t>Working</t>
  </si>
  <si>
    <t>Norman snr tepa</t>
  </si>
  <si>
    <t>Security</t>
  </si>
  <si>
    <t>Norman Junior Tepa</t>
  </si>
  <si>
    <t>109A Churchill Rd, Murrays Bay, Auckland 0630, New Zealand</t>
  </si>
  <si>
    <t>gardener</t>
  </si>
  <si>
    <t>Aaron Venning-Thomas</t>
  </si>
  <si>
    <t>49 Glenview Rd, Glen Eden, Auckland 0602, New Zealand</t>
  </si>
  <si>
    <t>Delivery Leader NZPost</t>
  </si>
  <si>
    <t>Frances Campbell</t>
  </si>
  <si>
    <t>58 Park Hill Rd, Mellons Bay, Auckland 2014, New Zealand</t>
  </si>
  <si>
    <t>Bruce Tilby</t>
  </si>
  <si>
    <t>16/13 Laidlaw Way, East Tamaki, Auckland 2016, New Zealand</t>
  </si>
  <si>
    <t>Project Admin</t>
  </si>
  <si>
    <t>1/521 Weymouth Rd, Weymouth, Auckland 2103, New Zealand</t>
  </si>
  <si>
    <t>Anaesthetic Technician</t>
  </si>
  <si>
    <t>Kelly Brooker</t>
  </si>
  <si>
    <t>I'm new to powerlifting and am coached by John Strachan</t>
  </si>
  <si>
    <t>490 E Coast Rd, Windsor Park, Auckland 0630, New Zealand</t>
  </si>
  <si>
    <t>Network Engineer</t>
  </si>
  <si>
    <t>Mareli Ferreira</t>
  </si>
  <si>
    <t>12a Crambrook Place Glendowei</t>
  </si>
  <si>
    <t>Consultant</t>
  </si>
  <si>
    <t>Valeriya Mosehva</t>
  </si>
  <si>
    <t>Volunteers subject to time permitting, which there is not a lot of at the moment</t>
  </si>
  <si>
    <t>23 Keats Pl, Blockhouse Bay, Auckland 0600, New Zealand</t>
  </si>
  <si>
    <t>Quality Manager</t>
  </si>
  <si>
    <t>Ray Gilber</t>
  </si>
  <si>
    <t>53 Sunvue Rd, Glen Eden, Auckland 0602, New Zealand</t>
  </si>
  <si>
    <t>Pharmaceutical Sales Rep</t>
  </si>
  <si>
    <t>Gina Elliott</t>
  </si>
  <si>
    <t>202 Ponsonby Rd, Ponsonby, Auckland 1011, New Zealand</t>
  </si>
  <si>
    <t>67 Carlton Cres, Maraetai, Auckland 2018, New Zealand</t>
  </si>
  <si>
    <t>Steve Wilson</t>
  </si>
  <si>
    <t>260 Beach Rd, Campbells Bay, Auckland 0630, New Zealand</t>
  </si>
  <si>
    <t>Sales Rep</t>
  </si>
  <si>
    <t>Forms received at Auckland Champs 2016- 1/4/2016.</t>
  </si>
  <si>
    <t>blakegillon@gmail.com</t>
  </si>
  <si>
    <t>04 4993806</t>
  </si>
  <si>
    <t>1/44 Asquith Ave, Mount Albert, Auckland 1025, New Zealand</t>
  </si>
  <si>
    <t>Applications Specialist - Haematology</t>
  </si>
  <si>
    <t>Geordie WIlson</t>
  </si>
  <si>
    <t>3/15 Eaglemont Dr, East Tamaki Heights, Auckland 2016, New Zealand</t>
  </si>
  <si>
    <t>Lawyer</t>
  </si>
  <si>
    <t>Emma Jones</t>
  </si>
  <si>
    <t>28 Chorley Ave, Massey, Auckland 0614, New Zealand</t>
  </si>
  <si>
    <t>pooltable,jukebox Techo</t>
  </si>
  <si>
    <t>Jeannette Wright</t>
  </si>
  <si>
    <t>47 Rodney St, Howick, Auckland 2014, New Zealand</t>
  </si>
  <si>
    <t>Structural Engineer</t>
  </si>
  <si>
    <t>Anita Wroth</t>
  </si>
  <si>
    <t>142A Richardson Rd, Mount Albert, Auckland 1025, New Zealand</t>
  </si>
  <si>
    <t>4 Muirfield St, Wattle Downs, Auckland 2103, New Zealand</t>
  </si>
  <si>
    <t>5 Alicante Ave, Manurewa, Auckland 2102, New Zealand</t>
  </si>
  <si>
    <t>Full Time - Retail</t>
  </si>
  <si>
    <t>4 Wyatt Place</t>
  </si>
  <si>
    <t>Marina Samountry</t>
  </si>
  <si>
    <t>67A The Parade, Bucklands Beach, Auckland 2012, New Zealand</t>
  </si>
  <si>
    <t>CEO</t>
  </si>
  <si>
    <t>Hayley Sanileva</t>
  </si>
  <si>
    <t>57A Cameron St, Onehunga, Auckland 1061, New Zealand</t>
  </si>
  <si>
    <t>Nick Parkes</t>
  </si>
  <si>
    <t>15b Ridge Road</t>
  </si>
  <si>
    <t>24A Keystone Ave, Mount Roskill, Auckland 1041, New Zealand</t>
  </si>
  <si>
    <t>4 Pettit Pl, Manukau, Auckland 2025, New Zealand</t>
  </si>
  <si>
    <t>Steven Shi</t>
  </si>
  <si>
    <t>please work</t>
  </si>
  <si>
    <t>7A Maungawhau Rd, Epsom, Auckland 1023, New Zealand</t>
  </si>
  <si>
    <t>Medical Laboratory Scientist</t>
  </si>
  <si>
    <t>Jennifer Shon</t>
  </si>
  <si>
    <t>80 Roberts Rd, Te Atatu South, Auckland 0610, New Zealand</t>
  </si>
  <si>
    <t>7A Ruth St, Manurewa, Auckland 2102, New Zealand</t>
  </si>
  <si>
    <t>Security Guard</t>
  </si>
  <si>
    <t>Karnil</t>
  </si>
  <si>
    <t>8 Kopara Pl, Clendon Park, Auckland 2103, New Zealand</t>
  </si>
  <si>
    <t xml:space="preserve">AIR NEW ZEALAND </t>
  </si>
  <si>
    <t>CHRISTINE</t>
  </si>
  <si>
    <t>53 Rosedale Rd, Pinehill, Auckland 0632, New Zealand</t>
  </si>
  <si>
    <t>Tania Mustafa</t>
  </si>
  <si>
    <t>14 Cotesmore Way, Parnell, Auckland 1010, New Zealand</t>
  </si>
  <si>
    <t>1 Churches Ave, Mount Roskill, Auckland 1041, New Zealand</t>
  </si>
  <si>
    <t>Recruitment Manager</t>
  </si>
  <si>
    <t>Leonie Stapleton</t>
  </si>
  <si>
    <t>32 Maungakiekie Ave, Greenlane, Auckland 1051, New Zealand</t>
  </si>
  <si>
    <t>Ben Soole</t>
  </si>
  <si>
    <t>21b Martyn  Street</t>
  </si>
  <si>
    <t xml:space="preserve">Director </t>
  </si>
  <si>
    <t>G E smith</t>
  </si>
  <si>
    <t>17 Coppins road, Mt Wellington 1062</t>
  </si>
  <si>
    <t>Strength coach</t>
  </si>
  <si>
    <t>Laura Strachan</t>
  </si>
  <si>
    <t>78b Canal Road</t>
  </si>
  <si>
    <t>Ly En</t>
  </si>
  <si>
    <t>37 Cooper St, Grey Lynn, Auckland 1021, New Zealand</t>
  </si>
  <si>
    <t>Business Owner</t>
  </si>
  <si>
    <t>Campbell Such</t>
  </si>
  <si>
    <t>Jonathan Tan</t>
  </si>
  <si>
    <t>76 Millhouse Dr, Northpark, Auckland 2013, New Zealand</t>
  </si>
  <si>
    <t>4B Middlemore Cres, Papatoetoe, Auckland 2025, New Zealand</t>
  </si>
  <si>
    <t>Logistics</t>
  </si>
  <si>
    <t>Moira</t>
  </si>
  <si>
    <t>26 Clydesdale Ave</t>
  </si>
  <si>
    <t>Manager</t>
  </si>
  <si>
    <t>Phil Strand</t>
  </si>
  <si>
    <t>10 Huber St, Weymouth, Auckland 2103, New Zealand</t>
  </si>
  <si>
    <t xml:space="preserve">Rebecca Voorwinden </t>
  </si>
  <si>
    <t>272 Redoubt Rd, Totara Park, Auckland 2016, New Zealand</t>
  </si>
  <si>
    <t>131 Bassett Rd, Remuera, Auckland 1050, New Zealand</t>
  </si>
  <si>
    <t>Ian Miller</t>
  </si>
  <si>
    <t>Auckland 0632, New Zealand</t>
  </si>
  <si>
    <t>Rafael</t>
  </si>
  <si>
    <t>Danny</t>
  </si>
  <si>
    <t>121 Flat Bush Rd, Clover Park, Auckland 2023, New Zealand</t>
  </si>
  <si>
    <t>Gym Owner</t>
  </si>
  <si>
    <t>Mihi Nemani</t>
  </si>
  <si>
    <t>40 Sunset Rd, Unsworth Heights, Auckland 0632, New Zealand</t>
  </si>
  <si>
    <t>Police Officer</t>
  </si>
  <si>
    <t>Joanne Oconnor</t>
  </si>
  <si>
    <t>19 Belgrave Pl, Papakura, Papakura 2110, New Zealand</t>
  </si>
  <si>
    <t xml:space="preserve">Mail Officer </t>
  </si>
  <si>
    <t>Nga and Glen Laing</t>
  </si>
  <si>
    <t>16 Katavich Pl, Mount Roskill, Auckland 1041, New Zealand</t>
  </si>
  <si>
    <t>Electrican</t>
  </si>
  <si>
    <t>Julie Olsen</t>
  </si>
  <si>
    <t>13 Gladstone Rd, Northcote, Auckland 0627, New Zealand</t>
  </si>
  <si>
    <t>Rebecca Butler</t>
  </si>
  <si>
    <t>:)</t>
  </si>
  <si>
    <t>49 Glengarry Rd, Glengarry 4182, New Zealand</t>
  </si>
  <si>
    <t>Plumbing Sales</t>
  </si>
  <si>
    <t>Nofo</t>
  </si>
  <si>
    <t>49 Glengarry Rd, Glen Eden, Auckland 0602, New Zealand</t>
  </si>
  <si>
    <t>Forms received: 26 March 2016 via post, lifter entered online on behalf of APA.</t>
  </si>
  <si>
    <t>18 Cochran Rd, Oratia, Auckland 0604, New Zealand</t>
  </si>
  <si>
    <t>5 Oratau Pl, Greenhithe, Auckland 0632, New Zealand</t>
  </si>
  <si>
    <t>Jane Pettett</t>
  </si>
  <si>
    <t>16 Greta Banks Pl, Wattle Downs, Auckland 2103, New Zealand</t>
  </si>
  <si>
    <t>Public Servant</t>
  </si>
  <si>
    <t>Kristal Pihama</t>
  </si>
  <si>
    <t>16 Karapiti Pl, Glen Eden, Auckland 0602, New Zealand</t>
  </si>
  <si>
    <t>Osteopath</t>
  </si>
  <si>
    <t>Phillip Lacey</t>
  </si>
  <si>
    <t>Sorry, I wouldn't be a very good spotter or loader.</t>
  </si>
  <si>
    <t>71 Millhouse Dr, Northpark, Auckland 2013, New Zealand</t>
  </si>
  <si>
    <t>Engineer</t>
  </si>
  <si>
    <t>Architectural Technician</t>
  </si>
  <si>
    <t>Marie Price</t>
  </si>
  <si>
    <t>29 Totara Rd, Whenuapai, Auckland 0618, New Zealand</t>
  </si>
  <si>
    <t xml:space="preserve">Drainlayer </t>
  </si>
  <si>
    <t>Marie Prime</t>
  </si>
  <si>
    <t>41A Alberta St, Point Chevalier, Auckland 1022, New Zealand</t>
  </si>
  <si>
    <t>100 Halsey Drive</t>
  </si>
  <si>
    <t>Yasmin</t>
  </si>
  <si>
    <t>16i Cathedral Place</t>
  </si>
  <si>
    <t>18 Terracotta Dr, Blockhouse Bay, Auckland 0600, New Zealand</t>
  </si>
  <si>
    <t>Fitter</t>
  </si>
  <si>
    <t>Angelique Edwards</t>
  </si>
  <si>
    <t>40 Lastel Pl, Shelly Park, Auckland 2014, New Zealand</t>
  </si>
  <si>
    <t>1/75 Evelyn Road, Cockle Bay</t>
  </si>
  <si>
    <t>Customer Service</t>
  </si>
  <si>
    <t>Emma Jeffery</t>
  </si>
  <si>
    <t>10 Rotomahana Terrace, Remuera, Auckland 1050, New Zealand</t>
  </si>
  <si>
    <t>Architect</t>
  </si>
  <si>
    <t>Vanessa Kelsall</t>
  </si>
  <si>
    <t>5 Elizabeth St, Papakura, Papakura 2110, New Zealand</t>
  </si>
  <si>
    <t>Storeman</t>
  </si>
  <si>
    <t>Natasha Kendall</t>
  </si>
  <si>
    <t>57 Arthur St, Onehunga, Auckland 1061, New Zealand</t>
  </si>
  <si>
    <t>32 Petrel Pl, Massey, Auckland 0614, New Zealand</t>
  </si>
  <si>
    <t>Sharon king</t>
  </si>
  <si>
    <t>1/52 Gardner Ave, New Lynn, Auckland 0600, New Zealand</t>
  </si>
  <si>
    <t>Forms received in person: 18/3/2016.</t>
  </si>
  <si>
    <t>3 Taraire St, Ostend, Auckland 1081, New Zealand</t>
  </si>
  <si>
    <t>Gym manager / Personal trainer</t>
  </si>
  <si>
    <t>77-81 Mokoia Rd, Birkenhead, Auckland 0626, New Zealand</t>
  </si>
  <si>
    <t>Employed</t>
  </si>
  <si>
    <t>Tekla Kridle</t>
  </si>
  <si>
    <t>12 Gibson Rd, Tuakau 2121, New Zealand</t>
  </si>
  <si>
    <t xml:space="preserve">Business Developement Manager </t>
  </si>
  <si>
    <t>Melanie Laban</t>
  </si>
  <si>
    <t xml:space="preserve">Renewal rego </t>
  </si>
  <si>
    <t>Les laban</t>
  </si>
  <si>
    <t>1 Willerton Ave, New Lynn, Auckland 0600, New Zealand</t>
  </si>
  <si>
    <t>Fire Protection Manager</t>
  </si>
  <si>
    <t>Suzee Premji</t>
  </si>
  <si>
    <t>135B The Drive, Epsom, Auckland 1023, New Zealand</t>
  </si>
  <si>
    <t>Matthew Laurenson</t>
  </si>
  <si>
    <t>2/27 Haverstock Rd, Sandringham, Auckland 1025, New Zealand</t>
  </si>
  <si>
    <t xml:space="preserve">Lending officer </t>
  </si>
  <si>
    <t>Dominique Basabas</t>
  </si>
  <si>
    <t>11 Thalia Pl, Totara Vale, Auckland 0629, New Zealand</t>
  </si>
  <si>
    <t xml:space="preserve">Tabitha Danforth </t>
  </si>
  <si>
    <t>30 Whitaker Pl, Grafton, Auckland 1010, New Zealand</t>
  </si>
  <si>
    <t>Raewyn Mitchell</t>
  </si>
  <si>
    <t>7A Sylvan Ave West, Mount Eden, Auckland 1024, New Zealand</t>
  </si>
  <si>
    <t>Shan Lin</t>
  </si>
  <si>
    <t>94 Cardiff Rd, Pakuranga, Auckland 2010, New Zealand</t>
  </si>
  <si>
    <t>Teacher</t>
  </si>
  <si>
    <t>Tim McEwan</t>
  </si>
  <si>
    <t>1/26 B Ladies Mile, Remuera, Auckland 1050</t>
  </si>
  <si>
    <t>Maree Lynch</t>
  </si>
  <si>
    <t>Zookeeper</t>
  </si>
  <si>
    <t>Eric Helms</t>
  </si>
  <si>
    <t>61 Smiths Ave, Papakura, Papakura 2110, New Zealand</t>
  </si>
  <si>
    <t>Printer</t>
  </si>
  <si>
    <t>Reawyn Paewai</t>
  </si>
  <si>
    <t>11c/31 Day St, Auckland, Auckland 1010, New Zealand</t>
  </si>
  <si>
    <t>Accountant</t>
  </si>
  <si>
    <t>Nadia Najib</t>
  </si>
  <si>
    <t>34 Parau St, Mount Roskill, Auckland 1041, New Zealand</t>
  </si>
  <si>
    <t>220 Garnet Road, Westmere, Auckland 1022</t>
  </si>
  <si>
    <t>Gym Instructor</t>
  </si>
  <si>
    <t>Sandra</t>
  </si>
  <si>
    <t>1 maybelle place</t>
  </si>
  <si>
    <t>BI</t>
  </si>
  <si>
    <t>nora</t>
  </si>
  <si>
    <t>22 LAINGHOLM DR</t>
  </si>
  <si>
    <t>Tutor</t>
  </si>
  <si>
    <t xml:space="preserve">Rajal Middleton </t>
  </si>
  <si>
    <t>8 Ross Ave, Papatoetoe, Auckland 2025, New Zealand</t>
  </si>
  <si>
    <t xml:space="preserve">Care giver </t>
  </si>
  <si>
    <t>Angela Maletino</t>
  </si>
  <si>
    <t>21 Hargreaves St, St Marys Bay, Auckland 1011, New Zealand</t>
  </si>
  <si>
    <t>student/ coach</t>
  </si>
  <si>
    <t>dr. john fernandes</t>
  </si>
  <si>
    <t>68B Browns Bay Road</t>
  </si>
  <si>
    <t>Retail</t>
  </si>
  <si>
    <t>Scott Brown</t>
  </si>
  <si>
    <t>57 Robbies Rd, Shelly Park, Auckland 2014, New Zealand</t>
  </si>
  <si>
    <t>Project manager</t>
  </si>
  <si>
    <t>Dave Smellie</t>
  </si>
  <si>
    <t>45 Nelson St, Howick, Auckland 2014, New Zealand</t>
  </si>
  <si>
    <t>49 Torino St, Point England, Auckland 1072, New Zealand</t>
  </si>
  <si>
    <t>Sharleen Parsons</t>
  </si>
  <si>
    <t>8C Norana Ave, Remuera, Auckland 1050, New Zealand</t>
  </si>
  <si>
    <t xml:space="preserve">Personal trainer </t>
  </si>
  <si>
    <t>Farai</t>
  </si>
  <si>
    <t>6 Jade Avenue</t>
  </si>
  <si>
    <t xml:space="preserve">University Student </t>
  </si>
  <si>
    <t>107 Pook Rd, Buckland 2677, New Zealand</t>
  </si>
  <si>
    <t>bikini designer</t>
  </si>
  <si>
    <t>Piers Gascoine</t>
  </si>
  <si>
    <t>200 Park Estate Rd, Rosehill, Papakura 2113, New Zealand</t>
  </si>
  <si>
    <t>Farm Manager</t>
  </si>
  <si>
    <t>Tracey Gattsche</t>
  </si>
  <si>
    <t>2/25 Orams Rd, Manurewa, Auckland 2102, New Zealand</t>
  </si>
  <si>
    <t>Correction</t>
  </si>
  <si>
    <t>Ngaire gedye</t>
  </si>
  <si>
    <t>34 Regalwood Place</t>
  </si>
  <si>
    <t>IT Technician</t>
  </si>
  <si>
    <t>Angelica Gonzales</t>
  </si>
  <si>
    <t>2e/7 Charlotte St, Eden Terrace, Auckland 1021, New Zealand</t>
  </si>
  <si>
    <t>Airline Pilot</t>
  </si>
  <si>
    <t>Mark Peryman</t>
  </si>
  <si>
    <t>This is my first competition don't think id make a good volunteer would like to watch everything the first time</t>
  </si>
  <si>
    <t>George</t>
  </si>
  <si>
    <t>33 Kawerau Ave, Devonport, Auckland 0624, New Zealand</t>
  </si>
  <si>
    <t>Student/Academic</t>
  </si>
  <si>
    <t xml:space="preserve">Moana Williams </t>
  </si>
  <si>
    <t>49 Maple St, Avondale, Auckland 1026, New Zealand</t>
  </si>
  <si>
    <t>Sharon Gutry</t>
  </si>
  <si>
    <t>6 Roberts Ave, Belmont, Auckland 0622, New Zealand</t>
  </si>
  <si>
    <t>42 Villanova Pl, Albany, Auckland 0632, New Zealand</t>
  </si>
  <si>
    <t>fire sprinkler installer</t>
  </si>
  <si>
    <t>krystel</t>
  </si>
  <si>
    <t>33/139 Quay Street</t>
  </si>
  <si>
    <t>Barbara Lyon</t>
  </si>
  <si>
    <t>50A Harmel Rd, Glendene, Auckland 0602, New Zealand</t>
  </si>
  <si>
    <t>Jordan Morland</t>
  </si>
  <si>
    <t>17 Coppins Rd, Mount Wellington, Auckland 1062, New Zealand</t>
  </si>
  <si>
    <t>1/111 Chivalry Rd, Glenfield, Auckland 0629, New Zealand</t>
  </si>
  <si>
    <t>NZ Police</t>
  </si>
  <si>
    <t>James Ing</t>
  </si>
  <si>
    <t>Administrator</t>
  </si>
  <si>
    <t>Angus Blair</t>
  </si>
  <si>
    <t>2/83 John Downs Dr, Browns Bay, Auckland 0630, New Zealand</t>
  </si>
  <si>
    <t>Lauren Matheson</t>
  </si>
  <si>
    <t>10 Ellen Ave, Hillcrest, Auckland 0627, New Zealand</t>
  </si>
  <si>
    <t>Huimin Zhao</t>
  </si>
  <si>
    <t>10 Piper Pl, Goodwood Heights, Auckland 2105, New Zealand</t>
  </si>
  <si>
    <t>20 Lutana Place</t>
  </si>
  <si>
    <t>Jenny</t>
  </si>
  <si>
    <t>5/53 Abbotts Way, Remuera, Auckland 1050, New Zealand</t>
  </si>
  <si>
    <t>Rich Spear</t>
  </si>
  <si>
    <t>69A McIntyre Rd, Mangere Bridge, Auckland 2022, New Zealand</t>
  </si>
  <si>
    <t xml:space="preserve">self-employed </t>
  </si>
  <si>
    <t>Gordon Toi</t>
  </si>
  <si>
    <t>185 Victoria Rd, Devonport, Auckland 0624, New Zealand</t>
  </si>
  <si>
    <t>Lynne clarke</t>
  </si>
  <si>
    <t>Office manager</t>
  </si>
  <si>
    <t>Jason clarke</t>
  </si>
  <si>
    <t>8 Dressage Ln, Greenhithe, Auckland 0632, New Zealand</t>
  </si>
  <si>
    <t>Behaviour Therapist</t>
  </si>
  <si>
    <t>Jenny Bate</t>
  </si>
  <si>
    <t>2/40 Sorrel Cres, Bucklands Beach, Auckland 2012, New Zealand</t>
  </si>
  <si>
    <t>Godfrey Clayton</t>
  </si>
  <si>
    <t>64 Mayflower Cl, Mangere East, Auckland 2024, New Zealand</t>
  </si>
  <si>
    <t xml:space="preserve">Direct Sales Consultant </t>
  </si>
  <si>
    <t>Losalio</t>
  </si>
  <si>
    <t xml:space="preserve">Exisiting member, renewing NZPF/APA membership. </t>
  </si>
  <si>
    <t>Tommy</t>
  </si>
  <si>
    <t>7 Columbia Road, Sandringham</t>
  </si>
  <si>
    <t>14 Harrisville Rd, Tuakau 2121, New Zealand</t>
  </si>
  <si>
    <t>Aimee Cunningham-Gerbich</t>
  </si>
  <si>
    <t>75 Patteson Ave, Mission Bay, Auckland 1071, New Zealand</t>
  </si>
  <si>
    <t>Nancy de Lacey</t>
  </si>
  <si>
    <t>Continuing registration.</t>
  </si>
  <si>
    <t>33E KEDERDINE ROAD, PAPATOETOE</t>
  </si>
  <si>
    <t>Nurse</t>
  </si>
  <si>
    <t>Richard Dean Anderson Alonzo</t>
  </si>
  <si>
    <t>11 Kincraig Pl, Highland Park, Auckland 2010, New Zealand</t>
  </si>
  <si>
    <t xml:space="preserve">Case Coordinator </t>
  </si>
  <si>
    <t>Miriam Bishell</t>
  </si>
  <si>
    <t>109 Queenstown Rd, Onehunga, Auckland 1061, New Zealand</t>
  </si>
  <si>
    <t>Gym owner</t>
  </si>
  <si>
    <t>Gerry dillen</t>
  </si>
  <si>
    <t>11 Lake Road, Northcote</t>
  </si>
  <si>
    <t>Clare Dougan</t>
  </si>
  <si>
    <t>7/267 Remuera Rd, Remuera, Auckland 1050, New Zealand</t>
  </si>
  <si>
    <t>Implementation Consultant</t>
  </si>
  <si>
    <t>Nadya</t>
  </si>
  <si>
    <t>44 Elliston Cres, Stanmore Bay, Whangaparaoa 0932, New Zealand</t>
  </si>
  <si>
    <t>IT &amp; Accounting</t>
  </si>
  <si>
    <t>Chris Duffin</t>
  </si>
  <si>
    <t>137 Forest Hill Rd, Henderson, Auckland 0612, New Zealand</t>
  </si>
  <si>
    <t>office administrator</t>
  </si>
  <si>
    <t>Richard Duggan</t>
  </si>
  <si>
    <t>Signwriter</t>
  </si>
  <si>
    <t>Rachel Duggan</t>
  </si>
  <si>
    <t>non competing member</t>
  </si>
  <si>
    <t>74 Ngatiawa St, One Tree Hill, Auckland 1061, New Zealand</t>
  </si>
  <si>
    <t xml:space="preserve">Chelsea Pilbrow  </t>
  </si>
  <si>
    <t>31 Kelvin Road, NEV  Dunedin 9010</t>
  </si>
  <si>
    <t>394a Bayview Rd  Dunedin 9012</t>
  </si>
  <si>
    <t>681 Manapouri Te Anau Highway  Te Anau 9678</t>
  </si>
  <si>
    <t>154 Maitland St Central DN  Dunedin 9016</t>
  </si>
  <si>
    <t>26a Hargest Crescent  Dunedin9012</t>
  </si>
  <si>
    <t>30 Murray Street, Kew  Dunedin 9012</t>
  </si>
  <si>
    <t xml:space="preserve"> T Jenkins Place  Arrowtown 9302</t>
  </si>
  <si>
    <t>47 Rawhiti St, Musselburgh  Dunedin 9013</t>
  </si>
  <si>
    <t>7 Nottingham Crescent  Dunedin9012</t>
  </si>
  <si>
    <t>Ringway Ridges RD3    Otautau 9683</t>
  </si>
  <si>
    <t>20d Oxford Street Sth Dn  Dunedin 9012</t>
  </si>
  <si>
    <t>35 Falkland St  Dunedin 9010</t>
  </si>
  <si>
    <t>03 217 5646</t>
  </si>
  <si>
    <t>27 Teignmouth St, Abbotsford  Dunedin 9013 ?</t>
  </si>
  <si>
    <t>36 Devon Street  Arrowtown 9302</t>
  </si>
  <si>
    <t>47 Lorn Street Glengarry  Invercargill 9810</t>
  </si>
  <si>
    <t>National</t>
  </si>
  <si>
    <t>Level 1</t>
  </si>
  <si>
    <t>Palmer</t>
  </si>
  <si>
    <t>Associate</t>
  </si>
  <si>
    <t>Canterbury Powerlifting Association</t>
  </si>
  <si>
    <t>1/45 Millhouse Dr</t>
  </si>
  <si>
    <t>Personal Trainer</t>
  </si>
  <si>
    <t>Zina Alrafeeq</t>
  </si>
  <si>
    <t>yes</t>
  </si>
  <si>
    <t>36B Forrest Hill Rd, Forrest Hill, Auckland 0620, New Zealand</t>
  </si>
  <si>
    <t>2/34 Reid Rd, New Lynn, Auckland 0600, New Zealand</t>
  </si>
  <si>
    <t>204/281 Onehunga Mall</t>
  </si>
  <si>
    <t>Business Analyst</t>
  </si>
  <si>
    <t>Sarah Cuthill</t>
  </si>
  <si>
    <t>2/27 Haverstock Road</t>
  </si>
  <si>
    <t>31/11 Harrison Rd, Mount Wellington, Auckland 1060, New Zealand</t>
  </si>
  <si>
    <t>Doctor</t>
  </si>
  <si>
    <t>Jocelyn Beaumont</t>
  </si>
  <si>
    <t>19 Parfitt St, Mount Roskill, Auckland 1041, New Zealand</t>
  </si>
  <si>
    <t>Student Paramedic</t>
  </si>
  <si>
    <t>Iqbal</t>
  </si>
  <si>
    <t>U66KG JUNIOR</t>
  </si>
  <si>
    <t>28 Maui Grove, Remuera, Auckland 1050, New Zealand</t>
  </si>
  <si>
    <t>Product Manager</t>
  </si>
  <si>
    <t>Dora Blair</t>
  </si>
  <si>
    <t>36 Riverhills Ave, Pakuranga Heights, Auckland 2010, New Zealand</t>
  </si>
  <si>
    <t>Butcher</t>
  </si>
  <si>
    <t>Raewyn strongman</t>
  </si>
  <si>
    <t>482 Great South Rd, Otahuhu, Auckland 1062, New Zealand</t>
  </si>
  <si>
    <t>Student</t>
  </si>
  <si>
    <t>50 First Avenue, Kingsland</t>
  </si>
  <si>
    <t>Rouruina Brown</t>
  </si>
  <si>
    <t xml:space="preserve">9/C2 The Avenue ,Albany </t>
  </si>
  <si>
    <t xml:space="preserve">Student </t>
  </si>
  <si>
    <t xml:space="preserve">Michelle </t>
  </si>
  <si>
    <t xml:space="preserve">Please spell my name correctly in competitions and online please ,this would be much appreciated BRENDON CHAITHOO!!!! Thanks </t>
  </si>
  <si>
    <t>1 Jopard Place</t>
  </si>
  <si>
    <t>Brett</t>
  </si>
  <si>
    <t>Sutton</t>
  </si>
  <si>
    <t>Takapi</t>
  </si>
  <si>
    <t>Emma</t>
  </si>
  <si>
    <t>Tavite</t>
  </si>
  <si>
    <t>Thompson</t>
  </si>
  <si>
    <t>Anna</t>
  </si>
  <si>
    <t>Torrance</t>
  </si>
  <si>
    <t>Watt</t>
  </si>
  <si>
    <t>Tyla</t>
  </si>
  <si>
    <t>Webster</t>
  </si>
  <si>
    <t>Mel</t>
  </si>
  <si>
    <t>Wilde</t>
  </si>
  <si>
    <t>Aaron</t>
  </si>
  <si>
    <t>Willcock</t>
  </si>
  <si>
    <t>Young</t>
  </si>
  <si>
    <t>Southern Powerlifting</t>
  </si>
  <si>
    <t>Eligible to set records</t>
  </si>
  <si>
    <t>Existing</t>
  </si>
  <si>
    <t>884 Blueskin Road, Waitati RD2  Dunedin 9085</t>
  </si>
  <si>
    <t>662 Bainfield Rd  Invercargill 9872</t>
  </si>
  <si>
    <t>2/214 Main South Rd, Green Island  Dunedin 9016</t>
  </si>
  <si>
    <t>175 Dunns Rd, Otatara  Invercargill 9879</t>
  </si>
  <si>
    <t>394a Bayview Rd  Dunedin</t>
  </si>
  <si>
    <t>4 Erne Street, Waitati  Dunedin9085</t>
  </si>
  <si>
    <t>35 Scotland Terrace, Green Island  Dunedin 9018</t>
  </si>
  <si>
    <t>48 Moana Crescent, Musselburgh  Dunedin</t>
  </si>
  <si>
    <t>16 Henry Street, Careys Bay  Dunedin 9023</t>
  </si>
  <si>
    <t>2/138 Macandrew Road  Dunedin 9012</t>
  </si>
  <si>
    <t>5 Lesney Street, Mornington  Dunedin 9011</t>
  </si>
  <si>
    <t>250 Castle Street  Dunedin 9016</t>
  </si>
  <si>
    <t>40 Filleul Street  Invercargill 9810</t>
  </si>
  <si>
    <t>315 Leith Street  Dunedin 9016</t>
  </si>
  <si>
    <t>69 Don Street  Invercargill</t>
  </si>
  <si>
    <t>76 Huntley Road, RD1, Outram  Dunedin 9073</t>
  </si>
  <si>
    <t>Huntley Road, RD1, Outram  Dunedin 9073</t>
  </si>
  <si>
    <t>180 Tanner Street, Grasmere  Invercargill 9810</t>
  </si>
  <si>
    <t>62 Bedford Street  Dunedin 9012</t>
  </si>
  <si>
    <t>61 Magdala St, Tainui  Dunedin 9013</t>
  </si>
  <si>
    <t>11a Carr Street , NEV  Dunedin 9010</t>
  </si>
  <si>
    <t>802 Brighton Rd. Ocean View  Dunedin 9035</t>
  </si>
  <si>
    <t>466a Leith Street North  Dunedin 9016</t>
  </si>
  <si>
    <t>40 Warrender Street  Dunedin 9016</t>
  </si>
  <si>
    <t>22 Arawa Street, Tainui  Dunedin 9013</t>
  </si>
  <si>
    <t>Calton Hill  Dunedin 9012</t>
  </si>
  <si>
    <t>130 Larnach Rd Waverly  Dunedin 9013</t>
  </si>
  <si>
    <t>3 Flora Road West  Invercargill 9810</t>
  </si>
  <si>
    <t>27 Connell Street, Waverly  Dunedin 9023</t>
  </si>
  <si>
    <t>76 Taylor Rd. 3RD Ringway Ridges  Otautau 9683</t>
  </si>
  <si>
    <t>181 Don Street  Invercargill 9810</t>
  </si>
  <si>
    <t>22 Fulton Road  Dunedin 9010</t>
  </si>
  <si>
    <t>Beechworth Street  Dunedin 9010</t>
  </si>
  <si>
    <t>1275 Centre Rd,Henley RD1Outram  Dunedin 9055</t>
  </si>
  <si>
    <t>Greenfield RD4  Balclutha 9274</t>
  </si>
  <si>
    <t>86a Mellville St  Dunedin 9016</t>
  </si>
  <si>
    <t>105b Hall Road, Sawyers bay  Dunedin 9023</t>
  </si>
  <si>
    <t>83 Neidpath Rd,  Mornington  Dunedin 9011</t>
  </si>
  <si>
    <t>6/46a Queen Street  Dunedin 9016</t>
  </si>
  <si>
    <t>torrance@slingshot.co.nz</t>
  </si>
  <si>
    <t>03 455 3828</t>
  </si>
  <si>
    <t>chris.watt@mrrental.co.nz</t>
  </si>
  <si>
    <t>027 341 0158</t>
  </si>
  <si>
    <t>03 487  7386</t>
  </si>
  <si>
    <t>mel-webster@hotmail.com</t>
  </si>
  <si>
    <t>027 439 9926</t>
  </si>
  <si>
    <t>wildfarm@woosh.co.nz</t>
  </si>
  <si>
    <t>willcockjayden3@gmail.com</t>
  </si>
  <si>
    <t>8 Beechworth Street  Dunedin 9010</t>
  </si>
  <si>
    <t>03 467 5935</t>
  </si>
  <si>
    <t>027 847 1116</t>
  </si>
  <si>
    <t>028 406 9371</t>
  </si>
  <si>
    <t>Auckland</t>
  </si>
  <si>
    <t>Club name</t>
  </si>
  <si>
    <t>Date Registered</t>
  </si>
  <si>
    <t>Nickname</t>
  </si>
  <si>
    <t>Date of birth</t>
  </si>
  <si>
    <t>Street number &amp; name (no PO Boxes)</t>
  </si>
  <si>
    <t>Phone home (landline)</t>
  </si>
  <si>
    <t>Phone mobile</t>
  </si>
  <si>
    <t>Occupation</t>
  </si>
  <si>
    <t>Emergency contact name</t>
  </si>
  <si>
    <t>Emergency contact phone</t>
  </si>
  <si>
    <t>Competitor</t>
  </si>
  <si>
    <t>First aid</t>
  </si>
  <si>
    <t>Willing to volunteer</t>
  </si>
  <si>
    <t>Comments</t>
  </si>
  <si>
    <t>Abraham</t>
  </si>
  <si>
    <t>Charles</t>
  </si>
  <si>
    <t>Andrews</t>
  </si>
  <si>
    <t>Neil</t>
  </si>
  <si>
    <t>Bhandal</t>
  </si>
  <si>
    <t>Harinder</t>
  </si>
  <si>
    <t>Blackler</t>
  </si>
  <si>
    <t>Boyce</t>
  </si>
  <si>
    <t>Brash</t>
  </si>
  <si>
    <t>Kara</t>
  </si>
  <si>
    <t>Hugh</t>
  </si>
  <si>
    <t>Caffell</t>
  </si>
  <si>
    <t>Bradley</t>
  </si>
  <si>
    <t>Christie</t>
  </si>
  <si>
    <t>Jonathon</t>
  </si>
  <si>
    <t>Clarkson</t>
  </si>
  <si>
    <t>Sylvia</t>
  </si>
  <si>
    <t>Cockroft</t>
  </si>
  <si>
    <t>Cooper</t>
  </si>
  <si>
    <t>Crawford</t>
  </si>
  <si>
    <t>Crowe</t>
  </si>
  <si>
    <t>Dominic</t>
  </si>
  <si>
    <t>Daysh</t>
  </si>
  <si>
    <t>Lindsay</t>
  </si>
  <si>
    <t>Doherty</t>
  </si>
  <si>
    <t>Fred</t>
  </si>
  <si>
    <t>Drozdzak</t>
  </si>
  <si>
    <t>Shane</t>
  </si>
  <si>
    <t>Dylan</t>
  </si>
  <si>
    <t>Lewis</t>
  </si>
  <si>
    <t>Engelken</t>
  </si>
  <si>
    <t>Soraya</t>
  </si>
  <si>
    <t>Ford</t>
  </si>
  <si>
    <t>Hall</t>
  </si>
  <si>
    <t>Hanara</t>
  </si>
  <si>
    <t>Harris</t>
  </si>
  <si>
    <t>Orla</t>
  </si>
  <si>
    <t>Hart</t>
  </si>
  <si>
    <t>Tom</t>
  </si>
  <si>
    <t>Hoekstra</t>
  </si>
  <si>
    <t>Jacob</t>
  </si>
  <si>
    <t>Karl</t>
  </si>
  <si>
    <t>Maxine</t>
  </si>
  <si>
    <t>Kennedy</t>
  </si>
  <si>
    <t>Shelley</t>
  </si>
  <si>
    <t>Lal</t>
  </si>
  <si>
    <t>Rav</t>
  </si>
  <si>
    <t>Mahon</t>
  </si>
  <si>
    <t>Diane</t>
  </si>
  <si>
    <t>Meek</t>
  </si>
  <si>
    <t>Morrow</t>
  </si>
  <si>
    <t>Shann</t>
  </si>
  <si>
    <t>Murphy</t>
  </si>
  <si>
    <t>Philip</t>
  </si>
  <si>
    <t>Musgrave</t>
  </si>
  <si>
    <t>Xanthe</t>
  </si>
  <si>
    <t>O'Gorman</t>
  </si>
  <si>
    <t>Anne</t>
  </si>
  <si>
    <t>Park</t>
  </si>
  <si>
    <t>Bruce</t>
  </si>
  <si>
    <t>Pinfold</t>
  </si>
  <si>
    <t>Jayden</t>
  </si>
  <si>
    <t>Procter</t>
  </si>
  <si>
    <t>Lesley</t>
  </si>
  <si>
    <t>Robinson</t>
  </si>
  <si>
    <t>Caleb</t>
  </si>
  <si>
    <t>Ross</t>
  </si>
  <si>
    <t>Sefo</t>
  </si>
  <si>
    <t>Jane</t>
  </si>
  <si>
    <t>Soffe</t>
  </si>
  <si>
    <t>Marie</t>
  </si>
  <si>
    <t>Rennie</t>
  </si>
  <si>
    <t>Sutherland</t>
  </si>
  <si>
    <t>03 454 6410</t>
  </si>
  <si>
    <t>grantmckenzie5@gmail.com</t>
  </si>
  <si>
    <t>027 602 2495</t>
  </si>
  <si>
    <t>03 225 8495</t>
  </si>
  <si>
    <t>osnapafulaweeze@gmail.com</t>
  </si>
  <si>
    <t>021 159 6864</t>
  </si>
  <si>
    <t>shann.tessa@paradise.net.nz</t>
  </si>
  <si>
    <t>027 339 8821</t>
  </si>
  <si>
    <t>xanthemuz@hotmail.com</t>
  </si>
  <si>
    <t>027 713 9821</t>
  </si>
  <si>
    <t>anniegoygoy@gmail.com</t>
  </si>
  <si>
    <t>021 043 7725</t>
  </si>
  <si>
    <t>03 486 1313</t>
  </si>
  <si>
    <t>bruceandlesley@xtra.co.nz</t>
  </si>
  <si>
    <t>027 227 8942</t>
  </si>
  <si>
    <t>03 4159098</t>
  </si>
  <si>
    <t>jayden.p@hotmail.co.nz</t>
  </si>
  <si>
    <t>027 368 6759</t>
  </si>
  <si>
    <t>procterllesley@gmail.com</t>
  </si>
  <si>
    <t>021 171 2773</t>
  </si>
  <si>
    <t>03 472 8131</t>
  </si>
  <si>
    <t>calebrobinson@hotmail.co.nz</t>
  </si>
  <si>
    <t>027 352 6748</t>
  </si>
  <si>
    <t>03 926 6552</t>
  </si>
  <si>
    <t>samanthaross719@gmail.com</t>
  </si>
  <si>
    <t>027 348 0064</t>
  </si>
  <si>
    <t>janesefo@gmail.com</t>
  </si>
  <si>
    <t>022 080 4390</t>
  </si>
  <si>
    <t>03 473 8426</t>
  </si>
  <si>
    <t>Lynett</t>
  </si>
  <si>
    <t>de Croos</t>
  </si>
  <si>
    <t>03 4736962</t>
  </si>
  <si>
    <t>sofferennie.marie@xtra.cco.nz</t>
  </si>
  <si>
    <t>kennethstewart@xtra.co.nz</t>
  </si>
  <si>
    <t>027 278 737218</t>
  </si>
  <si>
    <t>jonathan.i.sutton@gmail.com</t>
  </si>
  <si>
    <t>022 036 5519</t>
  </si>
  <si>
    <t>027 895 5571</t>
  </si>
  <si>
    <t>viviennetavite@hotmail.com</t>
  </si>
  <si>
    <t>021 151 4464</t>
  </si>
  <si>
    <t>03 487 9174</t>
  </si>
  <si>
    <t>anna.thompson.nz@gmail.com</t>
  </si>
  <si>
    <t>021 132 3430</t>
  </si>
  <si>
    <t>dcooper@fedfarm.org.nz</t>
  </si>
  <si>
    <t>027 475 5615</t>
  </si>
  <si>
    <t>03  453 1056</t>
  </si>
  <si>
    <t>sammytcrawford@hotmail.co.nz</t>
  </si>
  <si>
    <t>021 027 99694</t>
  </si>
  <si>
    <t>crowejojo@hotmail.com</t>
  </si>
  <si>
    <t>dayli992@student.otago.ac.nz</t>
  </si>
  <si>
    <t>021 070 4684</t>
  </si>
  <si>
    <t>fred.clare@xtra.co.nz</t>
  </si>
  <si>
    <t>027 228 8190</t>
  </si>
  <si>
    <t>03 486 1819</t>
  </si>
  <si>
    <t>shane.drozdzak@hotmail.com</t>
  </si>
  <si>
    <t>03 216 1532</t>
  </si>
  <si>
    <t>027 717 7304</t>
  </si>
  <si>
    <t>sdengelken@gmail.com</t>
  </si>
  <si>
    <t>027 849 0196</t>
  </si>
  <si>
    <t>shelleyannkennedy@msn.com</t>
  </si>
  <si>
    <t>027 7872931</t>
  </si>
  <si>
    <t>kate.reg@vodafone.co.nz</t>
  </si>
  <si>
    <t>027 202 9941</t>
  </si>
  <si>
    <t>03 481 1401</t>
  </si>
  <si>
    <t>benjamindimitrious@gmail.com</t>
  </si>
  <si>
    <t>0279492 135</t>
  </si>
  <si>
    <t>orla.harris@gmail.com</t>
  </si>
  <si>
    <t>027 783 2048</t>
  </si>
  <si>
    <t>tomhart101@gmail.com</t>
  </si>
  <si>
    <t>027 924 6633</t>
  </si>
  <si>
    <t>03 455 4935</t>
  </si>
  <si>
    <t>jacob.hoekstra@dcc.govt.nz</t>
  </si>
  <si>
    <t>027 897 1116</t>
  </si>
  <si>
    <t>maxinekarl@icloud.com</t>
  </si>
  <si>
    <t>021 145 9471</t>
  </si>
  <si>
    <t>03 4730082</t>
  </si>
  <si>
    <t>rav349@gmail.com</t>
  </si>
  <si>
    <t>021 027 72170</t>
  </si>
  <si>
    <t>andymahon@kinect.co.nz</t>
  </si>
  <si>
    <t>027 234 4345</t>
  </si>
  <si>
    <t>marshallddke@yahoo.co.nz</t>
  </si>
  <si>
    <t>027 227 8951</t>
  </si>
  <si>
    <t>wwroth93@gmail.com</t>
  </si>
  <si>
    <t>Yu</t>
  </si>
  <si>
    <t>picnicpanda@yahoo.com</t>
  </si>
  <si>
    <t>nizami</t>
  </si>
  <si>
    <t>yuzbegov</t>
  </si>
  <si>
    <t>nizami.yuzbegov@gmail.com</t>
  </si>
  <si>
    <t xml:space="preserve">Louis  </t>
  </si>
  <si>
    <t>Zabala</t>
  </si>
  <si>
    <t>Louis_zabala@ymail.com</t>
  </si>
  <si>
    <t>Charles.Abraham@craigsip.com</t>
  </si>
  <si>
    <t>027 220 7640</t>
  </si>
  <si>
    <t>03 482 2606</t>
  </si>
  <si>
    <t>Yes</t>
  </si>
  <si>
    <t>glenbrae@xtra.co.nz</t>
  </si>
  <si>
    <t>027 230 3047</t>
  </si>
  <si>
    <t>03 2304455</t>
  </si>
  <si>
    <t>harinder.bhandal@yahoo.com</t>
  </si>
  <si>
    <t>021 229 7666</t>
  </si>
  <si>
    <t>taylorblackler123@hotmail.com</t>
  </si>
  <si>
    <t>027 779 1929</t>
  </si>
  <si>
    <t>jassboyce@yahoo.com</t>
  </si>
  <si>
    <t>021 486 523</t>
  </si>
  <si>
    <t>03 488 6351</t>
  </si>
  <si>
    <t>davebrash.climbing@gmail.com</t>
  </si>
  <si>
    <t>022 436 5759</t>
  </si>
  <si>
    <t>03 473 9970</t>
  </si>
  <si>
    <t>blueskin@xtra.co.nz</t>
  </si>
  <si>
    <t>021 046 0464</t>
  </si>
  <si>
    <t>03 482 2833</t>
  </si>
  <si>
    <t>caffellfamily@xtra.co.nz</t>
  </si>
  <si>
    <t>027 229 0213</t>
  </si>
  <si>
    <t>jonno.l.christie@gmail.com</t>
  </si>
  <si>
    <t>027 810 2030</t>
  </si>
  <si>
    <t>philnsyl@xtra.co.nz</t>
  </si>
  <si>
    <t>vtwins@xtra.co.nz</t>
  </si>
  <si>
    <t>027 331 3232</t>
  </si>
  <si>
    <t>cockroft.sarah@hotmail.com</t>
  </si>
  <si>
    <t>027 356 7567</t>
  </si>
  <si>
    <t>fluffyjklongboarder@gmail.com</t>
  </si>
  <si>
    <t>Stapleton</t>
  </si>
  <si>
    <t>Sstapleton@bakerandersen.com</t>
  </si>
  <si>
    <t>Samantha</t>
  </si>
  <si>
    <t>Stevenson</t>
  </si>
  <si>
    <t>s.stevenson.akl@gmail.com</t>
  </si>
  <si>
    <t>kevin</t>
  </si>
  <si>
    <t>strachan</t>
  </si>
  <si>
    <t>kpstrachan@gmail.com</t>
  </si>
  <si>
    <t>level 1</t>
  </si>
  <si>
    <t>John</t>
  </si>
  <si>
    <t>Strachan</t>
  </si>
  <si>
    <t>johnstrachanpt@gmail.com</t>
  </si>
  <si>
    <t>cert sports training and development, Getstrength strength coach</t>
  </si>
  <si>
    <t>Sua</t>
  </si>
  <si>
    <t>stephen.sua1@gmail.com</t>
  </si>
  <si>
    <t>Oliver</t>
  </si>
  <si>
    <t>Suh</t>
  </si>
  <si>
    <t>oliversuch@hotmail.com</t>
  </si>
  <si>
    <t>Tan</t>
  </si>
  <si>
    <t>christopher.jared.tan@gmail.com</t>
  </si>
  <si>
    <t>Jak</t>
  </si>
  <si>
    <t>Jtan325@aucklanduni.ac.nz</t>
  </si>
  <si>
    <t>Henry</t>
  </si>
  <si>
    <t>Tanuhala</t>
  </si>
  <si>
    <t>Henry_baker01@hotmail.com</t>
  </si>
  <si>
    <t>Jo</t>
  </si>
  <si>
    <t>Tarlton</t>
  </si>
  <si>
    <t>jo@ecomaintenance.co.nz</t>
  </si>
  <si>
    <t>Leethan</t>
  </si>
  <si>
    <t>Tau</t>
  </si>
  <si>
    <t>leethan1@hotmail.com</t>
  </si>
  <si>
    <t>Norman</t>
  </si>
  <si>
    <t>Tepa</t>
  </si>
  <si>
    <t>Norman.tepa@gmail.com</t>
  </si>
  <si>
    <t>Norman SNR</t>
  </si>
  <si>
    <t>norman.tepa@gmail.com</t>
  </si>
  <si>
    <t>Tony</t>
  </si>
  <si>
    <t>tvt@xtra.co.nz</t>
  </si>
  <si>
    <t>70-79 years</t>
  </si>
  <si>
    <t>Gwion</t>
  </si>
  <si>
    <t>Thornley</t>
  </si>
  <si>
    <t>gwion.thornley@nzpost.co.nz</t>
  </si>
  <si>
    <t>Tilby</t>
  </si>
  <si>
    <t>samtilbyy@gmail.com</t>
  </si>
  <si>
    <t>Sharon</t>
  </si>
  <si>
    <t>Vaitapu</t>
  </si>
  <si>
    <t>sjvaitupu@gmail.com</t>
  </si>
  <si>
    <t>Byron</t>
  </si>
  <si>
    <t>Van Niekerk</t>
  </si>
  <si>
    <t>Byronvn@live.com.au</t>
  </si>
  <si>
    <t>Dion</t>
  </si>
  <si>
    <t>Warren</t>
  </si>
  <si>
    <t>avtviper@gmail.com</t>
  </si>
  <si>
    <t>Weaver</t>
  </si>
  <si>
    <t>simonweaver1234@gmail.com</t>
  </si>
  <si>
    <t>Polly</t>
  </si>
  <si>
    <t>Websdell</t>
  </si>
  <si>
    <t>pollyw@odyssey.org.nz</t>
  </si>
  <si>
    <t>Wilkinson</t>
  </si>
  <si>
    <t>ben.wilkinson242@gmail.com</t>
  </si>
  <si>
    <t xml:space="preserve">Dean </t>
  </si>
  <si>
    <t>Williams</t>
  </si>
  <si>
    <t>dwilliams@visionpt.com.au</t>
  </si>
  <si>
    <t>jamesww.nz@gmail.com</t>
  </si>
  <si>
    <t xml:space="preserve">Cherry </t>
  </si>
  <si>
    <t>cherrywilson@xtra.co.nz</t>
  </si>
  <si>
    <t>Laura</t>
  </si>
  <si>
    <t>Wilson-Sims</t>
  </si>
  <si>
    <t>laura@bcmnz.co.nz</t>
  </si>
  <si>
    <t>Kelvin Shin Khai</t>
  </si>
  <si>
    <t>Wong</t>
  </si>
  <si>
    <t>kelvinzen@gmail.com</t>
  </si>
  <si>
    <t>Glenn</t>
  </si>
  <si>
    <t>glennwrighty@gmail.com</t>
  </si>
  <si>
    <t>Wroth</t>
  </si>
  <si>
    <t>Bachelors in Exercise Science</t>
  </si>
  <si>
    <t>Ago</t>
  </si>
  <si>
    <t>Pahetogia</t>
  </si>
  <si>
    <t>argo.pahetogia@yahoo.co.au</t>
  </si>
  <si>
    <t>Argo</t>
  </si>
  <si>
    <t>argo.pahetogia@chesters.co.nz</t>
  </si>
  <si>
    <t>Amanda</t>
  </si>
  <si>
    <t>Parish</t>
  </si>
  <si>
    <t>greatexpectationz@gmail.com</t>
  </si>
  <si>
    <t>Samuel</t>
  </si>
  <si>
    <t>Pettett</t>
  </si>
  <si>
    <t>s.pettett94@gmail.com</t>
  </si>
  <si>
    <t>Manu</t>
  </si>
  <si>
    <t>Pihama</t>
  </si>
  <si>
    <t>mpihama@yahoo.com</t>
  </si>
  <si>
    <t>Suzan</t>
  </si>
  <si>
    <t>Premji</t>
  </si>
  <si>
    <t>chubbybum55@hotmail.com</t>
  </si>
  <si>
    <t>Darshika</t>
  </si>
  <si>
    <t>Premkumar</t>
  </si>
  <si>
    <t>oawla@xtra.co.nz</t>
  </si>
  <si>
    <t>027 241 5020</t>
  </si>
  <si>
    <t>Dean</t>
  </si>
  <si>
    <t>Price</t>
  </si>
  <si>
    <t>deanprice@xtra.co.nz</t>
  </si>
  <si>
    <t>Prime</t>
  </si>
  <si>
    <t>primes@xtra.co.nz</t>
  </si>
  <si>
    <t>Pumfleet</t>
  </si>
  <si>
    <t>CNJFleet@gmail.com</t>
  </si>
  <si>
    <t>Raheem</t>
  </si>
  <si>
    <t>Qazi</t>
  </si>
  <si>
    <t>psibrg@gmail.com</t>
  </si>
  <si>
    <t>Yuli</t>
  </si>
  <si>
    <t>Quay</t>
  </si>
  <si>
    <t>yuliquay@gmail.com</t>
  </si>
  <si>
    <t xml:space="preserve">Samuel </t>
  </si>
  <si>
    <t>Reihana</t>
  </si>
  <si>
    <t>s.c.reihana@hotmail.co.nz</t>
  </si>
  <si>
    <t>Richards</t>
  </si>
  <si>
    <t>mattrichards08@hotmail.co.nz</t>
  </si>
  <si>
    <t>Andrei</t>
  </si>
  <si>
    <t>Richardson</t>
  </si>
  <si>
    <t>andreirichardson@gmail.com</t>
  </si>
  <si>
    <t>Jovan</t>
  </si>
  <si>
    <t>Saimone</t>
  </si>
  <si>
    <t>jivansaimone@gmail.com</t>
  </si>
  <si>
    <t>Alisa</t>
  </si>
  <si>
    <t>Samountry</t>
  </si>
  <si>
    <t>aasamountry@gmail.com</t>
  </si>
  <si>
    <t>Sani</t>
  </si>
  <si>
    <t>sanileva</t>
  </si>
  <si>
    <t>ssanileva@gmail.com</t>
  </si>
  <si>
    <t xml:space="preserve">Carolina </t>
  </si>
  <si>
    <t>Schwager</t>
  </si>
  <si>
    <t>carolina.schwager@ogilvy.co.nz</t>
  </si>
  <si>
    <t>Liam</t>
  </si>
  <si>
    <t>liamconnorscott@gmail.com</t>
  </si>
  <si>
    <t>Jing</t>
  </si>
  <si>
    <t>Seth</t>
  </si>
  <si>
    <t>jingseth@gmail.com</t>
  </si>
  <si>
    <t>Steven</t>
  </si>
  <si>
    <t>Shi</t>
  </si>
  <si>
    <t>Stevenws_888@live.com</t>
  </si>
  <si>
    <t>Catherine</t>
  </si>
  <si>
    <t>Shon</t>
  </si>
  <si>
    <t>cath2junga@gmail.com</t>
  </si>
  <si>
    <t>Andy</t>
  </si>
  <si>
    <t>Shun</t>
  </si>
  <si>
    <t>andy.shun@hotmail.co.nz</t>
  </si>
  <si>
    <t xml:space="preserve">Himmat </t>
  </si>
  <si>
    <t>Singh</t>
  </si>
  <si>
    <t>himmat321@hotmail.com</t>
  </si>
  <si>
    <t>ISHER</t>
  </si>
  <si>
    <t>SINGH</t>
  </si>
  <si>
    <t>deepa_ishi19@yahoo.com</t>
  </si>
  <si>
    <t>Mackenzie</t>
  </si>
  <si>
    <t>Smith</t>
  </si>
  <si>
    <t>macjdm30@gmail.com</t>
  </si>
  <si>
    <t>Rodney</t>
  </si>
  <si>
    <t>Snell</t>
  </si>
  <si>
    <t>snell.rodney@hotmail.co.nz</t>
  </si>
  <si>
    <t>Zain</t>
  </si>
  <si>
    <t>Solanki</t>
  </si>
  <si>
    <t>Kiely</t>
  </si>
  <si>
    <t>axkiely@gmail.com</t>
  </si>
  <si>
    <t>Sean</t>
  </si>
  <si>
    <t>Kingman12165@gmail.com</t>
  </si>
  <si>
    <t>Stephen</t>
  </si>
  <si>
    <t>hugesquat@hotmail.com</t>
  </si>
  <si>
    <t>denisa</t>
  </si>
  <si>
    <t>kolouchova</t>
  </si>
  <si>
    <t>denisakolouchova@gmail.com</t>
  </si>
  <si>
    <t xml:space="preserve">AUT </t>
  </si>
  <si>
    <t>Anton</t>
  </si>
  <si>
    <t>Kridle</t>
  </si>
  <si>
    <t>antonkridle@gmail.com</t>
  </si>
  <si>
    <t>Les</t>
  </si>
  <si>
    <t>Laban</t>
  </si>
  <si>
    <t>leslaban69@hotmail.com</t>
  </si>
  <si>
    <t>Kyla</t>
  </si>
  <si>
    <t>Phil</t>
  </si>
  <si>
    <t>Lacey</t>
  </si>
  <si>
    <t>placey@tycoint.com</t>
  </si>
  <si>
    <t>Finau</t>
  </si>
  <si>
    <t>Laurenson</t>
  </si>
  <si>
    <t>matoto6@hotmail.com</t>
  </si>
  <si>
    <t>Linh</t>
  </si>
  <si>
    <t>Le</t>
  </si>
  <si>
    <t>misslynnle90@gmail.com</t>
  </si>
  <si>
    <t>Lisa</t>
  </si>
  <si>
    <t>Lethbridge</t>
  </si>
  <si>
    <t>lisa.lethbridge@Gmail.com</t>
  </si>
  <si>
    <t>Amie</t>
  </si>
  <si>
    <t>Limbrick</t>
  </si>
  <si>
    <t>amielimbrick@gmail.com</t>
  </si>
  <si>
    <t>Katie</t>
  </si>
  <si>
    <t>Lin</t>
  </si>
  <si>
    <t>katie.lin002@gmail.com</t>
  </si>
  <si>
    <t>Lu</t>
  </si>
  <si>
    <t>0092lulu@gmail.com</t>
  </si>
  <si>
    <t>Rory</t>
  </si>
  <si>
    <t>Lynch</t>
  </si>
  <si>
    <t>roryflynch@gmail.com</t>
  </si>
  <si>
    <t>Barbara</t>
  </si>
  <si>
    <t>Lyon</t>
  </si>
  <si>
    <t>barbarajlyon@gmail.com</t>
  </si>
  <si>
    <t>Anthony</t>
  </si>
  <si>
    <t>Magilsen</t>
  </si>
  <si>
    <t>tony.shogeki.mason@gmail.com</t>
  </si>
  <si>
    <t>Lucas</t>
  </si>
  <si>
    <t>Mansell</t>
  </si>
  <si>
    <t>lucas_mansell@hotmail.com</t>
  </si>
  <si>
    <t>027 419 2880</t>
  </si>
  <si>
    <t>03 4727578</t>
  </si>
  <si>
    <t>mckane.nz@hotmail.com</t>
  </si>
  <si>
    <t>Daniel</t>
  </si>
  <si>
    <t>Menary</t>
  </si>
  <si>
    <t>daniel.menary@fpf.co.nz</t>
  </si>
  <si>
    <t>PHILIP</t>
  </si>
  <si>
    <t>MIDDLETON</t>
  </si>
  <si>
    <t>learnerfocusedtraining@gmail.com</t>
  </si>
  <si>
    <t>Keith</t>
  </si>
  <si>
    <t>Miller</t>
  </si>
  <si>
    <t>keithmillerhimself@gmail.com</t>
  </si>
  <si>
    <t>tmil594@aucklanduni.ac.nz</t>
  </si>
  <si>
    <t>Tania</t>
  </si>
  <si>
    <t xml:space="preserve">Mustafa </t>
  </si>
  <si>
    <t>tania@bodywish.co.nz</t>
  </si>
  <si>
    <t>Personal trainer</t>
  </si>
  <si>
    <t>Nemani</t>
  </si>
  <si>
    <t>dannynemani@hotmail.com</t>
  </si>
  <si>
    <t>Bachelor of Sport (Coaching Major)</t>
  </si>
  <si>
    <t>Neves</t>
  </si>
  <si>
    <t>Darren.neves@gmail.com</t>
  </si>
  <si>
    <t xml:space="preserve">Kathline </t>
  </si>
  <si>
    <t xml:space="preserve">Nitika </t>
  </si>
  <si>
    <t>ktn4360@hotmail.com</t>
  </si>
  <si>
    <t>Michael</t>
  </si>
  <si>
    <t>Olsen</t>
  </si>
  <si>
    <t>michaelolsen225@gmail.com</t>
  </si>
  <si>
    <t>Orwin</t>
  </si>
  <si>
    <t>alex.orwin7@gmail.com</t>
  </si>
  <si>
    <t>Lwdthebuilder@gmail.com</t>
  </si>
  <si>
    <t>Sisi</t>
  </si>
  <si>
    <t>Elisa Ng Shiu</t>
  </si>
  <si>
    <t>zeksmumz@gmail.com</t>
  </si>
  <si>
    <t>N/a</t>
  </si>
  <si>
    <t>siona</t>
  </si>
  <si>
    <t>fatima fernandes</t>
  </si>
  <si>
    <t>beingsiona@outlook.com</t>
  </si>
  <si>
    <t>Masters in sport and exercise</t>
  </si>
  <si>
    <t>Erin</t>
  </si>
  <si>
    <t>Feldmman</t>
  </si>
  <si>
    <t>erin.feldman@thewarehouse.co.nz</t>
  </si>
  <si>
    <t>Phillipa</t>
  </si>
  <si>
    <t>Fischer</t>
  </si>
  <si>
    <t>phillipa.fischer@northpower.com</t>
  </si>
  <si>
    <t>David</t>
  </si>
  <si>
    <t>Forte</t>
  </si>
  <si>
    <t>davidf@displayworks.co.nz</t>
  </si>
  <si>
    <t>Des</t>
  </si>
  <si>
    <t>Fuiono</t>
  </si>
  <si>
    <t>dfuiono@hotmail.com</t>
  </si>
  <si>
    <t>Phindai</t>
  </si>
  <si>
    <t>Gapara</t>
  </si>
  <si>
    <t>Phindaig@gmail.com</t>
  </si>
  <si>
    <t xml:space="preserve">Bsr exercise </t>
  </si>
  <si>
    <t>Carissa</t>
  </si>
  <si>
    <t>Garcia</t>
  </si>
  <si>
    <t>carissa.garcia2@gmail.com</t>
  </si>
  <si>
    <t>Gascoine</t>
  </si>
  <si>
    <t>alipie63@gmail.com</t>
  </si>
  <si>
    <t>50-59 years</t>
  </si>
  <si>
    <t>Gattsche</t>
  </si>
  <si>
    <t>gattsche@clear.net.nz</t>
  </si>
  <si>
    <t>Roger</t>
  </si>
  <si>
    <t>Gedye</t>
  </si>
  <si>
    <t>Rogergedyenz@gmail.com</t>
  </si>
  <si>
    <t>60-69 years</t>
  </si>
  <si>
    <t>Brian</t>
  </si>
  <si>
    <t>Gonzales</t>
  </si>
  <si>
    <t>brian.gonzales@outlook.com</t>
  </si>
  <si>
    <t>chloe</t>
  </si>
  <si>
    <t>graham</t>
  </si>
  <si>
    <t>chloeamgraham@icloud.com</t>
  </si>
  <si>
    <t>George Tereapii</t>
  </si>
  <si>
    <t>Greig</t>
  </si>
  <si>
    <t>ggre603@aucklanduni.ac.nz</t>
  </si>
  <si>
    <t>Elliott</t>
  </si>
  <si>
    <t>Gutry</t>
  </si>
  <si>
    <t>egut030@aucklanduni.ac.nz</t>
  </si>
  <si>
    <t>Dalton</t>
  </si>
  <si>
    <t>Haase</t>
  </si>
  <si>
    <t>daltonhaase@gmail.com</t>
  </si>
  <si>
    <t>cameron</t>
  </si>
  <si>
    <t>harrison</t>
  </si>
  <si>
    <t>hulksmash92@hotmail.co.nz</t>
  </si>
  <si>
    <t>Eric</t>
  </si>
  <si>
    <t>Helms</t>
  </si>
  <si>
    <t>ehelms@aut.ac.nz</t>
  </si>
  <si>
    <t>BSc, MSc, MPhil, CSCS</t>
  </si>
  <si>
    <t>Nikita</t>
  </si>
  <si>
    <t>Hoines</t>
  </si>
  <si>
    <t>nikita.hoines@gmail.com</t>
  </si>
  <si>
    <t>14-18 years</t>
  </si>
  <si>
    <t>Wenshuo(Gerry)</t>
  </si>
  <si>
    <t>Huang</t>
  </si>
  <si>
    <t>gerryhuang99@gmail.com</t>
  </si>
  <si>
    <t>Paulina</t>
  </si>
  <si>
    <t>Ing</t>
  </si>
  <si>
    <t>p.ing.billing@gmail.com</t>
  </si>
  <si>
    <t>Jay</t>
  </si>
  <si>
    <t>Isgrove</t>
  </si>
  <si>
    <t>jay.isgrove@gmail.com</t>
  </si>
  <si>
    <t>darshikasr@gmail.com</t>
  </si>
  <si>
    <t>jennifercjeffery@gmail.com</t>
  </si>
  <si>
    <t>Certificate in Fitness (Personal Training) Level 4</t>
  </si>
  <si>
    <t>Simon</t>
  </si>
  <si>
    <t>Kelsall</t>
  </si>
  <si>
    <t>simon@hpa.co.nz</t>
  </si>
  <si>
    <t>Ray</t>
  </si>
  <si>
    <t>Kendall</t>
  </si>
  <si>
    <t>kura.iikon@gmail.com</t>
  </si>
  <si>
    <t>Aidan</t>
  </si>
  <si>
    <t>Blair</t>
  </si>
  <si>
    <t>angus@angusblair.com</t>
  </si>
  <si>
    <t>None</t>
  </si>
  <si>
    <t>Jared</t>
  </si>
  <si>
    <t>Bradbury</t>
  </si>
  <si>
    <t>jaredbradbury77@yahoo.co.nz</t>
  </si>
  <si>
    <t>DPBROCKBANK@GMAIL.COM</t>
  </si>
  <si>
    <t>Paxton</t>
  </si>
  <si>
    <t>Paxton.n.a.brown@gmail.com</t>
  </si>
  <si>
    <t>Brendon</t>
  </si>
  <si>
    <t>Chaithoo</t>
  </si>
  <si>
    <t>brendonchaithoo@gnail.com</t>
  </si>
  <si>
    <t>Kevin</t>
  </si>
  <si>
    <t>Chan</t>
  </si>
  <si>
    <t>kevchaninjapan@gmail.com</t>
  </si>
  <si>
    <t>Yanan</t>
  </si>
  <si>
    <t>Cheng</t>
  </si>
  <si>
    <t>yanancheng24@hotmail.com</t>
  </si>
  <si>
    <t>Aimee</t>
  </si>
  <si>
    <t>Christensen</t>
  </si>
  <si>
    <t>aimee.kimberly@gmail.com</t>
  </si>
  <si>
    <t>no</t>
  </si>
  <si>
    <t>Sonia</t>
  </si>
  <si>
    <t>Chung</t>
  </si>
  <si>
    <t>soyunch@hotmail.com</t>
  </si>
  <si>
    <t>Lihan</t>
  </si>
  <si>
    <t>Chunyu</t>
  </si>
  <si>
    <t>lihanchunyu@gmail.com</t>
  </si>
  <si>
    <t>Yvanca</t>
  </si>
  <si>
    <t>Clarisse</t>
  </si>
  <si>
    <t>Yvanca.clarisse@gmail.com</t>
  </si>
  <si>
    <t>Jason</t>
  </si>
  <si>
    <t>Clarke</t>
  </si>
  <si>
    <t>Jasonclarke1234@gmail.com</t>
  </si>
  <si>
    <t>Paul</t>
  </si>
  <si>
    <t>Paulclarke316@gmail.com</t>
  </si>
  <si>
    <t>Ashleigh</t>
  </si>
  <si>
    <t>ashleigh.j.clare@gmail.com</t>
  </si>
  <si>
    <t>Edwine</t>
  </si>
  <si>
    <t>Clayton</t>
  </si>
  <si>
    <t>edwine.clayton@gmail.com</t>
  </si>
  <si>
    <t xml:space="preserve">Siuea </t>
  </si>
  <si>
    <t>Cocker</t>
  </si>
  <si>
    <t>Siuea.cocker@hotmail.co.nz</t>
  </si>
  <si>
    <t>Tomas</t>
  </si>
  <si>
    <t>tman_coleman@hotmail.com</t>
  </si>
  <si>
    <t>Cunningham-Gerbich</t>
  </si>
  <si>
    <t>aimeejase@xtra.co.nz</t>
  </si>
  <si>
    <t>40-49 years</t>
  </si>
  <si>
    <t>Harry</t>
  </si>
  <si>
    <t>de Lacey</t>
  </si>
  <si>
    <t>hdelacey@hotmail.com</t>
  </si>
  <si>
    <t>Joana</t>
  </si>
  <si>
    <t>de peralta</t>
  </si>
  <si>
    <t>ladyjana07@gmail.com</t>
  </si>
  <si>
    <t>Danielle</t>
  </si>
  <si>
    <t>de Silva</t>
  </si>
  <si>
    <t>danielle.ds@gmail.com</t>
  </si>
  <si>
    <t>Carolina</t>
  </si>
  <si>
    <t>Dillen</t>
  </si>
  <si>
    <t>carolina.dillen@gmail.com</t>
  </si>
  <si>
    <t xml:space="preserve">BSc Honours in sport and exercise </t>
  </si>
  <si>
    <t>Tim</t>
  </si>
  <si>
    <t>Dougan</t>
  </si>
  <si>
    <t>tim.dougan100@gmail.com</t>
  </si>
  <si>
    <t>Valery</t>
  </si>
  <si>
    <t>Drozdov</t>
  </si>
  <si>
    <t>valery.drozdov@orionhealth.com</t>
  </si>
  <si>
    <t>Jaynee May</t>
  </si>
  <si>
    <t>Duffin</t>
  </si>
  <si>
    <t>jaynee.may@gmail.com</t>
  </si>
  <si>
    <t>Rachel</t>
  </si>
  <si>
    <t>Duggan</t>
  </si>
  <si>
    <t>rachelcampbell1972@hotmail.com</t>
  </si>
  <si>
    <t xml:space="preserve">Richard </t>
  </si>
  <si>
    <t>info@signmax.co.nz</t>
  </si>
  <si>
    <t>Luke</t>
  </si>
  <si>
    <t>Dunn</t>
  </si>
  <si>
    <t>Simcock</t>
  </si>
  <si>
    <t>md.simcock@gmail.com</t>
  </si>
  <si>
    <t>Sarah</t>
  </si>
  <si>
    <t>Simpson</t>
  </si>
  <si>
    <t>Sarah.rachel.simpson@gmail.com</t>
  </si>
  <si>
    <t>Stewart</t>
  </si>
  <si>
    <t>adam.stewart@windowslive.com</t>
  </si>
  <si>
    <t>Nicole</t>
  </si>
  <si>
    <t>Stowers</t>
  </si>
  <si>
    <t>nicstowers@hotmail.com</t>
  </si>
  <si>
    <t>Summer</t>
  </si>
  <si>
    <t>Swansbury</t>
  </si>
  <si>
    <t>swansbsm01@gmail.com</t>
  </si>
  <si>
    <t>Kane</t>
  </si>
  <si>
    <t>McKenzie</t>
  </si>
  <si>
    <t>Templeton</t>
  </si>
  <si>
    <t>Ashley.templeton91@gmail.com</t>
  </si>
  <si>
    <t xml:space="preserve">Chris </t>
  </si>
  <si>
    <t>Andrew</t>
  </si>
  <si>
    <t>Thomas</t>
  </si>
  <si>
    <t>coconutiice@hotmail.co.nz</t>
  </si>
  <si>
    <t>Pandora</t>
  </si>
  <si>
    <t>Togiaso</t>
  </si>
  <si>
    <t>ptogiaso@hotmail.co.nz</t>
  </si>
  <si>
    <t>Chris</t>
  </si>
  <si>
    <t>Maddy</t>
  </si>
  <si>
    <t>Walker</t>
  </si>
  <si>
    <t>maddywalker78@gmail.com</t>
  </si>
  <si>
    <t>Michelle</t>
  </si>
  <si>
    <t>Welsh</t>
  </si>
  <si>
    <t>Michelle@activebody.co.nz</t>
  </si>
  <si>
    <t>Michele</t>
  </si>
  <si>
    <t>Wilson</t>
  </si>
  <si>
    <t>michele.wilson@lincolnuni.ac.nz</t>
  </si>
  <si>
    <t>Ben</t>
  </si>
  <si>
    <t>Wood</t>
  </si>
  <si>
    <t>bmichaelwood@gmail.com</t>
  </si>
  <si>
    <t>Colin</t>
  </si>
  <si>
    <t>Wright</t>
  </si>
  <si>
    <t>colin@althermcanterbury.co.nz</t>
  </si>
  <si>
    <t>Email address</t>
  </si>
  <si>
    <t>Sex</t>
  </si>
  <si>
    <t>Age class</t>
  </si>
  <si>
    <t>Coach level/qualification</t>
  </si>
  <si>
    <t>Referee</t>
  </si>
  <si>
    <t>Auckland Powerlifting Association</t>
  </si>
  <si>
    <t>Ali</t>
  </si>
  <si>
    <t>Alkadhi</t>
  </si>
  <si>
    <t>alialkadhi@gmail.com</t>
  </si>
  <si>
    <t>Male</t>
  </si>
  <si>
    <t>23-39 years</t>
  </si>
  <si>
    <t>N/A</t>
  </si>
  <si>
    <t>Terence</t>
  </si>
  <si>
    <t>Ang</t>
  </si>
  <si>
    <t>squidchicken@hotmail.com</t>
  </si>
  <si>
    <t>19-23 years</t>
  </si>
  <si>
    <t xml:space="preserve">Barbra </t>
  </si>
  <si>
    <t>Auva'a</t>
  </si>
  <si>
    <t>b.auvaa@yahoo.com</t>
  </si>
  <si>
    <t>Female</t>
  </si>
  <si>
    <t>Jack</t>
  </si>
  <si>
    <t>Barr</t>
  </si>
  <si>
    <t>jackbarr779@gmail.com</t>
  </si>
  <si>
    <t>Club Provincial</t>
  </si>
  <si>
    <t>Dominique</t>
  </si>
  <si>
    <t>Basabas</t>
  </si>
  <si>
    <t>dominiquebasabas@gmail.com</t>
  </si>
  <si>
    <t>National Head Coach</t>
  </si>
  <si>
    <t>Provincial</t>
  </si>
  <si>
    <t>Jenna</t>
  </si>
  <si>
    <t>Beaumont</t>
  </si>
  <si>
    <t>jbeaumont@orcon.net.nz</t>
  </si>
  <si>
    <t>Wahhaaj</t>
  </si>
  <si>
    <t>Bhaijee</t>
  </si>
  <si>
    <t>wbhaijee@hotmail.com</t>
  </si>
  <si>
    <t>Angus</t>
  </si>
  <si>
    <t>Toso</t>
  </si>
  <si>
    <t>Ieti</t>
  </si>
  <si>
    <t>francesi1@clear.net.nz</t>
  </si>
  <si>
    <t>Benjamin</t>
  </si>
  <si>
    <t>Jamieson</t>
  </si>
  <si>
    <t>jamieson17@xtra.co.nz</t>
  </si>
  <si>
    <t xml:space="preserve">Stuart </t>
  </si>
  <si>
    <t>Kilby</t>
  </si>
  <si>
    <t>stuart_kilby@yahoo.com</t>
  </si>
  <si>
    <t>Jamie</t>
  </si>
  <si>
    <t>King</t>
  </si>
  <si>
    <t>jpk42@uclive.ac.nz</t>
  </si>
  <si>
    <t>Grant</t>
  </si>
  <si>
    <t>igor_05nz@hotmail.com</t>
  </si>
  <si>
    <t>Kyp</t>
  </si>
  <si>
    <t>Kotzikas</t>
  </si>
  <si>
    <t>kyp@Unitedfisheries.co.nz</t>
  </si>
  <si>
    <t>Joel</t>
  </si>
  <si>
    <t>Larter</t>
  </si>
  <si>
    <t>joellarter@outlook.com</t>
  </si>
  <si>
    <t>Hayden</t>
  </si>
  <si>
    <t>Lee</t>
  </si>
  <si>
    <t>haydenrobertlee@hotmail.co.nz</t>
  </si>
  <si>
    <t>Ryan</t>
  </si>
  <si>
    <t>Lester</t>
  </si>
  <si>
    <t>rlester72@gmail.com</t>
  </si>
  <si>
    <t>Lousich</t>
  </si>
  <si>
    <t>steve.lousich@gmail.com</t>
  </si>
  <si>
    <t xml:space="preserve">Eleisha </t>
  </si>
  <si>
    <t>Mako</t>
  </si>
  <si>
    <t>elishismako@gmail.com</t>
  </si>
  <si>
    <t>Craig</t>
  </si>
  <si>
    <t>Manson</t>
  </si>
  <si>
    <t xml:space="preserve">craigous_22@hotmail.com </t>
  </si>
  <si>
    <t>Callum</t>
  </si>
  <si>
    <t>Margetts</t>
  </si>
  <si>
    <t>crmargetts@gmail.com</t>
  </si>
  <si>
    <t>Marshall</t>
  </si>
  <si>
    <t>st3althr@gmail.com</t>
  </si>
  <si>
    <t>James</t>
  </si>
  <si>
    <t>Mathieson</t>
  </si>
  <si>
    <t>james_mathieson@xtra.co.nz</t>
  </si>
  <si>
    <t>Lucinda</t>
  </si>
  <si>
    <t>May</t>
  </si>
  <si>
    <t>lucindajmay@gmail.com</t>
  </si>
  <si>
    <t>Jennifer</t>
  </si>
  <si>
    <t>Jeffery</t>
  </si>
  <si>
    <t>Elijah</t>
  </si>
  <si>
    <t>elijahmay21@gmail.com</t>
  </si>
  <si>
    <t>Gary</t>
  </si>
  <si>
    <t>McConnachie</t>
  </si>
  <si>
    <t>garymcconnachie@btinternet.com</t>
  </si>
  <si>
    <t xml:space="preserve">Lindsay </t>
  </si>
  <si>
    <t>McGavin</t>
  </si>
  <si>
    <t>lindsaymcgavin@xtra.co.nz</t>
  </si>
  <si>
    <t>Celia</t>
  </si>
  <si>
    <t>McMillan</t>
  </si>
  <si>
    <t xml:space="preserve">realhealthpt@gmail.com </t>
  </si>
  <si>
    <t>Connor</t>
  </si>
  <si>
    <t>O'Brien</t>
  </si>
  <si>
    <t>connor.patrick.obrien@gmail.com</t>
  </si>
  <si>
    <t>Jordan</t>
  </si>
  <si>
    <t>Paterson</t>
  </si>
  <si>
    <t>jordanp@hotmail.co.nz</t>
  </si>
  <si>
    <t>Cara</t>
  </si>
  <si>
    <t>Rangi</t>
  </si>
  <si>
    <t>therangifamily@gmail.com</t>
  </si>
  <si>
    <t xml:space="preserve">Josh </t>
  </si>
  <si>
    <t>Reti</t>
  </si>
  <si>
    <t>josh@o2bhealthy.co.nz</t>
  </si>
  <si>
    <t xml:space="preserve">Doug </t>
  </si>
  <si>
    <t>Roake</t>
  </si>
  <si>
    <t xml:space="preserve">dgroake@gmail.com </t>
  </si>
  <si>
    <t>Bernard</t>
  </si>
  <si>
    <t>Sanders</t>
  </si>
  <si>
    <t>bernardandpat@xtra.co.nz</t>
  </si>
  <si>
    <t>Ramon</t>
  </si>
  <si>
    <t>Santos</t>
  </si>
  <si>
    <t>ultramarineblue00000@gmail.com</t>
  </si>
  <si>
    <t>Adam</t>
  </si>
  <si>
    <t>Scott</t>
  </si>
  <si>
    <t>adamzscott@gmail.com</t>
  </si>
  <si>
    <t xml:space="preserve">Michael </t>
  </si>
  <si>
    <t>First Name</t>
  </si>
  <si>
    <t>Last Name</t>
  </si>
  <si>
    <t>Steve</t>
  </si>
  <si>
    <t>Barnes</t>
  </si>
  <si>
    <t>barnz.lyons@xtra.co.nz</t>
  </si>
  <si>
    <t>Matthew</t>
  </si>
  <si>
    <t>Bell</t>
  </si>
  <si>
    <t>boydnbell@gmail.com</t>
  </si>
  <si>
    <t>Jennie</t>
  </si>
  <si>
    <t>jenniefart@gmail.com</t>
  </si>
  <si>
    <t>Christopher</t>
  </si>
  <si>
    <t>Bennett</t>
  </si>
  <si>
    <t>benchsparton@gmail.com</t>
  </si>
  <si>
    <t>Leighton</t>
  </si>
  <si>
    <t>Best</t>
  </si>
  <si>
    <t>Leighton.Best@fultonhogan.com</t>
  </si>
  <si>
    <t>Blanchfield</t>
  </si>
  <si>
    <t>matthewblanchfield@hotmail.co.nz</t>
  </si>
  <si>
    <t>Darren</t>
  </si>
  <si>
    <t>Brown</t>
  </si>
  <si>
    <t>s2straining@hotmail.com</t>
  </si>
  <si>
    <t>Aiber</t>
  </si>
  <si>
    <t>Campilan</t>
  </si>
  <si>
    <t>campilan@hotmail.com</t>
  </si>
  <si>
    <t>Jim</t>
  </si>
  <si>
    <t>Clifford</t>
  </si>
  <si>
    <t>tqmpest@xtra.co.nz</t>
  </si>
  <si>
    <t xml:space="preserve">Mike </t>
  </si>
  <si>
    <t xml:space="preserve">Mike.Clifford@enatel.net </t>
  </si>
  <si>
    <t>Sam</t>
  </si>
  <si>
    <t>Coleman</t>
  </si>
  <si>
    <t>samjcoleman@slingshot.co.nz</t>
  </si>
  <si>
    <t xml:space="preserve">Cody </t>
  </si>
  <si>
    <t>Cordiner</t>
  </si>
  <si>
    <t xml:space="preserve">Nitephyre1@hotmail.com </t>
  </si>
  <si>
    <t>Brendan</t>
  </si>
  <si>
    <t>Cronin</t>
  </si>
  <si>
    <t>btrain@slingshot.co.nz</t>
  </si>
  <si>
    <t xml:space="preserve">Ricky </t>
  </si>
  <si>
    <t>Cunningham</t>
  </si>
  <si>
    <t xml:space="preserve">rickyc@snap.net.nz </t>
  </si>
  <si>
    <t>Rene</t>
  </si>
  <si>
    <t>de Joux</t>
  </si>
  <si>
    <t>goodnightkiwi@gmail.com</t>
  </si>
  <si>
    <t>Alex</t>
  </si>
  <si>
    <t>Douglas</t>
  </si>
  <si>
    <t>douglasviticulture@xtra.co.nz</t>
  </si>
  <si>
    <t>Amy</t>
  </si>
  <si>
    <t>Ferris</t>
  </si>
  <si>
    <t>amy.ferrous@outlook.com</t>
  </si>
  <si>
    <t>Mark</t>
  </si>
  <si>
    <t>Fields</t>
  </si>
  <si>
    <t>mfields@xtra.co.nz</t>
  </si>
  <si>
    <t>Gardiner</t>
  </si>
  <si>
    <t xml:space="preserve">mikeg@mmcltd.co.nz </t>
  </si>
  <si>
    <t>Matt</t>
  </si>
  <si>
    <t>Gardyne</t>
  </si>
  <si>
    <t>agro39chev@hotmail.com</t>
  </si>
  <si>
    <t xml:space="preserve">Derek </t>
  </si>
  <si>
    <t>Griffiths</t>
  </si>
  <si>
    <t>mdgriffithsnz@gmail.com</t>
  </si>
  <si>
    <t>Kenny</t>
  </si>
  <si>
    <t>Hawes</t>
  </si>
  <si>
    <t>duffydefenestrator@gmail.com</t>
  </si>
  <si>
    <t xml:space="preserve">Aimee </t>
  </si>
  <si>
    <t>Hayes</t>
  </si>
  <si>
    <t xml:space="preserve">aimee@evolvefitnessgym.co.nz </t>
  </si>
  <si>
    <t>Taylor</t>
  </si>
  <si>
    <t xml:space="preserve"> riaandstu@xtra.co.nz</t>
  </si>
  <si>
    <t>Ashley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</si>
</sst>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 applyAlignment="1">
      <alignment horizontal="left"/>
    </xf>
    <xf numFmtId="0" fontId="6" fillId="0" borderId="0" xfId="2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4" fontId="6" fillId="0" borderId="0" xfId="2" applyNumberFormat="1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9" fillId="0" borderId="0" xfId="1" applyFont="1" applyFill="1" applyBorder="1" applyAlignment="1">
      <alignment horizontal="left"/>
    </xf>
    <xf numFmtId="0" fontId="9" fillId="0" borderId="0" xfId="1" applyFont="1" applyFill="1" applyBorder="1" applyAlignment="1" applyProtection="1">
      <alignment horizontal="left"/>
    </xf>
    <xf numFmtId="0" fontId="8" fillId="0" borderId="0" xfId="0" applyFont="1" applyFill="1" applyBorder="1" applyAlignment="1">
      <alignment horizontal="left"/>
    </xf>
    <xf numFmtId="165" fontId="5" fillId="0" borderId="0" xfId="3" applyNumberFormat="1" applyFont="1" applyFill="1" applyAlignment="1">
      <alignment horizontal="left" vertical="top"/>
    </xf>
    <xf numFmtId="14" fontId="9" fillId="0" borderId="0" xfId="1" applyNumberFormat="1" applyFont="1" applyAlignment="1" applyProtection="1">
      <alignment horizontal="left"/>
    </xf>
    <xf numFmtId="0" fontId="6" fillId="0" borderId="0" xfId="2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15" fontId="6" fillId="0" borderId="0" xfId="2" applyNumberFormat="1" applyFont="1" applyFill="1" applyAlignment="1">
      <alignment horizontal="left"/>
    </xf>
    <xf numFmtId="15" fontId="5" fillId="0" borderId="0" xfId="0" applyNumberFormat="1" applyFont="1" applyFill="1" applyAlignment="1">
      <alignment horizontal="left"/>
    </xf>
    <xf numFmtId="15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" fontId="1" fillId="0" borderId="0" xfId="1" applyNumberFormat="1" applyFill="1" applyBorder="1" applyAlignment="1">
      <alignment horizontal="left"/>
    </xf>
    <xf numFmtId="15" fontId="5" fillId="0" borderId="0" xfId="0" applyNumberFormat="1" applyFont="1" applyFill="1" applyBorder="1" applyAlignment="1">
      <alignment horizontal="left" vertical="top"/>
    </xf>
    <xf numFmtId="1" fontId="9" fillId="0" borderId="0" xfId="1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  <xf numFmtId="15" fontId="5" fillId="0" borderId="0" xfId="0" applyNumberFormat="1" applyFont="1" applyAlignment="1">
      <alignment horizontal="left"/>
    </xf>
    <xf numFmtId="15" fontId="5" fillId="0" borderId="0" xfId="0" applyNumberFormat="1" applyFont="1" applyFill="1" applyBorder="1" applyAlignment="1">
      <alignment horizontal="left"/>
    </xf>
    <xf numFmtId="165" fontId="5" fillId="0" borderId="0" xfId="3" applyNumberFormat="1" applyFont="1" applyFill="1" applyAlignment="1">
      <alignment horizontal="left"/>
    </xf>
    <xf numFmtId="15" fontId="8" fillId="0" borderId="0" xfId="0" applyNumberFormat="1" applyFont="1" applyFill="1" applyBorder="1" applyAlignment="1">
      <alignment horizontal="left"/>
    </xf>
    <xf numFmtId="165" fontId="11" fillId="0" borderId="0" xfId="3" applyNumberFormat="1" applyFont="1" applyFill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NumberFormat="1" applyFont="1" applyFill="1" applyBorder="1" applyAlignment="1" applyProtection="1">
      <alignment horizontal="left"/>
    </xf>
    <xf numFmtId="0" fontId="10" fillId="0" borderId="0" xfId="0" applyFont="1" applyAlignment="1">
      <alignment horizontal="left"/>
    </xf>
    <xf numFmtId="0" fontId="9" fillId="0" borderId="0" xfId="1" applyFont="1" applyAlignment="1" applyProtection="1">
      <alignment horizontal="left"/>
    </xf>
    <xf numFmtId="15" fontId="12" fillId="0" borderId="0" xfId="0" applyNumberFormat="1" applyFont="1" applyAlignment="1">
      <alignment horizontal="left" vertical="top"/>
    </xf>
    <xf numFmtId="15" fontId="13" fillId="0" borderId="0" xfId="0" applyNumberFormat="1" applyFont="1" applyAlignment="1">
      <alignment horizontal="left" vertical="top"/>
    </xf>
    <xf numFmtId="15" fontId="14" fillId="0" borderId="0" xfId="0" applyNumberFormat="1" applyFont="1" applyAlignment="1">
      <alignment horizontal="left" vertical="top"/>
    </xf>
    <xf numFmtId="15" fontId="15" fillId="0" borderId="0" xfId="0" applyNumberFormat="1" applyFont="1" applyAlignment="1">
      <alignment horizontal="left" vertical="top"/>
    </xf>
    <xf numFmtId="15" fontId="12" fillId="0" borderId="0" xfId="0" applyNumberFormat="1" applyFont="1" applyAlignment="1">
      <alignment horizontal="left"/>
    </xf>
    <xf numFmtId="15" fontId="15" fillId="0" borderId="0" xfId="0" applyNumberFormat="1" applyFont="1" applyAlignment="1">
      <alignment horizontal="left"/>
    </xf>
    <xf numFmtId="15" fontId="14" fillId="0" borderId="0" xfId="0" applyNumberFormat="1" applyFont="1" applyAlignment="1">
      <alignment horizontal="left"/>
    </xf>
    <xf numFmtId="15" fontId="13" fillId="0" borderId="0" xfId="0" applyNumberFormat="1" applyFont="1" applyAlignment="1">
      <alignment horizontal="left"/>
    </xf>
  </cellXfs>
  <cellStyles count="4">
    <cellStyle name="Currency" xfId="3" builtinId="4"/>
    <cellStyle name="Excel Built-in Normal" xfId="2"/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83</xdr:row>
      <xdr:rowOff>0</xdr:rowOff>
    </xdr:from>
    <xdr:to>
      <xdr:col>4</xdr:col>
      <xdr:colOff>9525</xdr:colOff>
      <xdr:row>85</xdr:row>
      <xdr:rowOff>123825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val="0"/>
            </a:ext>
          </a:extLst>
        </a:blip>
        <a:srcRect/>
        <a:stretch>
          <a:fillRect/>
        </a:stretch>
      </xdr:blipFill>
      <xdr:spPr bwMode="auto">
        <a:xfrm>
          <a:off x="5572125" y="485775"/>
          <a:ext cx="9525" cy="4476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 xmlns:a="http://schemas.openxmlformats.org/drawingml/2006/main" xmlns:xdr="http://schemas.openxmlformats.org/drawingml/2006/spreadsheetDrawing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9525</xdr:colOff>
      <xdr:row>107</xdr:row>
      <xdr:rowOff>66675</xdr:rowOff>
    </xdr:to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val="0"/>
            </a:ext>
          </a:extLst>
        </a:blip>
        <a:srcRect/>
        <a:stretch>
          <a:fillRect/>
        </a:stretch>
      </xdr:blipFill>
      <xdr:spPr bwMode="auto">
        <a:xfrm>
          <a:off x="5572125" y="647700"/>
          <a:ext cx="9525" cy="228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 xmlns:a="http://schemas.openxmlformats.org/drawingml/2006/main" xmlns:xdr="http://schemas.openxmlformats.org/drawingml/2006/spreadsheetDrawing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mailto:ted.anderson@outlook.co.nz" TargetMode="External"/><Relationship Id="rId107" Type="http://schemas.openxmlformats.org/officeDocument/2006/relationships/hyperlink" Target="mailto:tekahikatea2013@gmail.com" TargetMode="External"/><Relationship Id="rId108" Type="http://schemas.openxmlformats.org/officeDocument/2006/relationships/hyperlink" Target="mailto:bridgetboyle73@hotmail.com" TargetMode="External"/><Relationship Id="rId109" Type="http://schemas.openxmlformats.org/officeDocument/2006/relationships/hyperlink" Target="mailto:deadlift@xtra.co.nz" TargetMode="External"/><Relationship Id="rId70" Type="http://schemas.openxmlformats.org/officeDocument/2006/relationships/hyperlink" Target="mailto:cclifting@gmail.com" TargetMode="External"/><Relationship Id="rId71" Type="http://schemas.openxmlformats.org/officeDocument/2006/relationships/hyperlink" Target="mailto:puri91@hotmail.com" TargetMode="External"/><Relationship Id="rId72" Type="http://schemas.openxmlformats.org/officeDocument/2006/relationships/hyperlink" Target="mailto:jnsperry@ihug.co.nz" TargetMode="External"/><Relationship Id="rId73" Type="http://schemas.openxmlformats.org/officeDocument/2006/relationships/hyperlink" Target="mailto:crete12@live.com" TargetMode="External"/><Relationship Id="rId74" Type="http://schemas.openxmlformats.org/officeDocument/2006/relationships/hyperlink" Target="mailto:mitchsmith261@hotmail.com" TargetMode="External"/><Relationship Id="rId75" Type="http://schemas.openxmlformats.org/officeDocument/2006/relationships/hyperlink" Target="mailto:jasmine.waiari@opus.co.nz" TargetMode="External"/><Relationship Id="rId76" Type="http://schemas.openxmlformats.org/officeDocument/2006/relationships/hyperlink" Target="mailto:chadkay@nettel.net.nz" TargetMode="External"/><Relationship Id="rId77" Type="http://schemas.openxmlformats.org/officeDocument/2006/relationships/hyperlink" Target="mailto:ashburn164@gmail.com" TargetMode="External"/><Relationship Id="rId78" Type="http://schemas.openxmlformats.org/officeDocument/2006/relationships/hyperlink" Target="mailto:jason.blight@fultonhogan.com" TargetMode="External"/><Relationship Id="rId79" Type="http://schemas.openxmlformats.org/officeDocument/2006/relationships/hyperlink" Target="mailto:tpbotica@hotmail.com" TargetMode="External"/><Relationship Id="rId170" Type="http://schemas.openxmlformats.org/officeDocument/2006/relationships/hyperlink" Target="mailto:jeaniepage@hotmail.com" TargetMode="External"/><Relationship Id="rId171" Type="http://schemas.openxmlformats.org/officeDocument/2006/relationships/hyperlink" Target="mailto:tyriek098@gmail.com" TargetMode="External"/><Relationship Id="rId172" Type="http://schemas.openxmlformats.org/officeDocument/2006/relationships/hyperlink" Target="mailto:PonoCowan@gmail.com" TargetMode="External"/><Relationship Id="rId173" Type="http://schemas.openxmlformats.org/officeDocument/2006/relationships/hyperlink" Target="mailto:trishavaka@hotmail.com" TargetMode="External"/><Relationship Id="rId174" Type="http://schemas.openxmlformats.org/officeDocument/2006/relationships/hyperlink" Target="mailto:northisland@xtra.co.nz" TargetMode="External"/><Relationship Id="rId175" Type="http://schemas.openxmlformats.org/officeDocument/2006/relationships/hyperlink" Target="mailto:yvonne.hutchenson@police.govt.nz" TargetMode="External"/><Relationship Id="rId176" Type="http://schemas.openxmlformats.org/officeDocument/2006/relationships/hyperlink" Target="mailto:lejornmorunga505@hotmail.com" TargetMode="External"/><Relationship Id="rId177" Type="http://schemas.openxmlformats.org/officeDocument/2006/relationships/hyperlink" Target="mailto:jackie@callaghan.net.nz" TargetMode="External"/><Relationship Id="rId178" Type="http://schemas.openxmlformats.org/officeDocument/2006/relationships/hyperlink" Target="mailto:nadie@xtra.co.nz" TargetMode="External"/><Relationship Id="rId179" Type="http://schemas.openxmlformats.org/officeDocument/2006/relationships/hyperlink" Target="mailto:mdunn1111@hotmail.com" TargetMode="External"/><Relationship Id="rId260" Type="http://schemas.openxmlformats.org/officeDocument/2006/relationships/hyperlink" Target="mailto:jesshanara@gmail.com" TargetMode="External"/><Relationship Id="rId10" Type="http://schemas.openxmlformats.org/officeDocument/2006/relationships/hyperlink" Target="mailto:philnsyl@xtra.co.nz" TargetMode="External"/><Relationship Id="rId11" Type="http://schemas.openxmlformats.org/officeDocument/2006/relationships/hyperlink" Target="mailto:cockroft.sarah@hotmail.com" TargetMode="External"/><Relationship Id="rId12" Type="http://schemas.openxmlformats.org/officeDocument/2006/relationships/hyperlink" Target="mailto:dcooper@fedfarm.org.nz" TargetMode="External"/><Relationship Id="rId13" Type="http://schemas.openxmlformats.org/officeDocument/2006/relationships/hyperlink" Target="mailto:sammytcrawford@hotmail.co.nz" TargetMode="External"/><Relationship Id="rId14" Type="http://schemas.openxmlformats.org/officeDocument/2006/relationships/hyperlink" Target="mailto:crowejojo@hotmail.com" TargetMode="External"/><Relationship Id="rId15" Type="http://schemas.openxmlformats.org/officeDocument/2006/relationships/hyperlink" Target="mailto:dayli992@student.otago.ac.nz" TargetMode="External"/><Relationship Id="rId16" Type="http://schemas.openxmlformats.org/officeDocument/2006/relationships/hyperlink" Target="mailto:fred.clare@xtra.co.nz" TargetMode="External"/><Relationship Id="rId17" Type="http://schemas.openxmlformats.org/officeDocument/2006/relationships/hyperlink" Target="mailto:fred.clare@xtra.co.nz" TargetMode="External"/><Relationship Id="rId18" Type="http://schemas.openxmlformats.org/officeDocument/2006/relationships/hyperlink" Target="mailto:shane.drozdzak@hotmail.com" TargetMode="External"/><Relationship Id="rId19" Type="http://schemas.openxmlformats.org/officeDocument/2006/relationships/hyperlink" Target="mailto:sdengelken@gmail.com" TargetMode="External"/><Relationship Id="rId261" Type="http://schemas.openxmlformats.org/officeDocument/2006/relationships/hyperlink" Target="mailto:joannehenry@extra.co.nz" TargetMode="External"/><Relationship Id="rId262" Type="http://schemas.openxmlformats.org/officeDocument/2006/relationships/hyperlink" Target="mailto:leatten76@gmail.com" TargetMode="External"/><Relationship Id="rId263" Type="http://schemas.openxmlformats.org/officeDocument/2006/relationships/hyperlink" Target="mailto:pukuwalford@xtra.co.nz" TargetMode="External"/><Relationship Id="rId264" Type="http://schemas.openxmlformats.org/officeDocument/2006/relationships/hyperlink" Target="mailto:rachelloomans@hotmail.com" TargetMode="External"/><Relationship Id="rId110" Type="http://schemas.openxmlformats.org/officeDocument/2006/relationships/hyperlink" Target="mailto:deadlift@xtra.co.nz" TargetMode="External"/><Relationship Id="rId111" Type="http://schemas.openxmlformats.org/officeDocument/2006/relationships/hyperlink" Target="mailto:lee_jackson@hotmail.com" TargetMode="External"/><Relationship Id="rId112" Type="http://schemas.openxmlformats.org/officeDocument/2006/relationships/hyperlink" Target="mailto:83dan07@gmail.com" TargetMode="External"/><Relationship Id="rId113" Type="http://schemas.openxmlformats.org/officeDocument/2006/relationships/hyperlink" Target="mailto:nickcornish24@yahoo.com" TargetMode="External"/><Relationship Id="rId114" Type="http://schemas.openxmlformats.org/officeDocument/2006/relationships/hyperlink" Target="mailto:joshuaion11@gmail.com" TargetMode="External"/><Relationship Id="rId115" Type="http://schemas.openxmlformats.org/officeDocument/2006/relationships/hyperlink" Target="mailto:bimal_krishna@outlook.co.nz" TargetMode="External"/><Relationship Id="rId116" Type="http://schemas.openxmlformats.org/officeDocument/2006/relationships/hyperlink" Target="mailto:totayl@stpeters.school.nz" TargetMode="External"/><Relationship Id="rId117" Type="http://schemas.openxmlformats.org/officeDocument/2006/relationships/hyperlink" Target="mailto:kurtowen91@gmail.com" TargetMode="External"/><Relationship Id="rId118" Type="http://schemas.openxmlformats.org/officeDocument/2006/relationships/hyperlink" Target="mailto:dtharvey@xtra.co.nz" TargetMode="External"/><Relationship Id="rId119" Type="http://schemas.openxmlformats.org/officeDocument/2006/relationships/hyperlink" Target="mailto:csellars@xtra.co.nz" TargetMode="External"/><Relationship Id="rId200" Type="http://schemas.openxmlformats.org/officeDocument/2006/relationships/hyperlink" Target="mailto:gyengej@paradice.net.nz" TargetMode="External"/><Relationship Id="rId201" Type="http://schemas.openxmlformats.org/officeDocument/2006/relationships/hyperlink" Target="mailto:gyengej@paradice.net.nz" TargetMode="External"/><Relationship Id="rId202" Type="http://schemas.openxmlformats.org/officeDocument/2006/relationships/hyperlink" Target="mailto:highlander147@gmail.com" TargetMode="External"/><Relationship Id="rId203" Type="http://schemas.openxmlformats.org/officeDocument/2006/relationships/hyperlink" Target="mailto:rosalie.watson@gmx.com" TargetMode="External"/><Relationship Id="rId204" Type="http://schemas.openxmlformats.org/officeDocument/2006/relationships/hyperlink" Target="mailto:verenalondon@hotmail.com" TargetMode="External"/><Relationship Id="rId205" Type="http://schemas.openxmlformats.org/officeDocument/2006/relationships/hyperlink" Target="mailto:tashawilliams@xtra.co.nz" TargetMode="External"/><Relationship Id="rId206" Type="http://schemas.openxmlformats.org/officeDocument/2006/relationships/hyperlink" Target="mailto:brightwater.wharf@gmail.com" TargetMode="External"/><Relationship Id="rId207" Type="http://schemas.openxmlformats.org/officeDocument/2006/relationships/hyperlink" Target="mailto:ian.prisk@gmail.com" TargetMode="External"/><Relationship Id="rId208" Type="http://schemas.openxmlformats.org/officeDocument/2006/relationships/hyperlink" Target="mailto:maccana@xtra.co.nz" TargetMode="External"/><Relationship Id="rId209" Type="http://schemas.openxmlformats.org/officeDocument/2006/relationships/hyperlink" Target="mailto:costa.alexopovles@converga.co.nz" TargetMode="External"/><Relationship Id="rId265" Type="http://schemas.openxmlformats.org/officeDocument/2006/relationships/hyperlink" Target="mailto:dharmesh150patel@gmail.com" TargetMode="External"/><Relationship Id="rId266" Type="http://schemas.openxmlformats.org/officeDocument/2006/relationships/hyperlink" Target="mailto:tbockett@gmail.com" TargetMode="External"/><Relationship Id="rId267" Type="http://schemas.openxmlformats.org/officeDocument/2006/relationships/hyperlink" Target="mailto:aj_oicard@hotmail.com" TargetMode="External"/><Relationship Id="rId268" Type="http://schemas.openxmlformats.org/officeDocument/2006/relationships/hyperlink" Target="mailto:tjmaeva@gmail.com" TargetMode="External"/><Relationship Id="rId269" Type="http://schemas.openxmlformats.org/officeDocument/2006/relationships/hyperlink" Target="mailto:moveloveeat@gmail.com" TargetMode="External"/><Relationship Id="rId1" Type="http://schemas.openxmlformats.org/officeDocument/2006/relationships/hyperlink" Target="mailto:Charles.Abraham@craigsip.com" TargetMode="External"/><Relationship Id="rId2" Type="http://schemas.openxmlformats.org/officeDocument/2006/relationships/hyperlink" Target="mailto:glenbrae@xtra.co.nz" TargetMode="External"/><Relationship Id="rId3" Type="http://schemas.openxmlformats.org/officeDocument/2006/relationships/hyperlink" Target="mailto:harinder.bhandal@yahoo.com" TargetMode="External"/><Relationship Id="rId4" Type="http://schemas.openxmlformats.org/officeDocument/2006/relationships/hyperlink" Target="mailto:taylorblackler123@hotmail.com" TargetMode="External"/><Relationship Id="rId5" Type="http://schemas.openxmlformats.org/officeDocument/2006/relationships/hyperlink" Target="mailto:jassboyce@yahoo.com" TargetMode="External"/><Relationship Id="rId6" Type="http://schemas.openxmlformats.org/officeDocument/2006/relationships/hyperlink" Target="mailto:davebrash.climbing@gmail.com" TargetMode="External"/><Relationship Id="rId7" Type="http://schemas.openxmlformats.org/officeDocument/2006/relationships/hyperlink" Target="mailto:blueskin@xtra.co.nz" TargetMode="External"/><Relationship Id="rId8" Type="http://schemas.openxmlformats.org/officeDocument/2006/relationships/hyperlink" Target="mailto:caffellfamily@xtra.co.nz" TargetMode="External"/><Relationship Id="rId9" Type="http://schemas.openxmlformats.org/officeDocument/2006/relationships/hyperlink" Target="mailto:jonno.l.christie@gmail.com" TargetMode="External"/><Relationship Id="rId80" Type="http://schemas.openxmlformats.org/officeDocument/2006/relationships/hyperlink" Target="mailto:wborrows@vodafone.co.nz" TargetMode="External"/><Relationship Id="rId81" Type="http://schemas.openxmlformats.org/officeDocument/2006/relationships/hyperlink" Target="mailto:aefrank@outlook.com" TargetMode="External"/><Relationship Id="rId82" Type="http://schemas.openxmlformats.org/officeDocument/2006/relationships/hyperlink" Target="mailto:noelfrank1@hotmail.com" TargetMode="External"/><Relationship Id="rId83" Type="http://schemas.openxmlformats.org/officeDocument/2006/relationships/hyperlink" Target="mailto:babaandjuddy@hotmail.com" TargetMode="External"/><Relationship Id="rId84" Type="http://schemas.openxmlformats.org/officeDocument/2006/relationships/hyperlink" Target="mailto:malcom.sally@outlook.co.nz" TargetMode="External"/><Relationship Id="rId85" Type="http://schemas.openxmlformats.org/officeDocument/2006/relationships/hyperlink" Target="mailto:tony@financeshop.co.nz" TargetMode="External"/><Relationship Id="rId86" Type="http://schemas.openxmlformats.org/officeDocument/2006/relationships/hyperlink" Target="mailto:bmalone454@gmail.com" TargetMode="External"/><Relationship Id="rId87" Type="http://schemas.openxmlformats.org/officeDocument/2006/relationships/hyperlink" Target="mailto:g4dhboss@hotmail.com" TargetMode="External"/><Relationship Id="rId88" Type="http://schemas.openxmlformats.org/officeDocument/2006/relationships/hyperlink" Target="mailto:jamesmerito_11@hotmail.com" TargetMode="External"/><Relationship Id="rId89" Type="http://schemas.openxmlformats.org/officeDocument/2006/relationships/hyperlink" Target="mailto:len.merito@hotmail.co.nz" TargetMode="External"/><Relationship Id="rId180" Type="http://schemas.openxmlformats.org/officeDocument/2006/relationships/hyperlink" Target="mailto:judith.blades@gmail.com" TargetMode="External"/><Relationship Id="rId181" Type="http://schemas.openxmlformats.org/officeDocument/2006/relationships/hyperlink" Target="mailto:lindafd1@gmail.com" TargetMode="External"/><Relationship Id="rId182" Type="http://schemas.openxmlformats.org/officeDocument/2006/relationships/hyperlink" Target="mailto:lewat@xtra.co.nz" TargetMode="External"/><Relationship Id="rId183" Type="http://schemas.openxmlformats.org/officeDocument/2006/relationships/hyperlink" Target="mailto:sanfordross70@gmail.com" TargetMode="External"/><Relationship Id="rId184" Type="http://schemas.openxmlformats.org/officeDocument/2006/relationships/hyperlink" Target="mailto:janeller_13@hotmail.com" TargetMode="External"/><Relationship Id="rId185" Type="http://schemas.openxmlformats.org/officeDocument/2006/relationships/hyperlink" Target="mailto:Organicmajic@hotmail.com" TargetMode="External"/><Relationship Id="rId186" Type="http://schemas.openxmlformats.org/officeDocument/2006/relationships/hyperlink" Target="mailto:stanandkylieday@hotmail.com" TargetMode="External"/><Relationship Id="rId187" Type="http://schemas.openxmlformats.org/officeDocument/2006/relationships/hyperlink" Target="mailto:2ichsv8@gmail.com" TargetMode="External"/><Relationship Id="rId188" Type="http://schemas.openxmlformats.org/officeDocument/2006/relationships/hyperlink" Target="mailto:ruth@powerhousegym.co.nz" TargetMode="External"/><Relationship Id="rId189" Type="http://schemas.openxmlformats.org/officeDocument/2006/relationships/hyperlink" Target="mailto:pedrock@paradise.net.nz" TargetMode="External"/><Relationship Id="rId270" Type="http://schemas.openxmlformats.org/officeDocument/2006/relationships/hyperlink" Target="mailto:pdcapes@xtra.co.nz" TargetMode="External"/><Relationship Id="rId20" Type="http://schemas.openxmlformats.org/officeDocument/2006/relationships/hyperlink" Target="mailto:shelleyannkennedy@msn.com" TargetMode="External"/><Relationship Id="rId21" Type="http://schemas.openxmlformats.org/officeDocument/2006/relationships/hyperlink" Target="mailto:kate.reg@vodafone.co.nz" TargetMode="External"/><Relationship Id="rId22" Type="http://schemas.openxmlformats.org/officeDocument/2006/relationships/hyperlink" Target="mailto:benjamindimitrious@gmail.com" TargetMode="External"/><Relationship Id="rId23" Type="http://schemas.openxmlformats.org/officeDocument/2006/relationships/hyperlink" Target="mailto:orla.harris@gmail.com" TargetMode="External"/><Relationship Id="rId24" Type="http://schemas.openxmlformats.org/officeDocument/2006/relationships/hyperlink" Target="mailto:tomhart101@gmail.com" TargetMode="External"/><Relationship Id="rId25" Type="http://schemas.openxmlformats.org/officeDocument/2006/relationships/hyperlink" Target="mailto:jacob.hoekstra@dcc.govt.nz" TargetMode="External"/><Relationship Id="rId26" Type="http://schemas.openxmlformats.org/officeDocument/2006/relationships/hyperlink" Target="mailto:maxinekarl@icloud.com" TargetMode="External"/><Relationship Id="rId27" Type="http://schemas.openxmlformats.org/officeDocument/2006/relationships/hyperlink" Target="mailto:shelleyannkennedy@msn.com" TargetMode="External"/><Relationship Id="rId28" Type="http://schemas.openxmlformats.org/officeDocument/2006/relationships/hyperlink" Target="mailto:rav349@gmail.com" TargetMode="External"/><Relationship Id="rId29" Type="http://schemas.openxmlformats.org/officeDocument/2006/relationships/hyperlink" Target="mailto:andymahon@kinect.co.nz" TargetMode="External"/><Relationship Id="rId271" Type="http://schemas.openxmlformats.org/officeDocument/2006/relationships/hyperlink" Target="mailto:barnz.lyons@xtra.co.nz" TargetMode="External"/><Relationship Id="rId272" Type="http://schemas.openxmlformats.org/officeDocument/2006/relationships/drawing" Target="../drawings/drawing1.xml"/><Relationship Id="rId273" Type="http://schemas.openxmlformats.org/officeDocument/2006/relationships/vmlDrawing" Target="../drawings/vmlDrawing1.vml"/><Relationship Id="rId120" Type="http://schemas.openxmlformats.org/officeDocument/2006/relationships/hyperlink" Target="mailto:wazzza@xtra.co.nz" TargetMode="External"/><Relationship Id="rId121" Type="http://schemas.openxmlformats.org/officeDocument/2006/relationships/hyperlink" Target="mailto:nikki.tewano@gmail.com" TargetMode="External"/><Relationship Id="rId122" Type="http://schemas.openxmlformats.org/officeDocument/2006/relationships/hyperlink" Target="mailto:jessica.larsen@hotmail.com" TargetMode="External"/><Relationship Id="rId123" Type="http://schemas.openxmlformats.org/officeDocument/2006/relationships/hyperlink" Target="mailto:cpeadams@hotmail.com" TargetMode="External"/><Relationship Id="rId124" Type="http://schemas.openxmlformats.org/officeDocument/2006/relationships/hyperlink" Target="mailto:rfsimanu@clear.net.nz" TargetMode="External"/><Relationship Id="rId125" Type="http://schemas.openxmlformats.org/officeDocument/2006/relationships/hyperlink" Target="mailto:rfsimanu@clear.net.nz" TargetMode="External"/><Relationship Id="rId126" Type="http://schemas.openxmlformats.org/officeDocument/2006/relationships/hyperlink" Target="mailto:apwilliams00@gmail.com" TargetMode="External"/><Relationship Id="rId127" Type="http://schemas.openxmlformats.org/officeDocument/2006/relationships/hyperlink" Target="mailto:janet.osborne263@gmail.com" TargetMode="External"/><Relationship Id="rId128" Type="http://schemas.openxmlformats.org/officeDocument/2006/relationships/hyperlink" Target="mailto:ragreensill@gmail.com" TargetMode="External"/><Relationship Id="rId129" Type="http://schemas.openxmlformats.org/officeDocument/2006/relationships/hyperlink" Target="mailto:wilsonpaki1@gmail.com" TargetMode="External"/><Relationship Id="rId210" Type="http://schemas.openxmlformats.org/officeDocument/2006/relationships/hyperlink" Target="mailto:clivemadge@gmail.com" TargetMode="External"/><Relationship Id="rId211" Type="http://schemas.openxmlformats.org/officeDocument/2006/relationships/hyperlink" Target="mailto:quakespace@email.com" TargetMode="External"/><Relationship Id="rId212" Type="http://schemas.openxmlformats.org/officeDocument/2006/relationships/hyperlink" Target="mailto:keeks8@gmail.com" TargetMode="External"/><Relationship Id="rId213" Type="http://schemas.openxmlformats.org/officeDocument/2006/relationships/hyperlink" Target="mailto:kara.ereistrom@bluetuck.bit" TargetMode="External"/><Relationship Id="rId214" Type="http://schemas.openxmlformats.org/officeDocument/2006/relationships/hyperlink" Target="mailto:herms2001@hotmail.co.nz" TargetMode="External"/><Relationship Id="rId215" Type="http://schemas.openxmlformats.org/officeDocument/2006/relationships/hyperlink" Target="mailto:buvneshmehta@gmail.com" TargetMode="External"/><Relationship Id="rId216" Type="http://schemas.openxmlformats.org/officeDocument/2006/relationships/hyperlink" Target="mailto:tui.h@crhs.school.nz" TargetMode="External"/><Relationship Id="rId217" Type="http://schemas.openxmlformats.org/officeDocument/2006/relationships/hyperlink" Target="mailto:Josh.tukua@gmail.com" TargetMode="External"/><Relationship Id="rId218" Type="http://schemas.openxmlformats.org/officeDocument/2006/relationships/hyperlink" Target="mailto:rachie-03@hotmail.com" TargetMode="External"/><Relationship Id="rId219" Type="http://schemas.openxmlformats.org/officeDocument/2006/relationships/hyperlink" Target="mailto:aronandjohannah@xtra.co.nz" TargetMode="External"/><Relationship Id="rId90" Type="http://schemas.openxmlformats.org/officeDocument/2006/relationships/hyperlink" Target="mailto:kieran.mischewski@me.com" TargetMode="External"/><Relationship Id="rId91" Type="http://schemas.openxmlformats.org/officeDocument/2006/relationships/hyperlink" Target="mailto:timothymonigatti@msn.com" TargetMode="External"/><Relationship Id="rId92" Type="http://schemas.openxmlformats.org/officeDocument/2006/relationships/hyperlink" Target="mailto:scottyours@hotmail.com" TargetMode="External"/><Relationship Id="rId93" Type="http://schemas.openxmlformats.org/officeDocument/2006/relationships/hyperlink" Target="mailto:natalie@whatevermarketing.co.nz" TargetMode="External"/><Relationship Id="rId94" Type="http://schemas.openxmlformats.org/officeDocument/2006/relationships/hyperlink" Target="mailto:jnsperry@ihug.co.nz" TargetMode="External"/><Relationship Id="rId95" Type="http://schemas.openxmlformats.org/officeDocument/2006/relationships/hyperlink" Target="mailto:andrew.pichardo6@gmail.com" TargetMode="External"/><Relationship Id="rId96" Type="http://schemas.openxmlformats.org/officeDocument/2006/relationships/hyperlink" Target="mailto:turangarongo@gmail.com" TargetMode="External"/><Relationship Id="rId97" Type="http://schemas.openxmlformats.org/officeDocument/2006/relationships/hyperlink" Target="mailto:kavwa27@yahoo.co.nz" TargetMode="External"/><Relationship Id="rId98" Type="http://schemas.openxmlformats.org/officeDocument/2006/relationships/hyperlink" Target="mailto:rfsimanu@hotmail.com" TargetMode="External"/><Relationship Id="rId99" Type="http://schemas.openxmlformats.org/officeDocument/2006/relationships/hyperlink" Target="mailto:rajah1981@hotmail.com" TargetMode="External"/><Relationship Id="rId190" Type="http://schemas.openxmlformats.org/officeDocument/2006/relationships/hyperlink" Target="mailto:leighmatherson@metservice.com" TargetMode="External"/><Relationship Id="rId191" Type="http://schemas.openxmlformats.org/officeDocument/2006/relationships/hyperlink" Target="mailto:john.rivers@tlcpp@gmail.com" TargetMode="External"/><Relationship Id="rId192" Type="http://schemas.openxmlformats.org/officeDocument/2006/relationships/hyperlink" Target="mailto:brett-gibbs@hotmail.com" TargetMode="External"/><Relationship Id="rId193" Type="http://schemas.openxmlformats.org/officeDocument/2006/relationships/hyperlink" Target="mailto:nick@whanau.net" TargetMode="External"/><Relationship Id="rId194" Type="http://schemas.openxmlformats.org/officeDocument/2006/relationships/hyperlink" Target="mailto:warren@powerhousegym.co.nz" TargetMode="External"/><Relationship Id="rId195" Type="http://schemas.openxmlformats.org/officeDocument/2006/relationships/hyperlink" Target="mailto:tinaandphil@xtra.co.nz" TargetMode="External"/><Relationship Id="rId196" Type="http://schemas.openxmlformats.org/officeDocument/2006/relationships/hyperlink" Target="mailto:thintz@xtra.co.nz" TargetMode="External"/><Relationship Id="rId197" Type="http://schemas.openxmlformats.org/officeDocument/2006/relationships/hyperlink" Target="mailto:letiavei@gmail.com" TargetMode="External"/><Relationship Id="rId198" Type="http://schemas.openxmlformats.org/officeDocument/2006/relationships/hyperlink" Target="mailto:cjakz@netsurf.co.nz" TargetMode="External"/><Relationship Id="rId199" Type="http://schemas.openxmlformats.org/officeDocument/2006/relationships/hyperlink" Target="mailto:gyengej@paradice.net.nz" TargetMode="External"/><Relationship Id="rId30" Type="http://schemas.openxmlformats.org/officeDocument/2006/relationships/hyperlink" Target="mailto:marshallddke@yahoo.co.nz" TargetMode="External"/><Relationship Id="rId31" Type="http://schemas.openxmlformats.org/officeDocument/2006/relationships/hyperlink" Target="mailto:grantmckenzie5@gmail.com" TargetMode="External"/><Relationship Id="rId32" Type="http://schemas.openxmlformats.org/officeDocument/2006/relationships/hyperlink" Target="mailto:osnapafulaweeze@gmail.com" TargetMode="External"/><Relationship Id="rId33" Type="http://schemas.openxmlformats.org/officeDocument/2006/relationships/hyperlink" Target="mailto:shann.tessa@paradise.net.nz" TargetMode="External"/><Relationship Id="rId34" Type="http://schemas.openxmlformats.org/officeDocument/2006/relationships/hyperlink" Target="mailto:philnsyl@xtra.co.nz" TargetMode="External"/><Relationship Id="rId35" Type="http://schemas.openxmlformats.org/officeDocument/2006/relationships/hyperlink" Target="mailto:xanthemuz@hotmail.com" TargetMode="External"/><Relationship Id="rId36" Type="http://schemas.openxmlformats.org/officeDocument/2006/relationships/hyperlink" Target="mailto:anniegoygoy@gmail.com" TargetMode="External"/><Relationship Id="rId37" Type="http://schemas.openxmlformats.org/officeDocument/2006/relationships/hyperlink" Target="mailto:bruceandlesley@xtra.co.nz" TargetMode="External"/><Relationship Id="rId38" Type="http://schemas.openxmlformats.org/officeDocument/2006/relationships/hyperlink" Target="mailto:jayden.p@hotmail.co.nz" TargetMode="External"/><Relationship Id="rId39" Type="http://schemas.openxmlformats.org/officeDocument/2006/relationships/hyperlink" Target="mailto:procterllesley@gmail.com" TargetMode="External"/><Relationship Id="rId130" Type="http://schemas.openxmlformats.org/officeDocument/2006/relationships/hyperlink" Target="mailto:jamiekett@xtra.co.nz" TargetMode="External"/><Relationship Id="rId131" Type="http://schemas.openxmlformats.org/officeDocument/2006/relationships/hyperlink" Target="mailto:jktiller86@gmail.com" TargetMode="External"/><Relationship Id="rId132" Type="http://schemas.openxmlformats.org/officeDocument/2006/relationships/hyperlink" Target="mailto:shallmond@xtra.co.nz" TargetMode="External"/><Relationship Id="rId133" Type="http://schemas.openxmlformats.org/officeDocument/2006/relationships/hyperlink" Target="mailto:v.tmuldrock@xtra.co.nz" TargetMode="External"/><Relationship Id="rId220" Type="http://schemas.openxmlformats.org/officeDocument/2006/relationships/hyperlink" Target="mailto:andrew@templefitness.co.nz" TargetMode="External"/><Relationship Id="rId221" Type="http://schemas.openxmlformats.org/officeDocument/2006/relationships/hyperlink" Target="mailto:cazcappola@hotmail.com" TargetMode="External"/><Relationship Id="rId222" Type="http://schemas.openxmlformats.org/officeDocument/2006/relationships/hyperlink" Target="mailto:harrisdavi4@gmail.com" TargetMode="External"/><Relationship Id="rId223" Type="http://schemas.openxmlformats.org/officeDocument/2006/relationships/hyperlink" Target="mailto:mackjac@hotmail.co.nz" TargetMode="External"/><Relationship Id="rId224" Type="http://schemas.openxmlformats.org/officeDocument/2006/relationships/hyperlink" Target="mailto:dbat035@gmail.com" TargetMode="External"/><Relationship Id="rId225" Type="http://schemas.openxmlformats.org/officeDocument/2006/relationships/hyperlink" Target="mailto:laura.stillwell@yahoo.co.nz" TargetMode="External"/><Relationship Id="rId226" Type="http://schemas.openxmlformats.org/officeDocument/2006/relationships/hyperlink" Target="mailto:lauren.eddington@hotmail.com" TargetMode="External"/><Relationship Id="rId227" Type="http://schemas.openxmlformats.org/officeDocument/2006/relationships/hyperlink" Target="mailto:backofthel@gmail.com" TargetMode="External"/><Relationship Id="rId228" Type="http://schemas.openxmlformats.org/officeDocument/2006/relationships/hyperlink" Target="mailto:nesil@hotmail.co.nz" TargetMode="External"/><Relationship Id="rId229" Type="http://schemas.openxmlformats.org/officeDocument/2006/relationships/hyperlink" Target="mailto:ririaropata@gmail.com" TargetMode="External"/><Relationship Id="rId134" Type="http://schemas.openxmlformats.org/officeDocument/2006/relationships/hyperlink" Target="mailto:brian@briansgym.co.nz" TargetMode="External"/><Relationship Id="rId135" Type="http://schemas.openxmlformats.org/officeDocument/2006/relationships/hyperlink" Target="mailto:anthil2@hotmail.com" TargetMode="External"/><Relationship Id="rId136" Type="http://schemas.openxmlformats.org/officeDocument/2006/relationships/hyperlink" Target="mailto:BJ.Barrett@xtra.co.nz" TargetMode="External"/><Relationship Id="rId137" Type="http://schemas.openxmlformats.org/officeDocument/2006/relationships/hyperlink" Target="mailto:gaynoredgar@vodafone.co.nz" TargetMode="External"/><Relationship Id="rId138" Type="http://schemas.openxmlformats.org/officeDocument/2006/relationships/hyperlink" Target="mailto:stephenpickens21@vodafone.co.nz" TargetMode="External"/><Relationship Id="rId139" Type="http://schemas.openxmlformats.org/officeDocument/2006/relationships/hyperlink" Target="mailto:katrina.l.barrett@gmail.com" TargetMode="External"/><Relationship Id="rId40" Type="http://schemas.openxmlformats.org/officeDocument/2006/relationships/hyperlink" Target="mailto:calebrobinson@hotmail.co.nz" TargetMode="External"/><Relationship Id="rId41" Type="http://schemas.openxmlformats.org/officeDocument/2006/relationships/hyperlink" Target="mailto:samanthaross719@gmail.com" TargetMode="External"/><Relationship Id="rId42" Type="http://schemas.openxmlformats.org/officeDocument/2006/relationships/hyperlink" Target="mailto:janesefo@gmail.com" TargetMode="External"/><Relationship Id="rId43" Type="http://schemas.openxmlformats.org/officeDocument/2006/relationships/hyperlink" Target="mailto:oawla@xtra.co.nz" TargetMode="External"/><Relationship Id="rId44" Type="http://schemas.openxmlformats.org/officeDocument/2006/relationships/hyperlink" Target="mailto:sofferennie.marie@xtra.cco.nz" TargetMode="External"/><Relationship Id="rId45" Type="http://schemas.openxmlformats.org/officeDocument/2006/relationships/hyperlink" Target="mailto:kennethstewart@xtra.co.nz" TargetMode="External"/><Relationship Id="rId46" Type="http://schemas.openxmlformats.org/officeDocument/2006/relationships/hyperlink" Target="mailto:jonathan.i.sutton@gmail.com" TargetMode="External"/><Relationship Id="rId47" Type="http://schemas.openxmlformats.org/officeDocument/2006/relationships/hyperlink" Target="mailto:viviennetavite@hotmail.com" TargetMode="External"/><Relationship Id="rId48" Type="http://schemas.openxmlformats.org/officeDocument/2006/relationships/hyperlink" Target="mailto:anna.thompson.nz@gmail.com" TargetMode="External"/><Relationship Id="rId49" Type="http://schemas.openxmlformats.org/officeDocument/2006/relationships/hyperlink" Target="mailto:torrance@slingshot.co.nz" TargetMode="External"/><Relationship Id="rId140" Type="http://schemas.openxmlformats.org/officeDocument/2006/relationships/hyperlink" Target="mailto:mark@doubtlessbeauty.co.nz" TargetMode="External"/><Relationship Id="rId141" Type="http://schemas.openxmlformats.org/officeDocument/2006/relationships/hyperlink" Target="mailto:karen.thomson@hotmail.co.nz" TargetMode="External"/><Relationship Id="rId142" Type="http://schemas.openxmlformats.org/officeDocument/2006/relationships/hyperlink" Target="mailto:akeakeink@yahoo.co.nz" TargetMode="External"/><Relationship Id="rId143" Type="http://schemas.openxmlformats.org/officeDocument/2006/relationships/hyperlink" Target="mailto:harpoon@clear.net.nz" TargetMode="External"/><Relationship Id="rId144" Type="http://schemas.openxmlformats.org/officeDocument/2006/relationships/hyperlink" Target="mailto:BJ.Barrett@xtra.co.nz" TargetMode="External"/><Relationship Id="rId145" Type="http://schemas.openxmlformats.org/officeDocument/2006/relationships/hyperlink" Target="mailto:chrisblair@xtra.co.nz" TargetMode="External"/><Relationship Id="rId146" Type="http://schemas.openxmlformats.org/officeDocument/2006/relationships/hyperlink" Target="mailto:liam.locke1996@gmail.com" TargetMode="External"/><Relationship Id="rId147" Type="http://schemas.openxmlformats.org/officeDocument/2006/relationships/hyperlink" Target="mailto:leannejc69@gmail.com" TargetMode="External"/><Relationship Id="rId148" Type="http://schemas.openxmlformats.org/officeDocument/2006/relationships/hyperlink" Target="mailto:Johndellow3@hotmail.com" TargetMode="External"/><Relationship Id="rId149" Type="http://schemas.openxmlformats.org/officeDocument/2006/relationships/hyperlink" Target="mailto:w.d@xtra.co.nz" TargetMode="External"/><Relationship Id="rId230" Type="http://schemas.openxmlformats.org/officeDocument/2006/relationships/hyperlink" Target="mailto:robyn.mackie@yahoo.com" TargetMode="External"/><Relationship Id="rId231" Type="http://schemas.openxmlformats.org/officeDocument/2006/relationships/hyperlink" Target="mailto:scott.walsh@zune3.net.nz" TargetMode="External"/><Relationship Id="rId232" Type="http://schemas.openxmlformats.org/officeDocument/2006/relationships/hyperlink" Target="mailto:ben.chartrand@outlook.com" TargetMode="External"/><Relationship Id="rId233" Type="http://schemas.openxmlformats.org/officeDocument/2006/relationships/hyperlink" Target="mailto:brandon.twigley@gmail.com" TargetMode="External"/><Relationship Id="rId234" Type="http://schemas.openxmlformats.org/officeDocument/2006/relationships/hyperlink" Target="mailto:bandpmills@hotmail.com" TargetMode="External"/><Relationship Id="rId235" Type="http://schemas.openxmlformats.org/officeDocument/2006/relationships/hyperlink" Target="mailto:hemiboltz@yahoo.co.nz" TargetMode="External"/><Relationship Id="rId236" Type="http://schemas.openxmlformats.org/officeDocument/2006/relationships/hyperlink" Target="mailto:mazereon@gmail.com" TargetMode="External"/><Relationship Id="rId237" Type="http://schemas.openxmlformats.org/officeDocument/2006/relationships/hyperlink" Target="mailto:tu.dinh23@gmail.com" TargetMode="External"/><Relationship Id="rId238" Type="http://schemas.openxmlformats.org/officeDocument/2006/relationships/hyperlink" Target="mailto:tannant8@xtra.co.nz" TargetMode="External"/><Relationship Id="rId239" Type="http://schemas.openxmlformats.org/officeDocument/2006/relationships/hyperlink" Target="mailto:wadeph28@gmail.com" TargetMode="External"/><Relationship Id="rId50" Type="http://schemas.openxmlformats.org/officeDocument/2006/relationships/hyperlink" Target="mailto:chris.watt@mrrental.co.nz" TargetMode="External"/><Relationship Id="rId51" Type="http://schemas.openxmlformats.org/officeDocument/2006/relationships/hyperlink" Target="mailto:mel-webster@hotmail.com" TargetMode="External"/><Relationship Id="rId52" Type="http://schemas.openxmlformats.org/officeDocument/2006/relationships/hyperlink" Target="mailto:wildfarm@woosh.co.nz" TargetMode="External"/><Relationship Id="rId53" Type="http://schemas.openxmlformats.org/officeDocument/2006/relationships/hyperlink" Target="mailto:willcockjayden3@gmail.com" TargetMode="External"/><Relationship Id="rId54" Type="http://schemas.openxmlformats.org/officeDocument/2006/relationships/hyperlink" Target="mailto:vtwins@xtra.co.nz" TargetMode="External"/><Relationship Id="rId55" Type="http://schemas.openxmlformats.org/officeDocument/2006/relationships/hyperlink" Target="mailto:jacob.hoekstra@dcc.govt.nz" TargetMode="External"/><Relationship Id="rId56" Type="http://schemas.openxmlformats.org/officeDocument/2006/relationships/hyperlink" Target="mailto:boydnbell@gmail.com" TargetMode="External"/><Relationship Id="rId57" Type="http://schemas.openxmlformats.org/officeDocument/2006/relationships/hyperlink" Target="mailto:s2straining@hotmail.com" TargetMode="External"/><Relationship Id="rId58" Type="http://schemas.openxmlformats.org/officeDocument/2006/relationships/hyperlink" Target="mailto:mdgriffithsnz@gmail.com" TargetMode="External"/><Relationship Id="rId59" Type="http://schemas.openxmlformats.org/officeDocument/2006/relationships/hyperlink" Target="mailto:rlester72@gmail.com" TargetMode="External"/><Relationship Id="rId150" Type="http://schemas.openxmlformats.org/officeDocument/2006/relationships/hyperlink" Target="mailto:hannah.banner@gmail.com" TargetMode="External"/><Relationship Id="rId151" Type="http://schemas.openxmlformats.org/officeDocument/2006/relationships/hyperlink" Target="mailto:thatleeguy@msn.com" TargetMode="External"/><Relationship Id="rId152" Type="http://schemas.openxmlformats.org/officeDocument/2006/relationships/hyperlink" Target="mailto:debbiew@hauora.net.nz" TargetMode="External"/><Relationship Id="rId153" Type="http://schemas.openxmlformats.org/officeDocument/2006/relationships/hyperlink" Target="mailto:tuikatene@yahoo.com" TargetMode="External"/><Relationship Id="rId154" Type="http://schemas.openxmlformats.org/officeDocument/2006/relationships/hyperlink" Target="mailto:lorraine.wilson1964@gmail.com" TargetMode="External"/><Relationship Id="rId155" Type="http://schemas.openxmlformats.org/officeDocument/2006/relationships/hyperlink" Target="mailto:jasonh@sportnorth.co.nz" TargetMode="External"/><Relationship Id="rId156" Type="http://schemas.openxmlformats.org/officeDocument/2006/relationships/hyperlink" Target="mailto:venus_toppa@hotmail.com" TargetMode="External"/><Relationship Id="rId157" Type="http://schemas.openxmlformats.org/officeDocument/2006/relationships/hyperlink" Target="mailto:Jadeisbister@hotmail.co.uk" TargetMode="External"/><Relationship Id="rId158" Type="http://schemas.openxmlformats.org/officeDocument/2006/relationships/hyperlink" Target="mailto:derek.cooke@clear.net.nz" TargetMode="External"/><Relationship Id="rId159" Type="http://schemas.openxmlformats.org/officeDocument/2006/relationships/hyperlink" Target="mailto:admin@fleetcareltd.co.nz" TargetMode="External"/><Relationship Id="rId240" Type="http://schemas.openxmlformats.org/officeDocument/2006/relationships/hyperlink" Target="mailto:victoria106a@gmail.com" TargetMode="External"/><Relationship Id="rId241" Type="http://schemas.openxmlformats.org/officeDocument/2006/relationships/hyperlink" Target="mailto:tinaandphil@xtra.co.nz" TargetMode="External"/><Relationship Id="rId242" Type="http://schemas.openxmlformats.org/officeDocument/2006/relationships/hyperlink" Target="mailto:nickoli@ekit.com" TargetMode="External"/><Relationship Id="rId243" Type="http://schemas.openxmlformats.org/officeDocument/2006/relationships/hyperlink" Target="mailto:tiare.akavi@ecolab.com" TargetMode="External"/><Relationship Id="rId244" Type="http://schemas.openxmlformats.org/officeDocument/2006/relationships/hyperlink" Target="mailto:commacoms@gmail.com" TargetMode="External"/><Relationship Id="rId245" Type="http://schemas.openxmlformats.org/officeDocument/2006/relationships/hyperlink" Target="mailto:jardars@hotmail.com" TargetMode="External"/><Relationship Id="rId246" Type="http://schemas.openxmlformats.org/officeDocument/2006/relationships/hyperlink" Target="mailto:leigh.stevens@hotmail.co.nz" TargetMode="External"/><Relationship Id="rId247" Type="http://schemas.openxmlformats.org/officeDocument/2006/relationships/hyperlink" Target="mailto:hemmings900@gmail.com" TargetMode="External"/><Relationship Id="rId248" Type="http://schemas.openxmlformats.org/officeDocument/2006/relationships/hyperlink" Target="mailto:aloson.fitzmaurice@ihug.co.nz" TargetMode="External"/><Relationship Id="rId249" Type="http://schemas.openxmlformats.org/officeDocument/2006/relationships/hyperlink" Target="mailto:msbetty@xtra.co.nz" TargetMode="External"/><Relationship Id="rId60" Type="http://schemas.openxmlformats.org/officeDocument/2006/relationships/hyperlink" Target="mailto:elishismako@gmail.com" TargetMode="External"/><Relationship Id="rId61" Type="http://schemas.openxmlformats.org/officeDocument/2006/relationships/hyperlink" Target="mailto:therangifamily@gmail.com" TargetMode="External"/><Relationship Id="rId62" Type="http://schemas.openxmlformats.org/officeDocument/2006/relationships/hyperlink" Target="mailto:ultramarineblue00000@gmail.com" TargetMode="External"/><Relationship Id="rId63" Type="http://schemas.openxmlformats.org/officeDocument/2006/relationships/hyperlink" Target="mailto:josh@o2bhealthy.co.nz" TargetMode="External"/><Relationship Id="rId64" Type="http://schemas.openxmlformats.org/officeDocument/2006/relationships/hyperlink" Target="mailto:adam.stewart@windowslive.com" TargetMode="External"/><Relationship Id="rId65" Type="http://schemas.openxmlformats.org/officeDocument/2006/relationships/hyperlink" Target="mailto:maddywalker78@gmail.com" TargetMode="External"/><Relationship Id="rId66" Type="http://schemas.openxmlformats.org/officeDocument/2006/relationships/hyperlink" Target="mailto:matt_g5556@hotmail.com" TargetMode="External"/><Relationship Id="rId67" Type="http://schemas.openxmlformats.org/officeDocument/2006/relationships/hyperlink" Target="mailto:mbamohn@gmail.com" TargetMode="External"/><Relationship Id="rId68" Type="http://schemas.openxmlformats.org/officeDocument/2006/relationships/hyperlink" Target="mailto:joliehbsn@yahoo.co.nz" TargetMode="External"/><Relationship Id="rId69" Type="http://schemas.openxmlformats.org/officeDocument/2006/relationships/hyperlink" Target="mailto:dellyjo@hotmail.com" TargetMode="External"/><Relationship Id="rId160" Type="http://schemas.openxmlformats.org/officeDocument/2006/relationships/hyperlink" Target="mailto:SMLS@Slingshot.co.nz" TargetMode="External"/><Relationship Id="rId161" Type="http://schemas.openxmlformats.org/officeDocument/2006/relationships/hyperlink" Target="mailto:rose_lakers@hotmail.com" TargetMode="External"/><Relationship Id="rId162" Type="http://schemas.openxmlformats.org/officeDocument/2006/relationships/hyperlink" Target="mailto:infinite.scope@live.com" TargetMode="External"/><Relationship Id="rId163" Type="http://schemas.openxmlformats.org/officeDocument/2006/relationships/hyperlink" Target="mailto:lorraine.wilson1964@gmail.com" TargetMode="External"/><Relationship Id="rId164" Type="http://schemas.openxmlformats.org/officeDocument/2006/relationships/hyperlink" Target="mailto:graceach@xtra.co.nz" TargetMode="External"/><Relationship Id="rId165" Type="http://schemas.openxmlformats.org/officeDocument/2006/relationships/hyperlink" Target="mailto:sahnn@ymail.com" TargetMode="External"/><Relationship Id="rId166" Type="http://schemas.openxmlformats.org/officeDocument/2006/relationships/hyperlink" Target="mailto:tequilagirl32@hotmail.com" TargetMode="External"/><Relationship Id="rId167" Type="http://schemas.openxmlformats.org/officeDocument/2006/relationships/hyperlink" Target="mailto:raa@lawnorth.co.nz" TargetMode="External"/><Relationship Id="rId168" Type="http://schemas.openxmlformats.org/officeDocument/2006/relationships/hyperlink" Target="mailto:artaitnz@gmail.com" TargetMode="External"/><Relationship Id="rId169" Type="http://schemas.openxmlformats.org/officeDocument/2006/relationships/hyperlink" Target="mailto:lesandbarbara@xtra.co.nz" TargetMode="External"/><Relationship Id="rId250" Type="http://schemas.openxmlformats.org/officeDocument/2006/relationships/hyperlink" Target="mailto:colin.meryl@vodafone.co.nz" TargetMode="External"/><Relationship Id="rId251" Type="http://schemas.openxmlformats.org/officeDocument/2006/relationships/hyperlink" Target="mailto:danny.wilton@jnl.co.nz" TargetMode="External"/><Relationship Id="rId252" Type="http://schemas.openxmlformats.org/officeDocument/2006/relationships/hyperlink" Target="mailto:jedwardsnz@gmail.com" TargetMode="External"/><Relationship Id="rId253" Type="http://schemas.openxmlformats.org/officeDocument/2006/relationships/hyperlink" Target="mailto:petercleaver@gmail.com" TargetMode="External"/><Relationship Id="rId254" Type="http://schemas.openxmlformats.org/officeDocument/2006/relationships/hyperlink" Target="mailto:jeewan.kumar8@gmail.com" TargetMode="External"/><Relationship Id="rId255" Type="http://schemas.openxmlformats.org/officeDocument/2006/relationships/hyperlink" Target="mailto:dimihanara@gmail.com" TargetMode="External"/><Relationship Id="rId256" Type="http://schemas.openxmlformats.org/officeDocument/2006/relationships/hyperlink" Target="mailto:harissbuht@gmail.com" TargetMode="External"/><Relationship Id="rId257" Type="http://schemas.openxmlformats.org/officeDocument/2006/relationships/hyperlink" Target="mailto:sezzoneill@gmail.com" TargetMode="External"/><Relationship Id="rId258" Type="http://schemas.openxmlformats.org/officeDocument/2006/relationships/hyperlink" Target="mailto:mackenzie_alice@yahoo.co.nz" TargetMode="External"/><Relationship Id="rId259" Type="http://schemas.openxmlformats.org/officeDocument/2006/relationships/hyperlink" Target="mailto:issacpatrickking@gmail.com" TargetMode="External"/><Relationship Id="rId100" Type="http://schemas.openxmlformats.org/officeDocument/2006/relationships/hyperlink" Target="mailto:james.walters@tetrapak.com" TargetMode="External"/><Relationship Id="rId101" Type="http://schemas.openxmlformats.org/officeDocument/2006/relationships/hyperlink" Target="mailto:bhbjwills@xtra.co.nz" TargetMode="External"/><Relationship Id="rId102" Type="http://schemas.openxmlformats.org/officeDocument/2006/relationships/hyperlink" Target="mailto:sean.winters01@gmail.com" TargetMode="External"/><Relationship Id="rId103" Type="http://schemas.openxmlformats.org/officeDocument/2006/relationships/hyperlink" Target="mailto:daledwoodywood@gmail.com" TargetMode="External"/><Relationship Id="rId104" Type="http://schemas.openxmlformats.org/officeDocument/2006/relationships/hyperlink" Target="mailto:absolutehairtaupo30@gmail.com" TargetMode="External"/><Relationship Id="rId105" Type="http://schemas.openxmlformats.org/officeDocument/2006/relationships/hyperlink" Target="mailto:wazzza@xtra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547"/>
  <sheetViews>
    <sheetView tabSelected="1" workbookViewId="0">
      <pane xSplit="4" ySplit="1" topLeftCell="E229" activePane="bottomRight" state="frozen"/>
      <selection pane="topRight" activeCell="G1" sqref="G1"/>
      <selection pane="bottomLeft" activeCell="A2" sqref="A2"/>
      <selection pane="bottomRight" activeCell="D249" sqref="D249"/>
    </sheetView>
  </sheetViews>
  <sheetFormatPr baseColWidth="10" defaultColWidth="8.83203125" defaultRowHeight="14"/>
  <cols>
    <col min="1" max="1" width="28.83203125" style="10" bestFit="1" customWidth="1"/>
    <col min="2" max="2" width="12.5" style="10" bestFit="1" customWidth="1"/>
    <col min="3" max="3" width="15.6640625" style="10" bestFit="1" customWidth="1"/>
    <col min="4" max="4" width="15" style="10" bestFit="1" customWidth="1"/>
    <col min="5" max="5" width="28.33203125" style="10" bestFit="1" customWidth="1"/>
    <col min="6" max="6" width="10.83203125" style="10" bestFit="1" customWidth="1"/>
    <col min="7" max="7" width="12.83203125" style="10" bestFit="1" customWidth="1"/>
    <col min="8" max="8" width="9" style="10" bestFit="1" customWidth="1"/>
    <col min="9" max="9" width="48.83203125" style="10" bestFit="1" customWidth="1"/>
    <col min="10" max="10" width="19.83203125" style="10" bestFit="1" customWidth="1"/>
    <col min="11" max="11" width="16.33203125" style="10" bestFit="1" customWidth="1"/>
    <col min="12" max="12" width="26.6640625" style="10" bestFit="1" customWidth="1"/>
    <col min="13" max="13" width="22.33203125" style="10" bestFit="1" customWidth="1"/>
    <col min="14" max="14" width="19.6640625" style="10" bestFit="1" customWidth="1"/>
    <col min="15" max="15" width="10.1640625" style="10" bestFit="1" customWidth="1"/>
    <col min="16" max="16" width="11.83203125" style="10" bestFit="1" customWidth="1"/>
    <col min="17" max="17" width="46" style="10" bestFit="1" customWidth="1"/>
    <col min="18" max="18" width="11.33203125" style="10" bestFit="1" customWidth="1"/>
    <col min="19" max="19" width="9.5" style="10" bestFit="1" customWidth="1"/>
    <col min="20" max="20" width="17.83203125" style="10" bestFit="1" customWidth="1"/>
    <col min="21" max="21" width="91.1640625" style="10" bestFit="1" customWidth="1"/>
    <col min="22" max="22" width="16.1640625" style="10" bestFit="1" customWidth="1"/>
    <col min="23" max="23" width="19.5" style="10" bestFit="1" customWidth="1"/>
    <col min="24" max="47" width="5.1640625" style="10" bestFit="1" customWidth="1"/>
    <col min="48" max="16384" width="8.83203125" style="10"/>
  </cols>
  <sheetData>
    <row r="1" spans="1:47" s="6" customFormat="1">
      <c r="A1" s="17" t="s">
        <v>1661</v>
      </c>
      <c r="B1" s="17" t="s">
        <v>2425</v>
      </c>
      <c r="C1" s="17" t="s">
        <v>2426</v>
      </c>
      <c r="D1" s="17" t="s">
        <v>1662</v>
      </c>
      <c r="E1" s="17" t="s">
        <v>2306</v>
      </c>
      <c r="F1" s="17" t="s">
        <v>1663</v>
      </c>
      <c r="G1" s="17" t="s">
        <v>1664</v>
      </c>
      <c r="H1" s="17" t="s">
        <v>2307</v>
      </c>
      <c r="I1" s="17" t="s">
        <v>1665</v>
      </c>
      <c r="J1" s="17" t="s">
        <v>1666</v>
      </c>
      <c r="K1" s="17" t="s">
        <v>1667</v>
      </c>
      <c r="L1" s="17" t="s">
        <v>1668</v>
      </c>
      <c r="M1" s="17" t="s">
        <v>1669</v>
      </c>
      <c r="N1" s="17" t="s">
        <v>1670</v>
      </c>
      <c r="O1" s="17" t="s">
        <v>2308</v>
      </c>
      <c r="P1" s="17" t="s">
        <v>1671</v>
      </c>
      <c r="Q1" s="17" t="s">
        <v>2309</v>
      </c>
      <c r="R1" s="17" t="s">
        <v>2310</v>
      </c>
      <c r="S1" s="17" t="s">
        <v>1672</v>
      </c>
      <c r="T1" s="17" t="s">
        <v>1673</v>
      </c>
      <c r="U1" s="17" t="s">
        <v>1674</v>
      </c>
      <c r="V1" s="17" t="s">
        <v>1606</v>
      </c>
      <c r="W1" s="18" t="s">
        <v>5</v>
      </c>
      <c r="X1" s="6">
        <v>2017</v>
      </c>
      <c r="Y1" s="6">
        <v>2018</v>
      </c>
      <c r="Z1" s="6">
        <v>2019</v>
      </c>
      <c r="AA1" s="6">
        <v>2020</v>
      </c>
      <c r="AB1" s="6">
        <v>2021</v>
      </c>
      <c r="AC1" s="6">
        <v>2022</v>
      </c>
      <c r="AD1" s="6">
        <v>2023</v>
      </c>
      <c r="AE1" s="6">
        <v>2024</v>
      </c>
      <c r="AF1" s="6">
        <v>2025</v>
      </c>
      <c r="AG1" s="6">
        <v>2026</v>
      </c>
      <c r="AH1" s="6">
        <v>2027</v>
      </c>
      <c r="AI1" s="6">
        <v>2028</v>
      </c>
      <c r="AJ1" s="6">
        <v>2029</v>
      </c>
      <c r="AK1" s="6">
        <v>2030</v>
      </c>
      <c r="AL1" s="6">
        <v>2031</v>
      </c>
      <c r="AM1" s="6">
        <v>2032</v>
      </c>
      <c r="AN1" s="6">
        <v>2033</v>
      </c>
      <c r="AO1" s="6">
        <v>2034</v>
      </c>
      <c r="AP1" s="6">
        <v>2035</v>
      </c>
      <c r="AQ1" s="6">
        <v>2036</v>
      </c>
      <c r="AR1" s="6">
        <v>2037</v>
      </c>
      <c r="AS1" s="6">
        <v>2038</v>
      </c>
      <c r="AT1" s="6">
        <v>2039</v>
      </c>
      <c r="AU1" s="6">
        <v>2040</v>
      </c>
    </row>
    <row r="2" spans="1:47" s="6" customFormat="1">
      <c r="A2" s="6" t="s">
        <v>1605</v>
      </c>
      <c r="B2" s="6" t="s">
        <v>1676</v>
      </c>
      <c r="C2" s="6" t="s">
        <v>1675</v>
      </c>
      <c r="D2" s="19"/>
      <c r="E2" s="6" t="s">
        <v>1839</v>
      </c>
      <c r="G2" s="19">
        <v>18911</v>
      </c>
      <c r="H2" s="16" t="s">
        <v>2315</v>
      </c>
      <c r="I2" s="6" t="s">
        <v>1608</v>
      </c>
      <c r="J2" s="5" t="s">
        <v>1841</v>
      </c>
      <c r="K2" s="2" t="s">
        <v>1840</v>
      </c>
      <c r="O2" s="5" t="s">
        <v>2142</v>
      </c>
      <c r="Q2" s="6" t="s">
        <v>2317</v>
      </c>
      <c r="R2" s="5" t="s">
        <v>2334</v>
      </c>
      <c r="S2" s="2"/>
      <c r="V2" s="20" t="s">
        <v>1607</v>
      </c>
    </row>
    <row r="3" spans="1:47" s="6" customFormat="1">
      <c r="A3" s="6" t="s">
        <v>1605</v>
      </c>
      <c r="B3" s="6" t="s">
        <v>1678</v>
      </c>
      <c r="C3" s="8" t="s">
        <v>1677</v>
      </c>
      <c r="D3" s="19"/>
      <c r="E3" s="8" t="s">
        <v>1843</v>
      </c>
      <c r="G3" s="19">
        <v>22568</v>
      </c>
      <c r="H3" s="16" t="s">
        <v>2315</v>
      </c>
      <c r="I3" s="6" t="s">
        <v>1609</v>
      </c>
      <c r="J3" s="2" t="s">
        <v>1845</v>
      </c>
      <c r="K3" s="2" t="s">
        <v>1844</v>
      </c>
      <c r="O3" s="2" t="s">
        <v>2136</v>
      </c>
      <c r="Q3" s="6" t="s">
        <v>2317</v>
      </c>
      <c r="R3" s="2"/>
      <c r="S3" s="2"/>
      <c r="V3" s="20" t="s">
        <v>1607</v>
      </c>
    </row>
    <row r="4" spans="1:47" s="6" customFormat="1">
      <c r="A4" s="6" t="s">
        <v>1605</v>
      </c>
      <c r="B4" s="6" t="s">
        <v>1680</v>
      </c>
      <c r="C4" s="6" t="s">
        <v>1679</v>
      </c>
      <c r="D4" s="21"/>
      <c r="E4" s="6" t="s">
        <v>1846</v>
      </c>
      <c r="G4" s="21">
        <v>31984</v>
      </c>
      <c r="H4" s="22" t="s">
        <v>2315</v>
      </c>
      <c r="I4" s="6" t="s">
        <v>1610</v>
      </c>
      <c r="J4" s="5"/>
      <c r="K4" s="2" t="s">
        <v>1847</v>
      </c>
      <c r="O4" s="5" t="s">
        <v>2316</v>
      </c>
      <c r="Q4" s="6" t="s">
        <v>2317</v>
      </c>
      <c r="R4" s="2"/>
      <c r="S4" s="2"/>
      <c r="V4" s="20">
        <f t="shared" ref="V4:V62" si="0">D4+180</f>
        <v>180</v>
      </c>
    </row>
    <row r="5" spans="1:47" s="6" customFormat="1">
      <c r="A5" s="6" t="s">
        <v>1605</v>
      </c>
      <c r="B5" s="6" t="s">
        <v>2492</v>
      </c>
      <c r="C5" s="6" t="s">
        <v>1681</v>
      </c>
      <c r="D5" s="19"/>
      <c r="E5" s="6" t="s">
        <v>1848</v>
      </c>
      <c r="G5" s="21">
        <v>35885</v>
      </c>
      <c r="H5" s="22" t="s">
        <v>2315</v>
      </c>
      <c r="I5" s="6" t="s">
        <v>1611</v>
      </c>
      <c r="J5" s="5"/>
      <c r="K5" s="5" t="s">
        <v>1849</v>
      </c>
      <c r="O5" s="5" t="s">
        <v>2168</v>
      </c>
      <c r="Q5" s="6" t="s">
        <v>2317</v>
      </c>
      <c r="R5" s="2"/>
      <c r="S5" s="2"/>
      <c r="V5" s="20">
        <f t="shared" si="0"/>
        <v>180</v>
      </c>
    </row>
    <row r="6" spans="1:47" s="6" customFormat="1">
      <c r="A6" s="6" t="s">
        <v>1605</v>
      </c>
      <c r="B6" s="6" t="s">
        <v>2219</v>
      </c>
      <c r="C6" s="6" t="s">
        <v>1682</v>
      </c>
      <c r="D6" s="19"/>
      <c r="E6" s="6" t="s">
        <v>1850</v>
      </c>
      <c r="G6" s="21">
        <v>26612</v>
      </c>
      <c r="H6" s="22" t="s">
        <v>2315</v>
      </c>
      <c r="I6" s="6" t="s">
        <v>1549</v>
      </c>
      <c r="J6" s="2" t="s">
        <v>1852</v>
      </c>
      <c r="K6" s="5" t="s">
        <v>1851</v>
      </c>
      <c r="O6" s="2" t="s">
        <v>2316</v>
      </c>
      <c r="Q6" s="6" t="s">
        <v>2317</v>
      </c>
      <c r="R6" s="2"/>
      <c r="S6" s="2"/>
      <c r="V6" s="20">
        <f t="shared" si="0"/>
        <v>180</v>
      </c>
    </row>
    <row r="7" spans="1:47" s="6" customFormat="1">
      <c r="A7" s="6" t="s">
        <v>1605</v>
      </c>
      <c r="B7" s="6" t="s">
        <v>1684</v>
      </c>
      <c r="C7" s="8" t="s">
        <v>1683</v>
      </c>
      <c r="D7" s="19"/>
      <c r="E7" s="8" t="s">
        <v>1853</v>
      </c>
      <c r="G7" s="19">
        <v>31644</v>
      </c>
      <c r="H7" s="16" t="s">
        <v>2325</v>
      </c>
      <c r="I7" s="6" t="s">
        <v>1612</v>
      </c>
      <c r="J7" s="2" t="s">
        <v>1855</v>
      </c>
      <c r="K7" s="5" t="s">
        <v>1854</v>
      </c>
      <c r="O7" s="2" t="s">
        <v>2316</v>
      </c>
      <c r="Q7" s="6" t="s">
        <v>2317</v>
      </c>
      <c r="R7" s="5"/>
      <c r="S7" s="5"/>
      <c r="V7" s="20">
        <f t="shared" si="0"/>
        <v>180</v>
      </c>
    </row>
    <row r="8" spans="1:47" s="6" customFormat="1">
      <c r="A8" s="6" t="s">
        <v>1605</v>
      </c>
      <c r="B8" s="6" t="s">
        <v>1685</v>
      </c>
      <c r="C8" s="6" t="s">
        <v>2444</v>
      </c>
      <c r="D8" s="21"/>
      <c r="E8" s="6" t="s">
        <v>1856</v>
      </c>
      <c r="G8" s="21">
        <v>31883</v>
      </c>
      <c r="H8" s="22" t="s">
        <v>2315</v>
      </c>
      <c r="I8" s="6" t="s">
        <v>1613</v>
      </c>
      <c r="J8" s="5" t="s">
        <v>1858</v>
      </c>
      <c r="K8" s="5" t="s">
        <v>1857</v>
      </c>
      <c r="O8" s="5" t="s">
        <v>2316</v>
      </c>
      <c r="Q8" s="6" t="s">
        <v>2317</v>
      </c>
      <c r="R8" s="5"/>
      <c r="S8" s="2"/>
      <c r="V8" s="20">
        <f t="shared" si="0"/>
        <v>180</v>
      </c>
    </row>
    <row r="9" spans="1:47" s="6" customFormat="1">
      <c r="A9" s="6" t="s">
        <v>1605</v>
      </c>
      <c r="B9" s="6" t="s">
        <v>1687</v>
      </c>
      <c r="C9" s="6" t="s">
        <v>1686</v>
      </c>
      <c r="D9" s="21"/>
      <c r="E9" s="6" t="s">
        <v>1859</v>
      </c>
      <c r="G9" s="19">
        <v>35499</v>
      </c>
      <c r="H9" s="16" t="s">
        <v>2315</v>
      </c>
      <c r="I9" s="6" t="s">
        <v>1614</v>
      </c>
      <c r="J9" s="5"/>
      <c r="K9" s="2" t="s">
        <v>1860</v>
      </c>
      <c r="O9" s="5" t="s">
        <v>2321</v>
      </c>
      <c r="Q9" s="6" t="s">
        <v>2317</v>
      </c>
      <c r="R9" s="5"/>
      <c r="S9" s="5"/>
      <c r="V9" s="20" t="s">
        <v>1607</v>
      </c>
    </row>
    <row r="10" spans="1:47" s="6" customFormat="1">
      <c r="A10" s="6" t="s">
        <v>1605</v>
      </c>
      <c r="B10" s="6" t="s">
        <v>1689</v>
      </c>
      <c r="C10" s="6" t="s">
        <v>1688</v>
      </c>
      <c r="D10" s="20"/>
      <c r="E10" s="6" t="s">
        <v>1861</v>
      </c>
      <c r="G10" s="21">
        <v>31620</v>
      </c>
      <c r="H10" s="22" t="s">
        <v>2315</v>
      </c>
      <c r="I10" s="6" t="s">
        <v>1615</v>
      </c>
      <c r="K10" s="6" t="s">
        <v>1862</v>
      </c>
      <c r="O10" s="6" t="s">
        <v>2316</v>
      </c>
      <c r="Q10" s="6" t="s">
        <v>2317</v>
      </c>
      <c r="R10" s="2"/>
      <c r="S10" s="2"/>
      <c r="V10" s="20">
        <f t="shared" si="0"/>
        <v>180</v>
      </c>
    </row>
    <row r="11" spans="1:47" s="6" customFormat="1">
      <c r="A11" s="6" t="s">
        <v>1605</v>
      </c>
      <c r="B11" s="6" t="s">
        <v>1691</v>
      </c>
      <c r="C11" s="6" t="s">
        <v>1690</v>
      </c>
      <c r="D11" s="21"/>
      <c r="E11" s="6" t="s">
        <v>1863</v>
      </c>
      <c r="G11" s="19">
        <v>16949</v>
      </c>
      <c r="H11" s="16" t="s">
        <v>2325</v>
      </c>
      <c r="I11" s="6" t="s">
        <v>1616</v>
      </c>
      <c r="J11" s="5" t="s">
        <v>2077</v>
      </c>
      <c r="K11" s="5" t="s">
        <v>2076</v>
      </c>
      <c r="O11" s="5" t="s">
        <v>1555</v>
      </c>
      <c r="Q11" s="6" t="s">
        <v>2317</v>
      </c>
      <c r="R11" s="5"/>
      <c r="S11" s="5"/>
      <c r="V11" s="20" t="s">
        <v>1607</v>
      </c>
    </row>
    <row r="12" spans="1:47" s="6" customFormat="1">
      <c r="A12" s="6" t="s">
        <v>1605</v>
      </c>
      <c r="B12" s="6" t="s">
        <v>2268</v>
      </c>
      <c r="C12" s="6" t="s">
        <v>1692</v>
      </c>
      <c r="D12" s="21"/>
      <c r="E12" s="6" t="s">
        <v>1866</v>
      </c>
      <c r="G12" s="19">
        <v>25630</v>
      </c>
      <c r="H12" s="16" t="s">
        <v>2325</v>
      </c>
      <c r="I12" s="6" t="s">
        <v>1617</v>
      </c>
      <c r="J12" s="5"/>
      <c r="K12" s="5" t="s">
        <v>1867</v>
      </c>
      <c r="O12" s="5" t="s">
        <v>1555</v>
      </c>
      <c r="Q12" s="6" t="s">
        <v>2317</v>
      </c>
      <c r="R12" s="5" t="s">
        <v>2329</v>
      </c>
      <c r="S12" s="5"/>
      <c r="V12" s="20">
        <f t="shared" si="0"/>
        <v>180</v>
      </c>
    </row>
    <row r="13" spans="1:47" s="6" customFormat="1">
      <c r="A13" s="6" t="s">
        <v>1605</v>
      </c>
      <c r="B13" s="6" t="s">
        <v>2121</v>
      </c>
      <c r="C13" s="6" t="s">
        <v>1693</v>
      </c>
      <c r="D13" s="21"/>
      <c r="E13" s="6" t="s">
        <v>1791</v>
      </c>
      <c r="G13" s="21">
        <v>28363</v>
      </c>
      <c r="H13" s="22" t="s">
        <v>2315</v>
      </c>
      <c r="I13" s="6" t="s">
        <v>1618</v>
      </c>
      <c r="J13" s="2" t="s">
        <v>1793</v>
      </c>
      <c r="K13" s="5" t="s">
        <v>1792</v>
      </c>
      <c r="O13" s="2" t="s">
        <v>2316</v>
      </c>
      <c r="Q13" s="6" t="s">
        <v>2317</v>
      </c>
      <c r="R13" s="2"/>
      <c r="S13" s="2"/>
      <c r="V13" s="20">
        <f t="shared" si="0"/>
        <v>180</v>
      </c>
    </row>
    <row r="14" spans="1:47" s="6" customFormat="1">
      <c r="A14" s="6" t="s">
        <v>1605</v>
      </c>
      <c r="B14" s="6" t="s">
        <v>2454</v>
      </c>
      <c r="C14" s="6" t="s">
        <v>1694</v>
      </c>
      <c r="D14" s="21"/>
      <c r="E14" s="6" t="s">
        <v>1794</v>
      </c>
      <c r="G14" s="19">
        <v>34934</v>
      </c>
      <c r="H14" s="22" t="s">
        <v>2315</v>
      </c>
      <c r="I14" s="6" t="s">
        <v>1619</v>
      </c>
      <c r="J14" s="5"/>
      <c r="K14" s="5" t="s">
        <v>1795</v>
      </c>
      <c r="O14" s="5" t="s">
        <v>2321</v>
      </c>
      <c r="Q14" s="6" t="s">
        <v>2317</v>
      </c>
      <c r="R14" s="2"/>
      <c r="S14" s="2" t="s">
        <v>1842</v>
      </c>
      <c r="V14" s="20">
        <f t="shared" si="0"/>
        <v>180</v>
      </c>
    </row>
    <row r="15" spans="1:47" s="6" customFormat="1">
      <c r="A15" s="6" t="s">
        <v>1605</v>
      </c>
      <c r="B15" s="6" t="s">
        <v>1696</v>
      </c>
      <c r="C15" s="6" t="s">
        <v>1695</v>
      </c>
      <c r="D15" s="21"/>
      <c r="E15" s="6" t="s">
        <v>1796</v>
      </c>
      <c r="G15" s="19">
        <v>29191</v>
      </c>
      <c r="H15" s="16" t="s">
        <v>2315</v>
      </c>
      <c r="I15" s="6" t="s">
        <v>1620</v>
      </c>
      <c r="J15" s="5"/>
      <c r="K15" s="5"/>
      <c r="O15" s="5" t="s">
        <v>2316</v>
      </c>
      <c r="Q15" s="6" t="s">
        <v>2317</v>
      </c>
      <c r="R15" s="5"/>
      <c r="S15" s="5"/>
      <c r="V15" s="20" t="s">
        <v>1607</v>
      </c>
    </row>
    <row r="16" spans="1:47" s="6" customFormat="1">
      <c r="A16" s="6" t="s">
        <v>1605</v>
      </c>
      <c r="B16" s="6" t="s">
        <v>1698</v>
      </c>
      <c r="C16" s="8" t="s">
        <v>1697</v>
      </c>
      <c r="D16" s="19"/>
      <c r="E16" s="8" t="s">
        <v>1797</v>
      </c>
      <c r="G16" s="19">
        <v>35023</v>
      </c>
      <c r="H16" s="16" t="s">
        <v>2315</v>
      </c>
      <c r="I16" s="6" t="s">
        <v>1621</v>
      </c>
      <c r="J16" s="5"/>
      <c r="K16" s="2" t="s">
        <v>1798</v>
      </c>
      <c r="O16" s="2" t="s">
        <v>2321</v>
      </c>
      <c r="Q16" s="6" t="s">
        <v>2317</v>
      </c>
      <c r="R16" s="2"/>
      <c r="S16" s="2" t="s">
        <v>1842</v>
      </c>
      <c r="V16" s="20" t="s">
        <v>1607</v>
      </c>
    </row>
    <row r="17" spans="1:22" s="6" customFormat="1">
      <c r="A17" s="6" t="s">
        <v>1605</v>
      </c>
      <c r="B17" s="6" t="s">
        <v>2037</v>
      </c>
      <c r="C17" s="6" t="s">
        <v>1778</v>
      </c>
      <c r="D17" s="19"/>
      <c r="G17" s="19">
        <v>14420</v>
      </c>
      <c r="H17" s="16" t="s">
        <v>2315</v>
      </c>
      <c r="I17" s="6" t="s">
        <v>1622</v>
      </c>
      <c r="J17" s="5"/>
      <c r="K17" s="5"/>
      <c r="O17" s="5" t="s">
        <v>1907</v>
      </c>
      <c r="Q17" s="6" t="s">
        <v>1553</v>
      </c>
      <c r="R17" s="5"/>
      <c r="S17" s="5"/>
      <c r="V17" s="20">
        <f t="shared" si="0"/>
        <v>180</v>
      </c>
    </row>
    <row r="18" spans="1:22" s="6" customFormat="1">
      <c r="A18" s="6" t="s">
        <v>1605</v>
      </c>
      <c r="B18" s="6" t="s">
        <v>1700</v>
      </c>
      <c r="C18" s="6" t="s">
        <v>1699</v>
      </c>
      <c r="D18" s="19"/>
      <c r="E18" s="6" t="s">
        <v>1799</v>
      </c>
      <c r="G18" s="19">
        <v>22489</v>
      </c>
      <c r="H18" s="16" t="s">
        <v>2315</v>
      </c>
      <c r="I18" s="6" t="s">
        <v>1623</v>
      </c>
      <c r="J18" s="5" t="s">
        <v>1801</v>
      </c>
      <c r="K18" s="5" t="s">
        <v>1800</v>
      </c>
      <c r="O18" s="5" t="s">
        <v>1555</v>
      </c>
      <c r="Q18" s="6" t="s">
        <v>2317</v>
      </c>
      <c r="R18" s="2"/>
      <c r="S18" s="2"/>
      <c r="V18" s="20" t="s">
        <v>1607</v>
      </c>
    </row>
    <row r="19" spans="1:22" s="6" customFormat="1">
      <c r="A19" s="6" t="s">
        <v>1605</v>
      </c>
      <c r="B19" s="6" t="s">
        <v>2365</v>
      </c>
      <c r="C19" s="6" t="s">
        <v>1699</v>
      </c>
      <c r="D19" s="19"/>
      <c r="E19" s="6" t="s">
        <v>1799</v>
      </c>
      <c r="G19" s="19">
        <v>35046</v>
      </c>
      <c r="H19" s="16" t="s">
        <v>2315</v>
      </c>
      <c r="I19" s="6" t="s">
        <v>1624</v>
      </c>
      <c r="J19" s="5" t="s">
        <v>1801</v>
      </c>
      <c r="K19" s="5" t="s">
        <v>1800</v>
      </c>
      <c r="O19" s="5" t="s">
        <v>2321</v>
      </c>
      <c r="Q19" s="6" t="s">
        <v>2317</v>
      </c>
      <c r="R19" s="2"/>
      <c r="S19" s="5"/>
      <c r="V19" s="20" t="s">
        <v>1607</v>
      </c>
    </row>
    <row r="20" spans="1:22" s="6" customFormat="1">
      <c r="A20" s="6" t="s">
        <v>1605</v>
      </c>
      <c r="B20" s="6" t="s">
        <v>1702</v>
      </c>
      <c r="C20" s="8" t="s">
        <v>1701</v>
      </c>
      <c r="D20" s="21"/>
      <c r="E20" s="8" t="s">
        <v>1802</v>
      </c>
      <c r="G20" s="19">
        <v>32223</v>
      </c>
      <c r="H20" s="16" t="s">
        <v>2315</v>
      </c>
      <c r="I20" s="6" t="s">
        <v>1625</v>
      </c>
      <c r="J20" s="5" t="s">
        <v>1803</v>
      </c>
      <c r="K20" s="5">
        <v>212683958</v>
      </c>
      <c r="O20" s="5" t="s">
        <v>2316</v>
      </c>
      <c r="Q20" s="6" t="s">
        <v>2317</v>
      </c>
      <c r="R20" s="2" t="s">
        <v>2317</v>
      </c>
      <c r="S20" s="2"/>
      <c r="V20" s="20">
        <f t="shared" si="0"/>
        <v>180</v>
      </c>
    </row>
    <row r="21" spans="1:22" s="6" customFormat="1">
      <c r="A21" s="6" t="s">
        <v>1605</v>
      </c>
      <c r="B21" s="6" t="s">
        <v>1704</v>
      </c>
      <c r="C21" s="8" t="s">
        <v>1703</v>
      </c>
      <c r="D21" s="19"/>
      <c r="E21" s="8"/>
      <c r="G21" s="19">
        <v>33724</v>
      </c>
      <c r="H21" s="16" t="s">
        <v>2315</v>
      </c>
      <c r="I21" s="6" t="s">
        <v>1626</v>
      </c>
      <c r="J21" s="2"/>
      <c r="K21" s="2" t="s">
        <v>1804</v>
      </c>
      <c r="O21" s="2" t="s">
        <v>2316</v>
      </c>
      <c r="Q21" s="6" t="s">
        <v>2317</v>
      </c>
      <c r="R21" s="2" t="s">
        <v>2317</v>
      </c>
      <c r="S21" s="2"/>
      <c r="V21" s="20">
        <f t="shared" si="0"/>
        <v>180</v>
      </c>
    </row>
    <row r="22" spans="1:22" s="6" customFormat="1">
      <c r="A22" s="6" t="s">
        <v>1605</v>
      </c>
      <c r="B22" s="6" t="s">
        <v>1706</v>
      </c>
      <c r="C22" s="8" t="s">
        <v>1705</v>
      </c>
      <c r="D22" s="19"/>
      <c r="E22" s="6" t="s">
        <v>1805</v>
      </c>
      <c r="G22" s="21">
        <v>30104</v>
      </c>
      <c r="H22" s="16" t="s">
        <v>2325</v>
      </c>
      <c r="I22" s="6" t="s">
        <v>1627</v>
      </c>
      <c r="J22" s="5"/>
      <c r="K22" s="2" t="s">
        <v>1806</v>
      </c>
      <c r="O22" s="5" t="s">
        <v>2316</v>
      </c>
      <c r="Q22" s="6" t="s">
        <v>2317</v>
      </c>
      <c r="R22" s="2" t="s">
        <v>2317</v>
      </c>
      <c r="S22" s="2"/>
      <c r="V22" s="20">
        <f t="shared" si="0"/>
        <v>180</v>
      </c>
    </row>
    <row r="23" spans="1:22" s="6" customFormat="1">
      <c r="A23" s="6" t="s">
        <v>1605</v>
      </c>
      <c r="B23" s="6" t="s">
        <v>2029</v>
      </c>
      <c r="C23" s="8" t="s">
        <v>1707</v>
      </c>
      <c r="D23" s="21"/>
      <c r="E23" s="6" t="s">
        <v>1807</v>
      </c>
      <c r="G23" s="19">
        <v>35844</v>
      </c>
      <c r="H23" s="16" t="s">
        <v>2315</v>
      </c>
      <c r="I23" s="6" t="s">
        <v>1628</v>
      </c>
      <c r="J23" s="5"/>
      <c r="K23" s="5" t="s">
        <v>1808</v>
      </c>
      <c r="O23" s="5" t="s">
        <v>2321</v>
      </c>
      <c r="Q23" s="6" t="s">
        <v>2317</v>
      </c>
      <c r="R23" s="2" t="s">
        <v>2317</v>
      </c>
      <c r="S23" s="2"/>
      <c r="V23" s="20" t="s">
        <v>1607</v>
      </c>
    </row>
    <row r="24" spans="1:22" s="6" customFormat="1">
      <c r="A24" s="6" t="s">
        <v>1605</v>
      </c>
      <c r="B24" s="6" t="s">
        <v>2073</v>
      </c>
      <c r="C24" s="6" t="s">
        <v>1708</v>
      </c>
      <c r="D24" s="19"/>
      <c r="E24" s="6" t="s">
        <v>1809</v>
      </c>
      <c r="G24" s="19">
        <v>33326</v>
      </c>
      <c r="H24" s="16" t="s">
        <v>2315</v>
      </c>
      <c r="I24" s="6" t="s">
        <v>1629</v>
      </c>
      <c r="J24" s="5" t="s">
        <v>1811</v>
      </c>
      <c r="K24" s="5" t="s">
        <v>1810</v>
      </c>
      <c r="O24" s="2" t="s">
        <v>2321</v>
      </c>
      <c r="Q24" s="6" t="s">
        <v>2317</v>
      </c>
      <c r="R24" s="2" t="s">
        <v>2317</v>
      </c>
      <c r="S24" s="2"/>
      <c r="V24" s="20" t="s">
        <v>1607</v>
      </c>
    </row>
    <row r="25" spans="1:22" s="6" customFormat="1">
      <c r="A25" s="6" t="s">
        <v>1605</v>
      </c>
      <c r="B25" s="6" t="s">
        <v>2300</v>
      </c>
      <c r="C25" s="6" t="s">
        <v>1709</v>
      </c>
      <c r="D25" s="19"/>
      <c r="E25" s="6" t="s">
        <v>1812</v>
      </c>
      <c r="G25" s="19">
        <v>34859</v>
      </c>
      <c r="H25" s="16" t="s">
        <v>2315</v>
      </c>
      <c r="I25" s="6" t="s">
        <v>1630</v>
      </c>
      <c r="J25" s="5"/>
      <c r="K25" s="5" t="s">
        <v>1813</v>
      </c>
      <c r="O25" s="5" t="s">
        <v>2321</v>
      </c>
      <c r="Q25" s="6" t="s">
        <v>2317</v>
      </c>
      <c r="R25" s="2" t="s">
        <v>2317</v>
      </c>
      <c r="S25" s="2" t="s">
        <v>1842</v>
      </c>
      <c r="V25" s="20" t="s">
        <v>1607</v>
      </c>
    </row>
    <row r="26" spans="1:22" s="6" customFormat="1">
      <c r="A26" s="6" t="s">
        <v>1605</v>
      </c>
      <c r="B26" s="6" t="s">
        <v>1711</v>
      </c>
      <c r="C26" s="6" t="s">
        <v>1710</v>
      </c>
      <c r="D26" s="19"/>
      <c r="E26" s="6" t="s">
        <v>1814</v>
      </c>
      <c r="G26" s="21">
        <v>35591</v>
      </c>
      <c r="H26" s="16" t="s">
        <v>2325</v>
      </c>
      <c r="I26" s="6" t="s">
        <v>1631</v>
      </c>
      <c r="J26" s="5"/>
      <c r="K26" s="5" t="s">
        <v>1815</v>
      </c>
      <c r="O26" s="5" t="s">
        <v>2321</v>
      </c>
      <c r="Q26" s="6" t="s">
        <v>2317</v>
      </c>
      <c r="R26" s="2" t="s">
        <v>2317</v>
      </c>
      <c r="S26" s="2"/>
      <c r="V26" s="20" t="s">
        <v>1607</v>
      </c>
    </row>
    <row r="27" spans="1:22" s="6" customFormat="1">
      <c r="A27" s="6" t="s">
        <v>1605</v>
      </c>
      <c r="B27" s="6" t="s">
        <v>1713</v>
      </c>
      <c r="C27" s="6" t="s">
        <v>1712</v>
      </c>
      <c r="D27" s="21"/>
      <c r="E27" s="6" t="s">
        <v>1816</v>
      </c>
      <c r="G27" s="21">
        <v>34570</v>
      </c>
      <c r="H27" s="22" t="s">
        <v>2315</v>
      </c>
      <c r="I27" s="6" t="s">
        <v>1632</v>
      </c>
      <c r="J27" s="5" t="s">
        <v>1818</v>
      </c>
      <c r="K27" s="6" t="s">
        <v>1817</v>
      </c>
      <c r="O27" s="5" t="s">
        <v>2321</v>
      </c>
      <c r="Q27" s="6" t="s">
        <v>2092</v>
      </c>
      <c r="R27" s="2" t="s">
        <v>2317</v>
      </c>
      <c r="S27" s="2"/>
      <c r="V27" s="20" t="s">
        <v>1607</v>
      </c>
    </row>
    <row r="28" spans="1:22" s="6" customFormat="1">
      <c r="A28" s="6" t="s">
        <v>1605</v>
      </c>
      <c r="B28" s="6" t="s">
        <v>1715</v>
      </c>
      <c r="C28" s="6" t="s">
        <v>1714</v>
      </c>
      <c r="D28" s="20"/>
      <c r="E28" s="6" t="s">
        <v>1819</v>
      </c>
      <c r="G28" s="21">
        <v>35153</v>
      </c>
      <c r="H28" s="22" t="s">
        <v>2315</v>
      </c>
      <c r="I28" s="6" t="s">
        <v>1633</v>
      </c>
      <c r="J28" s="5"/>
      <c r="K28" s="6" t="s">
        <v>1820</v>
      </c>
      <c r="O28" s="5" t="s">
        <v>2321</v>
      </c>
      <c r="Q28" s="6" t="s">
        <v>2317</v>
      </c>
      <c r="R28" s="2" t="s">
        <v>2317</v>
      </c>
      <c r="S28" s="2"/>
      <c r="V28" s="20">
        <f t="shared" si="0"/>
        <v>180</v>
      </c>
    </row>
    <row r="29" spans="1:22" s="6" customFormat="1">
      <c r="A29" s="6" t="s">
        <v>1605</v>
      </c>
      <c r="B29" s="6" t="s">
        <v>1717</v>
      </c>
      <c r="C29" s="6" t="s">
        <v>1716</v>
      </c>
      <c r="D29" s="19"/>
      <c r="E29" s="6" t="s">
        <v>1821</v>
      </c>
      <c r="G29" s="21">
        <v>27136</v>
      </c>
      <c r="H29" s="16" t="s">
        <v>2325</v>
      </c>
      <c r="I29" s="6" t="s">
        <v>1634</v>
      </c>
      <c r="J29" s="2"/>
      <c r="K29" s="2" t="s">
        <v>1822</v>
      </c>
      <c r="O29" s="5" t="s">
        <v>2236</v>
      </c>
      <c r="Q29" s="6" t="s">
        <v>2317</v>
      </c>
      <c r="R29" s="2" t="s">
        <v>2317</v>
      </c>
      <c r="S29" s="2"/>
      <c r="V29" s="20" t="s">
        <v>1607</v>
      </c>
    </row>
    <row r="30" spans="1:22" s="6" customFormat="1">
      <c r="A30" s="6" t="s">
        <v>1605</v>
      </c>
      <c r="B30" s="6" t="s">
        <v>1719</v>
      </c>
      <c r="C30" s="6" t="s">
        <v>1718</v>
      </c>
      <c r="D30" s="19"/>
      <c r="E30" s="6" t="s">
        <v>1807</v>
      </c>
      <c r="G30" s="19">
        <v>28269</v>
      </c>
      <c r="H30" s="16" t="s">
        <v>2325</v>
      </c>
      <c r="I30" s="6" t="s">
        <v>1628</v>
      </c>
      <c r="J30" s="2" t="s">
        <v>1823</v>
      </c>
      <c r="K30" s="5" t="s">
        <v>1808</v>
      </c>
      <c r="O30" s="2" t="s">
        <v>2316</v>
      </c>
      <c r="Q30" s="6" t="s">
        <v>2317</v>
      </c>
      <c r="R30" s="2" t="s">
        <v>2317</v>
      </c>
      <c r="S30" s="2"/>
      <c r="V30" s="20" t="s">
        <v>1607</v>
      </c>
    </row>
    <row r="31" spans="1:22" s="6" customFormat="1">
      <c r="A31" s="6" t="s">
        <v>1605</v>
      </c>
      <c r="B31" s="6" t="s">
        <v>1721</v>
      </c>
      <c r="C31" s="8" t="s">
        <v>1720</v>
      </c>
      <c r="D31" s="19"/>
      <c r="E31" s="8" t="s">
        <v>1824</v>
      </c>
      <c r="G31" s="19">
        <v>34982</v>
      </c>
      <c r="H31" s="16" t="s">
        <v>2315</v>
      </c>
      <c r="I31" s="6" t="s">
        <v>1630</v>
      </c>
      <c r="J31" s="2"/>
      <c r="K31" s="2" t="s">
        <v>1825</v>
      </c>
      <c r="O31" s="5" t="s">
        <v>2321</v>
      </c>
      <c r="Q31" s="6" t="s">
        <v>2317</v>
      </c>
      <c r="R31" s="2" t="s">
        <v>2317</v>
      </c>
      <c r="S31" s="2"/>
      <c r="V31" s="20">
        <f t="shared" si="0"/>
        <v>180</v>
      </c>
    </row>
    <row r="32" spans="1:22" s="6" customFormat="1">
      <c r="A32" s="6" t="s">
        <v>1605</v>
      </c>
      <c r="B32" s="6" t="s">
        <v>2010</v>
      </c>
      <c r="C32" s="6" t="s">
        <v>1722</v>
      </c>
      <c r="D32" s="19"/>
      <c r="E32" s="6" t="s">
        <v>1826</v>
      </c>
      <c r="G32" s="19">
        <v>27942</v>
      </c>
      <c r="H32" s="16" t="s">
        <v>2315</v>
      </c>
      <c r="I32" s="6" t="s">
        <v>1635</v>
      </c>
      <c r="J32" s="2"/>
      <c r="K32" s="5" t="s">
        <v>1827</v>
      </c>
      <c r="O32" s="2" t="s">
        <v>2236</v>
      </c>
      <c r="Q32" s="6" t="s">
        <v>2317</v>
      </c>
      <c r="R32" s="2" t="s">
        <v>2334</v>
      </c>
      <c r="S32" s="2" t="s">
        <v>1842</v>
      </c>
      <c r="V32" s="20" t="s">
        <v>1607</v>
      </c>
    </row>
    <row r="33" spans="1:22" s="6" customFormat="1">
      <c r="A33" s="6" t="s">
        <v>1605</v>
      </c>
      <c r="B33" s="6" t="s">
        <v>1723</v>
      </c>
      <c r="C33" s="6" t="s">
        <v>2379</v>
      </c>
      <c r="D33" s="21"/>
      <c r="E33" s="6" t="s">
        <v>1828</v>
      </c>
      <c r="G33" s="19">
        <v>20666</v>
      </c>
      <c r="H33" s="16" t="s">
        <v>2325</v>
      </c>
      <c r="I33" s="6" t="s">
        <v>1636</v>
      </c>
      <c r="J33" s="5" t="s">
        <v>1748</v>
      </c>
      <c r="K33" s="5" t="s">
        <v>1829</v>
      </c>
      <c r="O33" s="5" t="s">
        <v>2136</v>
      </c>
      <c r="Q33" s="6" t="s">
        <v>2317</v>
      </c>
      <c r="R33" s="2" t="s">
        <v>1552</v>
      </c>
      <c r="S33" s="2"/>
      <c r="V33" s="20" t="s">
        <v>1607</v>
      </c>
    </row>
    <row r="34" spans="1:22" s="6" customFormat="1">
      <c r="A34" s="6" t="s">
        <v>1605</v>
      </c>
      <c r="B34" s="6" t="s">
        <v>2354</v>
      </c>
      <c r="C34" s="8" t="s">
        <v>2280</v>
      </c>
      <c r="D34" s="21"/>
      <c r="E34" s="8" t="s">
        <v>1749</v>
      </c>
      <c r="G34" s="19">
        <v>30680</v>
      </c>
      <c r="H34" s="16" t="s">
        <v>2315</v>
      </c>
      <c r="I34" s="6" t="s">
        <v>1637</v>
      </c>
      <c r="J34" s="5" t="s">
        <v>1751</v>
      </c>
      <c r="K34" s="2" t="s">
        <v>1750</v>
      </c>
      <c r="O34" s="5" t="s">
        <v>2316</v>
      </c>
      <c r="Q34" s="6" t="s">
        <v>2317</v>
      </c>
      <c r="R34" s="2" t="s">
        <v>2317</v>
      </c>
      <c r="S34" s="5"/>
      <c r="V34" s="20" t="s">
        <v>1607</v>
      </c>
    </row>
    <row r="35" spans="1:22" s="6" customFormat="1">
      <c r="A35" s="6" t="s">
        <v>1605</v>
      </c>
      <c r="B35" s="6" t="s">
        <v>2010</v>
      </c>
      <c r="C35" s="6" t="s">
        <v>1724</v>
      </c>
      <c r="D35" s="21"/>
      <c r="E35" s="6" t="s">
        <v>1752</v>
      </c>
      <c r="G35" s="21">
        <v>22449</v>
      </c>
      <c r="H35" s="22" t="s">
        <v>2315</v>
      </c>
      <c r="I35" s="6" t="s">
        <v>1638</v>
      </c>
      <c r="J35" s="5"/>
      <c r="K35" s="5" t="s">
        <v>1753</v>
      </c>
      <c r="O35" s="5" t="s">
        <v>2136</v>
      </c>
      <c r="Q35" s="6" t="s">
        <v>2317</v>
      </c>
      <c r="R35" s="2" t="s">
        <v>2317</v>
      </c>
      <c r="S35" s="2"/>
      <c r="V35" s="20">
        <f t="shared" si="0"/>
        <v>180</v>
      </c>
    </row>
    <row r="36" spans="1:22" s="6" customFormat="1">
      <c r="A36" s="6" t="s">
        <v>1605</v>
      </c>
      <c r="B36" s="6" t="s">
        <v>1726</v>
      </c>
      <c r="C36" s="6" t="s">
        <v>1725</v>
      </c>
      <c r="D36" s="21"/>
      <c r="E36" s="6" t="s">
        <v>1754</v>
      </c>
      <c r="G36" s="19">
        <v>19622</v>
      </c>
      <c r="H36" s="16" t="s">
        <v>2315</v>
      </c>
      <c r="I36" s="6" t="s">
        <v>1639</v>
      </c>
      <c r="J36" s="5"/>
      <c r="K36" s="5" t="s">
        <v>1755</v>
      </c>
      <c r="O36" s="5" t="s">
        <v>1555</v>
      </c>
      <c r="Q36" s="6" t="s">
        <v>2317</v>
      </c>
      <c r="R36" s="5" t="s">
        <v>1552</v>
      </c>
      <c r="S36" s="5"/>
      <c r="V36" s="20" t="s">
        <v>1607</v>
      </c>
    </row>
    <row r="37" spans="1:22" s="6" customFormat="1">
      <c r="A37" s="6" t="s">
        <v>1605</v>
      </c>
      <c r="B37" s="6" t="s">
        <v>1728</v>
      </c>
      <c r="C37" s="6" t="s">
        <v>1727</v>
      </c>
      <c r="D37" s="21"/>
      <c r="E37" s="6" t="s">
        <v>1863</v>
      </c>
      <c r="G37" s="19">
        <v>18984</v>
      </c>
      <c r="H37" s="16" t="s">
        <v>2315</v>
      </c>
      <c r="I37" s="6" t="s">
        <v>1616</v>
      </c>
      <c r="J37" s="5" t="s">
        <v>2077</v>
      </c>
      <c r="K37" s="2"/>
      <c r="O37" s="5" t="s">
        <v>1555</v>
      </c>
      <c r="Q37" s="6" t="s">
        <v>2317</v>
      </c>
      <c r="R37" s="5" t="s">
        <v>1552</v>
      </c>
      <c r="S37" s="5" t="s">
        <v>1842</v>
      </c>
      <c r="V37" s="20" t="s">
        <v>1607</v>
      </c>
    </row>
    <row r="38" spans="1:22" s="6" customFormat="1">
      <c r="A38" s="6" t="s">
        <v>1605</v>
      </c>
      <c r="B38" s="6" t="s">
        <v>1730</v>
      </c>
      <c r="C38" s="8" t="s">
        <v>1729</v>
      </c>
      <c r="D38" s="19"/>
      <c r="E38" s="6" t="s">
        <v>1756</v>
      </c>
      <c r="G38" s="21">
        <v>34395</v>
      </c>
      <c r="H38" s="16" t="s">
        <v>2325</v>
      </c>
      <c r="I38" s="6" t="s">
        <v>1640</v>
      </c>
      <c r="J38" s="5"/>
      <c r="K38" s="5" t="s">
        <v>1757</v>
      </c>
      <c r="O38" s="5" t="s">
        <v>2321</v>
      </c>
      <c r="Q38" s="6" t="s">
        <v>2317</v>
      </c>
      <c r="R38" s="2" t="s">
        <v>2317</v>
      </c>
      <c r="S38" s="2"/>
      <c r="V38" s="20">
        <f t="shared" si="0"/>
        <v>180</v>
      </c>
    </row>
    <row r="39" spans="1:22" s="6" customFormat="1">
      <c r="A39" s="6" t="s">
        <v>1605</v>
      </c>
      <c r="B39" s="6" t="s">
        <v>1732</v>
      </c>
      <c r="C39" s="6" t="s">
        <v>1731</v>
      </c>
      <c r="D39" s="19"/>
      <c r="E39" s="6" t="s">
        <v>1758</v>
      </c>
      <c r="G39" s="19">
        <v>26065</v>
      </c>
      <c r="H39" s="16" t="s">
        <v>2325</v>
      </c>
      <c r="I39" s="6" t="s">
        <v>1641</v>
      </c>
      <c r="J39" s="5" t="s">
        <v>1760</v>
      </c>
      <c r="K39" s="5" t="s">
        <v>1759</v>
      </c>
      <c r="O39" s="5" t="s">
        <v>2236</v>
      </c>
      <c r="Q39" s="6" t="s">
        <v>2317</v>
      </c>
      <c r="R39" s="2" t="s">
        <v>2317</v>
      </c>
      <c r="S39" s="2"/>
      <c r="V39" s="20">
        <f t="shared" si="0"/>
        <v>180</v>
      </c>
    </row>
    <row r="40" spans="1:22" s="6" customFormat="1">
      <c r="A40" s="6" t="s">
        <v>1605</v>
      </c>
      <c r="B40" s="6" t="s">
        <v>2184</v>
      </c>
      <c r="C40" s="6" t="s">
        <v>1554</v>
      </c>
      <c r="D40" s="19"/>
      <c r="G40" s="19"/>
      <c r="H40" s="16" t="s">
        <v>2315</v>
      </c>
      <c r="J40" s="5"/>
      <c r="K40" s="5"/>
      <c r="O40" s="5" t="s">
        <v>1555</v>
      </c>
      <c r="Q40" s="6" t="s">
        <v>2317</v>
      </c>
      <c r="R40" s="2" t="s">
        <v>1552</v>
      </c>
      <c r="S40" s="2"/>
      <c r="V40" s="20"/>
    </row>
    <row r="41" spans="1:22" s="6" customFormat="1" ht="12" customHeight="1">
      <c r="A41" s="6" t="s">
        <v>1605</v>
      </c>
      <c r="B41" s="6" t="s">
        <v>1734</v>
      </c>
      <c r="C41" s="6" t="s">
        <v>1733</v>
      </c>
      <c r="D41" s="21"/>
      <c r="E41" s="6" t="s">
        <v>1761</v>
      </c>
      <c r="G41" s="21">
        <v>13782</v>
      </c>
      <c r="H41" s="22" t="s">
        <v>2315</v>
      </c>
      <c r="I41" s="6" t="s">
        <v>1642</v>
      </c>
      <c r="J41" s="2" t="s">
        <v>1763</v>
      </c>
      <c r="K41" s="5" t="s">
        <v>1762</v>
      </c>
      <c r="O41" s="5" t="s">
        <v>1907</v>
      </c>
      <c r="Q41" s="6" t="s">
        <v>2317</v>
      </c>
      <c r="R41" s="2" t="s">
        <v>2317</v>
      </c>
      <c r="S41" s="2"/>
      <c r="V41" s="20" t="s">
        <v>1607</v>
      </c>
    </row>
    <row r="42" spans="1:22" s="6" customFormat="1">
      <c r="A42" s="6" t="s">
        <v>1605</v>
      </c>
      <c r="B42" s="6" t="s">
        <v>1736</v>
      </c>
      <c r="C42" s="8" t="s">
        <v>1735</v>
      </c>
      <c r="D42" s="19"/>
      <c r="E42" s="6" t="s">
        <v>1764</v>
      </c>
      <c r="G42" s="21">
        <v>34193</v>
      </c>
      <c r="H42" s="22" t="s">
        <v>2315</v>
      </c>
      <c r="I42" s="6" t="s">
        <v>1643</v>
      </c>
      <c r="J42" s="5"/>
      <c r="K42" s="2" t="s">
        <v>1765</v>
      </c>
      <c r="O42" s="5" t="s">
        <v>2321</v>
      </c>
      <c r="Q42" s="6" t="s">
        <v>2317</v>
      </c>
      <c r="R42" s="2" t="s">
        <v>2317</v>
      </c>
      <c r="S42" s="2"/>
      <c r="V42" s="20">
        <f t="shared" si="0"/>
        <v>180</v>
      </c>
    </row>
    <row r="43" spans="1:22" s="6" customFormat="1">
      <c r="A43" s="6" t="s">
        <v>1605</v>
      </c>
      <c r="B43" s="6" t="s">
        <v>1738</v>
      </c>
      <c r="C43" s="6" t="s">
        <v>1737</v>
      </c>
      <c r="D43" s="19"/>
      <c r="E43" s="6" t="s">
        <v>1766</v>
      </c>
      <c r="G43" s="20">
        <v>20673</v>
      </c>
      <c r="H43" s="16" t="s">
        <v>2325</v>
      </c>
      <c r="I43" s="6" t="s">
        <v>1644</v>
      </c>
      <c r="J43" s="2" t="s">
        <v>1768</v>
      </c>
      <c r="K43" s="6" t="s">
        <v>1767</v>
      </c>
      <c r="O43" s="5" t="s">
        <v>2142</v>
      </c>
      <c r="Q43" s="6" t="s">
        <v>2317</v>
      </c>
      <c r="R43" s="2" t="s">
        <v>2317</v>
      </c>
      <c r="S43" s="2"/>
      <c r="V43" s="20" t="s">
        <v>1607</v>
      </c>
    </row>
    <row r="44" spans="1:22" s="6" customFormat="1">
      <c r="A44" s="6" t="s">
        <v>1605</v>
      </c>
      <c r="B44" s="6" t="s">
        <v>1740</v>
      </c>
      <c r="C44" s="6" t="s">
        <v>1739</v>
      </c>
      <c r="D44" s="21"/>
      <c r="E44" s="6" t="s">
        <v>1769</v>
      </c>
      <c r="G44" s="21">
        <v>32810</v>
      </c>
      <c r="H44" s="22" t="s">
        <v>2315</v>
      </c>
      <c r="I44" s="6" t="s">
        <v>1645</v>
      </c>
      <c r="J44" s="5" t="s">
        <v>1771</v>
      </c>
      <c r="K44" s="5" t="s">
        <v>1770</v>
      </c>
      <c r="O44" s="5" t="s">
        <v>2316</v>
      </c>
      <c r="Q44" s="6" t="s">
        <v>2317</v>
      </c>
      <c r="R44" s="2" t="s">
        <v>2317</v>
      </c>
      <c r="S44" s="2" t="s">
        <v>1842</v>
      </c>
      <c r="V44" s="20">
        <f t="shared" si="0"/>
        <v>180</v>
      </c>
    </row>
    <row r="45" spans="1:22" s="6" customFormat="1">
      <c r="A45" s="6" t="s">
        <v>1605</v>
      </c>
      <c r="B45" s="6" t="s">
        <v>1871</v>
      </c>
      <c r="C45" s="6" t="s">
        <v>1741</v>
      </c>
      <c r="D45" s="19"/>
      <c r="E45" s="6" t="s">
        <v>1772</v>
      </c>
      <c r="G45" s="21">
        <v>32667</v>
      </c>
      <c r="H45" s="16" t="s">
        <v>2325</v>
      </c>
      <c r="I45" s="6" t="s">
        <v>1646</v>
      </c>
      <c r="J45" s="2"/>
      <c r="K45" s="5" t="s">
        <v>1773</v>
      </c>
      <c r="O45" s="2" t="s">
        <v>2316</v>
      </c>
      <c r="Q45" s="6" t="s">
        <v>2317</v>
      </c>
      <c r="R45" s="2" t="s">
        <v>2317</v>
      </c>
      <c r="S45" s="2"/>
      <c r="V45" s="20" t="s">
        <v>1607</v>
      </c>
    </row>
    <row r="46" spans="1:22" s="6" customFormat="1">
      <c r="A46" s="6" t="s">
        <v>1605</v>
      </c>
      <c r="B46" s="6" t="s">
        <v>1743</v>
      </c>
      <c r="C46" s="6" t="s">
        <v>1742</v>
      </c>
      <c r="D46" s="21"/>
      <c r="E46" s="6" t="s">
        <v>1774</v>
      </c>
      <c r="G46" s="21">
        <v>27720</v>
      </c>
      <c r="H46" s="16" t="s">
        <v>2325</v>
      </c>
      <c r="I46" s="6" t="s">
        <v>1536</v>
      </c>
      <c r="J46" s="2" t="s">
        <v>1776</v>
      </c>
      <c r="K46" s="2" t="s">
        <v>1775</v>
      </c>
      <c r="O46" s="5" t="s">
        <v>2236</v>
      </c>
      <c r="Q46" s="6" t="s">
        <v>2317</v>
      </c>
      <c r="R46" s="2" t="s">
        <v>2317</v>
      </c>
      <c r="S46" s="2"/>
      <c r="V46" s="20">
        <f t="shared" si="0"/>
        <v>180</v>
      </c>
    </row>
    <row r="47" spans="1:22" s="6" customFormat="1">
      <c r="A47" s="6" t="s">
        <v>1605</v>
      </c>
      <c r="B47" s="6" t="s">
        <v>1745</v>
      </c>
      <c r="C47" s="6" t="s">
        <v>1744</v>
      </c>
      <c r="D47" s="21"/>
      <c r="E47" s="6" t="s">
        <v>1964</v>
      </c>
      <c r="G47" s="19">
        <v>22214</v>
      </c>
      <c r="H47" s="16" t="s">
        <v>2325</v>
      </c>
      <c r="I47" s="6" t="s">
        <v>1656</v>
      </c>
      <c r="J47" s="5" t="s">
        <v>1779</v>
      </c>
      <c r="K47" s="5" t="s">
        <v>1965</v>
      </c>
      <c r="O47" s="5" t="s">
        <v>2136</v>
      </c>
      <c r="Q47" s="6" t="s">
        <v>1553</v>
      </c>
      <c r="R47" s="5" t="s">
        <v>1552</v>
      </c>
      <c r="S47" s="5"/>
      <c r="V47" s="20" t="s">
        <v>1607</v>
      </c>
    </row>
    <row r="48" spans="1:22" s="6" customFormat="1">
      <c r="A48" s="6" t="s">
        <v>1605</v>
      </c>
      <c r="B48" s="6" t="s">
        <v>1746</v>
      </c>
      <c r="C48" s="6" t="s">
        <v>1744</v>
      </c>
      <c r="D48" s="19"/>
      <c r="E48" s="6" t="s">
        <v>1780</v>
      </c>
      <c r="G48" s="21">
        <v>21902</v>
      </c>
      <c r="H48" s="22" t="s">
        <v>2315</v>
      </c>
      <c r="I48" s="6" t="s">
        <v>1656</v>
      </c>
      <c r="J48" s="5" t="s">
        <v>1779</v>
      </c>
      <c r="K48" s="5"/>
      <c r="O48" s="5" t="s">
        <v>2136</v>
      </c>
      <c r="Q48" s="6" t="s">
        <v>1553</v>
      </c>
      <c r="R48" s="5" t="s">
        <v>2334</v>
      </c>
      <c r="S48" s="2" t="s">
        <v>1842</v>
      </c>
      <c r="V48" s="20" t="s">
        <v>1607</v>
      </c>
    </row>
    <row r="49" spans="1:22" s="6" customFormat="1">
      <c r="A49" s="6" t="s">
        <v>1605</v>
      </c>
      <c r="B49" s="6" t="s">
        <v>2365</v>
      </c>
      <c r="C49" s="6" t="s">
        <v>2271</v>
      </c>
      <c r="D49" s="21"/>
      <c r="E49" s="6" t="s">
        <v>1781</v>
      </c>
      <c r="G49" s="21">
        <v>31328</v>
      </c>
      <c r="H49" s="22" t="s">
        <v>2315</v>
      </c>
      <c r="I49" s="6" t="s">
        <v>1537</v>
      </c>
      <c r="J49" s="5"/>
      <c r="K49" s="5" t="s">
        <v>1782</v>
      </c>
      <c r="O49" s="5" t="s">
        <v>2316</v>
      </c>
      <c r="Q49" s="6" t="s">
        <v>2317</v>
      </c>
      <c r="R49" s="2" t="s">
        <v>2317</v>
      </c>
      <c r="S49" s="2"/>
      <c r="V49" s="20" t="s">
        <v>1607</v>
      </c>
    </row>
    <row r="50" spans="1:22" s="6" customFormat="1">
      <c r="A50" s="6" t="s">
        <v>1605</v>
      </c>
      <c r="B50" s="6" t="s">
        <v>1589</v>
      </c>
      <c r="C50" s="8" t="s">
        <v>1747</v>
      </c>
      <c r="D50" s="21"/>
      <c r="E50" s="8"/>
      <c r="G50" s="19">
        <v>28815</v>
      </c>
      <c r="H50" s="16" t="s">
        <v>2315</v>
      </c>
      <c r="I50" s="6" t="s">
        <v>1538</v>
      </c>
      <c r="J50" s="5"/>
      <c r="K50" s="5"/>
      <c r="O50" s="5" t="s">
        <v>2316</v>
      </c>
      <c r="Q50" s="6" t="s">
        <v>2317</v>
      </c>
      <c r="R50" s="2" t="s">
        <v>2317</v>
      </c>
      <c r="S50" s="5"/>
      <c r="V50" s="20">
        <f t="shared" si="0"/>
        <v>180</v>
      </c>
    </row>
    <row r="51" spans="1:22" s="6" customFormat="1">
      <c r="A51" s="6" t="s">
        <v>1605</v>
      </c>
      <c r="B51" s="6" t="s">
        <v>1689</v>
      </c>
      <c r="C51" s="6" t="s">
        <v>1590</v>
      </c>
      <c r="D51" s="19"/>
      <c r="E51" s="6" t="s">
        <v>1783</v>
      </c>
      <c r="G51" s="19">
        <v>31641</v>
      </c>
      <c r="H51" s="22" t="s">
        <v>2315</v>
      </c>
      <c r="I51" s="6" t="s">
        <v>1539</v>
      </c>
      <c r="J51" s="2"/>
      <c r="K51" s="5" t="s">
        <v>1784</v>
      </c>
      <c r="O51" s="5" t="s">
        <v>2316</v>
      </c>
      <c r="Q51" s="6" t="s">
        <v>2317</v>
      </c>
      <c r="R51" s="2" t="s">
        <v>2317</v>
      </c>
      <c r="S51" s="2"/>
      <c r="V51" s="20">
        <f t="shared" si="0"/>
        <v>180</v>
      </c>
    </row>
    <row r="52" spans="1:22" s="6" customFormat="1">
      <c r="A52" s="6" t="s">
        <v>1605</v>
      </c>
      <c r="B52" s="6" t="s">
        <v>1592</v>
      </c>
      <c r="C52" s="6" t="s">
        <v>1591</v>
      </c>
      <c r="D52" s="21"/>
      <c r="G52" s="21">
        <v>35619</v>
      </c>
      <c r="H52" s="16" t="s">
        <v>2325</v>
      </c>
      <c r="I52" s="6" t="s">
        <v>1540</v>
      </c>
      <c r="J52" s="5"/>
      <c r="K52" s="2" t="s">
        <v>1785</v>
      </c>
      <c r="O52" s="5" t="s">
        <v>2321</v>
      </c>
      <c r="Q52" s="6" t="s">
        <v>2317</v>
      </c>
      <c r="R52" s="2" t="s">
        <v>2317</v>
      </c>
      <c r="S52" s="2"/>
      <c r="V52" s="20" t="s">
        <v>1607</v>
      </c>
    </row>
    <row r="53" spans="1:22" s="6" customFormat="1">
      <c r="A53" s="6" t="s">
        <v>1605</v>
      </c>
      <c r="B53" s="6" t="s">
        <v>2290</v>
      </c>
      <c r="C53" s="6" t="s">
        <v>1593</v>
      </c>
      <c r="D53" s="21"/>
      <c r="E53" s="6" t="s">
        <v>1786</v>
      </c>
      <c r="G53" s="19">
        <v>32850</v>
      </c>
      <c r="H53" s="16" t="s">
        <v>2315</v>
      </c>
      <c r="I53" s="6" t="s">
        <v>1541</v>
      </c>
      <c r="J53" s="5" t="s">
        <v>1788</v>
      </c>
      <c r="K53" s="5" t="s">
        <v>1787</v>
      </c>
      <c r="O53" s="5" t="s">
        <v>2316</v>
      </c>
      <c r="Q53" s="6" t="s">
        <v>2317</v>
      </c>
      <c r="R53" s="2" t="s">
        <v>2317</v>
      </c>
      <c r="S53" s="2"/>
      <c r="V53" s="20" t="s">
        <v>1607</v>
      </c>
    </row>
    <row r="54" spans="1:22" s="6" customFormat="1">
      <c r="A54" s="6" t="s">
        <v>1605</v>
      </c>
      <c r="B54" s="6" t="s">
        <v>1595</v>
      </c>
      <c r="C54" s="8" t="s">
        <v>1594</v>
      </c>
      <c r="D54" s="19"/>
      <c r="E54" s="8" t="s">
        <v>1789</v>
      </c>
      <c r="G54" s="19">
        <v>29600</v>
      </c>
      <c r="H54" s="16" t="s">
        <v>2325</v>
      </c>
      <c r="I54" s="6" t="s">
        <v>1542</v>
      </c>
      <c r="J54" s="5"/>
      <c r="K54" s="5" t="s">
        <v>1790</v>
      </c>
      <c r="O54" s="2" t="s">
        <v>2316</v>
      </c>
      <c r="Q54" s="6" t="s">
        <v>2317</v>
      </c>
      <c r="R54" s="2" t="s">
        <v>2317</v>
      </c>
      <c r="S54" s="2"/>
      <c r="V54" s="20" t="s">
        <v>1607</v>
      </c>
    </row>
    <row r="55" spans="1:22" s="6" customFormat="1">
      <c r="A55" s="6" t="s">
        <v>1605</v>
      </c>
      <c r="B55" s="6" t="s">
        <v>2373</v>
      </c>
      <c r="C55" s="6" t="s">
        <v>1596</v>
      </c>
      <c r="D55" s="21"/>
      <c r="E55" s="6" t="s">
        <v>1647</v>
      </c>
      <c r="G55" s="21">
        <v>30691</v>
      </c>
      <c r="H55" s="22" t="s">
        <v>2315</v>
      </c>
      <c r="I55" s="6" t="s">
        <v>1543</v>
      </c>
      <c r="J55" s="2" t="s">
        <v>1648</v>
      </c>
      <c r="K55" s="5"/>
      <c r="O55" s="5" t="s">
        <v>2316</v>
      </c>
      <c r="Q55" s="6" t="s">
        <v>2317</v>
      </c>
      <c r="R55" s="2" t="s">
        <v>2317</v>
      </c>
      <c r="S55" s="2"/>
      <c r="V55" s="20">
        <f t="shared" si="0"/>
        <v>180</v>
      </c>
    </row>
    <row r="56" spans="1:22" s="6" customFormat="1">
      <c r="A56" s="6" t="s">
        <v>1605</v>
      </c>
      <c r="B56" s="6" t="s">
        <v>1598</v>
      </c>
      <c r="C56" s="8" t="s">
        <v>1597</v>
      </c>
      <c r="D56" s="19"/>
      <c r="E56" s="6" t="s">
        <v>1649</v>
      </c>
      <c r="G56" s="21">
        <v>36167</v>
      </c>
      <c r="H56" s="22" t="s">
        <v>2315</v>
      </c>
      <c r="I56" s="6" t="s">
        <v>1544</v>
      </c>
      <c r="J56" s="2" t="s">
        <v>1651</v>
      </c>
      <c r="K56" s="7" t="s">
        <v>1650</v>
      </c>
      <c r="O56" s="2" t="s">
        <v>2168</v>
      </c>
      <c r="Q56" s="6" t="s">
        <v>2317</v>
      </c>
      <c r="R56" s="2" t="s">
        <v>2317</v>
      </c>
      <c r="S56" s="2"/>
      <c r="V56" s="20" t="s">
        <v>1607</v>
      </c>
    </row>
    <row r="57" spans="1:22" s="6" customFormat="1">
      <c r="A57" s="6" t="s">
        <v>1605</v>
      </c>
      <c r="B57" s="6" t="s">
        <v>1600</v>
      </c>
      <c r="C57" s="6" t="s">
        <v>1599</v>
      </c>
      <c r="D57" s="21"/>
      <c r="E57" s="6" t="s">
        <v>1652</v>
      </c>
      <c r="G57" s="21">
        <v>31202</v>
      </c>
      <c r="H57" s="16" t="s">
        <v>2325</v>
      </c>
      <c r="I57" s="6" t="s">
        <v>1550</v>
      </c>
      <c r="K57" s="2" t="s">
        <v>1653</v>
      </c>
      <c r="O57" s="6" t="s">
        <v>2316</v>
      </c>
      <c r="Q57" s="6" t="s">
        <v>2317</v>
      </c>
      <c r="R57" s="2" t="s">
        <v>2317</v>
      </c>
      <c r="V57" s="20" t="s">
        <v>1607</v>
      </c>
    </row>
    <row r="58" spans="1:22" s="6" customFormat="1">
      <c r="A58" s="6" t="s">
        <v>1605</v>
      </c>
      <c r="B58" s="6" t="s">
        <v>1602</v>
      </c>
      <c r="C58" s="8" t="s">
        <v>1601</v>
      </c>
      <c r="D58" s="21"/>
      <c r="E58" s="8" t="s">
        <v>1654</v>
      </c>
      <c r="G58" s="19">
        <v>29815</v>
      </c>
      <c r="H58" s="16" t="s">
        <v>2315</v>
      </c>
      <c r="I58" s="6" t="s">
        <v>1545</v>
      </c>
      <c r="O58" s="6" t="s">
        <v>2316</v>
      </c>
      <c r="Q58" s="6" t="s">
        <v>2317</v>
      </c>
      <c r="R58" s="2" t="s">
        <v>2317</v>
      </c>
      <c r="V58" s="20">
        <f t="shared" si="0"/>
        <v>180</v>
      </c>
    </row>
    <row r="59" spans="1:22" s="6" customFormat="1">
      <c r="A59" s="6" t="s">
        <v>1605</v>
      </c>
      <c r="B59" s="6" t="s">
        <v>1736</v>
      </c>
      <c r="C59" s="6" t="s">
        <v>1603</v>
      </c>
      <c r="D59" s="21"/>
      <c r="E59" s="6" t="s">
        <v>1655</v>
      </c>
      <c r="G59" s="19">
        <v>35552</v>
      </c>
      <c r="H59" s="22" t="s">
        <v>2315</v>
      </c>
      <c r="I59" s="6" t="s">
        <v>1546</v>
      </c>
      <c r="O59" s="6" t="s">
        <v>2321</v>
      </c>
      <c r="Q59" s="6" t="s">
        <v>2317</v>
      </c>
      <c r="R59" s="2" t="s">
        <v>2317</v>
      </c>
      <c r="V59" s="20" t="s">
        <v>1607</v>
      </c>
    </row>
    <row r="60" spans="1:22" s="6" customFormat="1">
      <c r="A60" s="6" t="s">
        <v>1605</v>
      </c>
      <c r="B60" s="6" t="s">
        <v>1950</v>
      </c>
      <c r="C60" s="8" t="s">
        <v>1604</v>
      </c>
      <c r="D60" s="21"/>
      <c r="E60" s="8" t="s">
        <v>1864</v>
      </c>
      <c r="G60" s="19">
        <v>25059</v>
      </c>
      <c r="H60" s="16" t="s">
        <v>2325</v>
      </c>
      <c r="I60" s="6" t="s">
        <v>1547</v>
      </c>
      <c r="J60" s="6" t="s">
        <v>1657</v>
      </c>
      <c r="K60" s="5" t="s">
        <v>1865</v>
      </c>
      <c r="O60" s="6" t="s">
        <v>1555</v>
      </c>
      <c r="Q60" s="6" t="s">
        <v>1553</v>
      </c>
      <c r="R60" s="2" t="s">
        <v>2317</v>
      </c>
      <c r="V60" s="20">
        <f t="shared" si="0"/>
        <v>180</v>
      </c>
    </row>
    <row r="61" spans="1:22" s="6" customFormat="1">
      <c r="A61" s="6" t="s">
        <v>1605</v>
      </c>
      <c r="B61" s="6" t="s">
        <v>1715</v>
      </c>
      <c r="C61" s="6" t="s">
        <v>1714</v>
      </c>
      <c r="D61" s="19"/>
      <c r="E61" s="6" t="s">
        <v>1819</v>
      </c>
      <c r="G61" s="20"/>
      <c r="H61" s="23" t="s">
        <v>2315</v>
      </c>
      <c r="K61" s="6" t="s">
        <v>1658</v>
      </c>
      <c r="O61" s="5" t="s">
        <v>2321</v>
      </c>
      <c r="Q61" s="6" t="s">
        <v>2317</v>
      </c>
      <c r="R61" s="2" t="s">
        <v>2317</v>
      </c>
      <c r="S61" s="2"/>
      <c r="V61" s="20">
        <f t="shared" si="0"/>
        <v>180</v>
      </c>
    </row>
    <row r="62" spans="1:22" s="6" customFormat="1">
      <c r="A62" s="6" t="s">
        <v>1605</v>
      </c>
      <c r="B62" s="6" t="s">
        <v>1777</v>
      </c>
      <c r="C62" s="6" t="s">
        <v>1930</v>
      </c>
      <c r="D62" s="19"/>
      <c r="G62" s="20">
        <v>33810</v>
      </c>
      <c r="H62" s="16" t="s">
        <v>2325</v>
      </c>
      <c r="I62" s="6" t="s">
        <v>1551</v>
      </c>
      <c r="J62" s="5" t="s">
        <v>1548</v>
      </c>
      <c r="K62" s="6" t="s">
        <v>1659</v>
      </c>
      <c r="O62" s="5" t="s">
        <v>2168</v>
      </c>
      <c r="Q62" s="6" t="s">
        <v>2317</v>
      </c>
      <c r="R62" s="2" t="s">
        <v>2317</v>
      </c>
      <c r="S62" s="5"/>
      <c r="V62" s="20">
        <f t="shared" si="0"/>
        <v>180</v>
      </c>
    </row>
    <row r="63" spans="1:22">
      <c r="A63" s="10" t="s">
        <v>1556</v>
      </c>
      <c r="B63" s="4" t="s">
        <v>2427</v>
      </c>
      <c r="C63" s="4" t="s">
        <v>2428</v>
      </c>
      <c r="E63" s="24" t="s">
        <v>2429</v>
      </c>
      <c r="G63" s="25">
        <v>22210</v>
      </c>
      <c r="H63" s="4" t="s">
        <v>2315</v>
      </c>
      <c r="O63" s="4" t="s">
        <v>2136</v>
      </c>
      <c r="Q63" s="10" t="s">
        <v>2317</v>
      </c>
      <c r="R63" s="2" t="s">
        <v>2317</v>
      </c>
    </row>
    <row r="64" spans="1:22">
      <c r="A64" s="10" t="s">
        <v>1556</v>
      </c>
      <c r="B64" s="4" t="s">
        <v>2430</v>
      </c>
      <c r="C64" s="4" t="s">
        <v>2431</v>
      </c>
      <c r="E64" s="11" t="s">
        <v>2432</v>
      </c>
      <c r="G64" s="25">
        <v>28768</v>
      </c>
      <c r="H64" s="4" t="s">
        <v>2315</v>
      </c>
      <c r="O64" s="4" t="s">
        <v>1555</v>
      </c>
      <c r="Q64" s="10" t="s">
        <v>2317</v>
      </c>
      <c r="R64" s="2" t="s">
        <v>2317</v>
      </c>
    </row>
    <row r="65" spans="1:18">
      <c r="A65" s="10" t="s">
        <v>1556</v>
      </c>
      <c r="B65" s="4" t="s">
        <v>2433</v>
      </c>
      <c r="C65" s="4" t="s">
        <v>2431</v>
      </c>
      <c r="E65" s="4" t="s">
        <v>2434</v>
      </c>
      <c r="G65" s="25">
        <v>31475</v>
      </c>
      <c r="H65" s="16" t="s">
        <v>2325</v>
      </c>
      <c r="O65" s="4" t="s">
        <v>2316</v>
      </c>
      <c r="Q65" s="10" t="s">
        <v>2317</v>
      </c>
      <c r="R65" s="2" t="s">
        <v>2317</v>
      </c>
    </row>
    <row r="66" spans="1:18">
      <c r="A66" s="10" t="s">
        <v>1556</v>
      </c>
      <c r="B66" s="4" t="s">
        <v>2435</v>
      </c>
      <c r="C66" s="4" t="s">
        <v>2436</v>
      </c>
      <c r="E66" s="4" t="s">
        <v>2437</v>
      </c>
      <c r="G66" s="25">
        <v>30731</v>
      </c>
      <c r="H66" s="4" t="s">
        <v>2315</v>
      </c>
      <c r="O66" s="4" t="s">
        <v>2316</v>
      </c>
      <c r="Q66" s="10" t="s">
        <v>2317</v>
      </c>
      <c r="R66" s="2" t="s">
        <v>2317</v>
      </c>
    </row>
    <row r="67" spans="1:18">
      <c r="A67" s="10" t="s">
        <v>1556</v>
      </c>
      <c r="B67" s="4" t="s">
        <v>2438</v>
      </c>
      <c r="C67" s="4" t="s">
        <v>2439</v>
      </c>
      <c r="E67" s="4" t="s">
        <v>2440</v>
      </c>
      <c r="G67" s="25">
        <v>28447</v>
      </c>
      <c r="H67" s="4" t="s">
        <v>2315</v>
      </c>
      <c r="O67" s="4" t="s">
        <v>2316</v>
      </c>
      <c r="Q67" s="10" t="s">
        <v>2317</v>
      </c>
      <c r="R67" s="4" t="s">
        <v>2334</v>
      </c>
    </row>
    <row r="68" spans="1:18">
      <c r="A68" s="10" t="s">
        <v>1556</v>
      </c>
      <c r="B68" s="4" t="s">
        <v>2430</v>
      </c>
      <c r="C68" s="4" t="s">
        <v>2441</v>
      </c>
      <c r="E68" s="4" t="s">
        <v>2442</v>
      </c>
      <c r="G68" s="25">
        <v>34843</v>
      </c>
      <c r="H68" s="4" t="s">
        <v>2315</v>
      </c>
      <c r="O68" s="4" t="s">
        <v>2321</v>
      </c>
      <c r="Q68" s="10" t="s">
        <v>2317</v>
      </c>
      <c r="R68" s="2" t="s">
        <v>2317</v>
      </c>
    </row>
    <row r="69" spans="1:18">
      <c r="A69" s="10" t="s">
        <v>1556</v>
      </c>
      <c r="B69" s="4" t="s">
        <v>2443</v>
      </c>
      <c r="C69" s="4" t="s">
        <v>2444</v>
      </c>
      <c r="E69" s="26" t="s">
        <v>2445</v>
      </c>
      <c r="G69" s="25">
        <v>24010</v>
      </c>
      <c r="H69" s="4" t="s">
        <v>2315</v>
      </c>
      <c r="O69" s="4" t="s">
        <v>2236</v>
      </c>
      <c r="Q69" s="10" t="s">
        <v>2317</v>
      </c>
      <c r="R69" s="2" t="s">
        <v>2317</v>
      </c>
    </row>
    <row r="70" spans="1:18">
      <c r="A70" s="10" t="s">
        <v>1556</v>
      </c>
      <c r="B70" s="4" t="s">
        <v>2446</v>
      </c>
      <c r="C70" s="4" t="s">
        <v>2447</v>
      </c>
      <c r="E70" s="4" t="s">
        <v>2448</v>
      </c>
      <c r="G70" s="25">
        <v>35633</v>
      </c>
      <c r="H70" s="16" t="s">
        <v>2325</v>
      </c>
      <c r="O70" s="4" t="s">
        <v>2321</v>
      </c>
      <c r="Q70" s="10" t="s">
        <v>2317</v>
      </c>
      <c r="R70" s="2" t="s">
        <v>2317</v>
      </c>
    </row>
    <row r="71" spans="1:18">
      <c r="A71" s="10" t="s">
        <v>1556</v>
      </c>
      <c r="B71" s="4" t="s">
        <v>2449</v>
      </c>
      <c r="C71" s="4" t="s">
        <v>2450</v>
      </c>
      <c r="E71" s="4" t="s">
        <v>2451</v>
      </c>
      <c r="G71" s="27">
        <v>16984</v>
      </c>
      <c r="H71" s="4" t="s">
        <v>2315</v>
      </c>
      <c r="O71" s="4" t="s">
        <v>1555</v>
      </c>
      <c r="Q71" s="10" t="s">
        <v>2317</v>
      </c>
      <c r="R71" s="4" t="s">
        <v>1552</v>
      </c>
    </row>
    <row r="72" spans="1:18">
      <c r="A72" s="10" t="s">
        <v>1556</v>
      </c>
      <c r="B72" s="4" t="s">
        <v>2452</v>
      </c>
      <c r="C72" s="4" t="s">
        <v>2450</v>
      </c>
      <c r="E72" s="4" t="s">
        <v>2453</v>
      </c>
      <c r="G72" s="25">
        <v>26096</v>
      </c>
      <c r="H72" s="4" t="s">
        <v>2315</v>
      </c>
      <c r="O72" s="4" t="s">
        <v>2236</v>
      </c>
      <c r="Q72" s="10" t="s">
        <v>2317</v>
      </c>
      <c r="R72" s="4" t="s">
        <v>1552</v>
      </c>
    </row>
    <row r="73" spans="1:18">
      <c r="A73" s="10" t="s">
        <v>1556</v>
      </c>
      <c r="B73" s="4" t="s">
        <v>2454</v>
      </c>
      <c r="C73" s="4" t="s">
        <v>2455</v>
      </c>
      <c r="E73" s="4" t="s">
        <v>2456</v>
      </c>
      <c r="G73" s="25">
        <v>30360</v>
      </c>
      <c r="H73" s="4" t="s">
        <v>2315</v>
      </c>
      <c r="O73" s="4" t="s">
        <v>2316</v>
      </c>
      <c r="Q73" s="10" t="s">
        <v>2317</v>
      </c>
      <c r="R73" s="2" t="s">
        <v>2317</v>
      </c>
    </row>
    <row r="74" spans="1:18">
      <c r="A74" s="10" t="s">
        <v>1556</v>
      </c>
      <c r="B74" s="4" t="s">
        <v>2457</v>
      </c>
      <c r="C74" s="4" t="s">
        <v>2458</v>
      </c>
      <c r="E74" s="4" t="s">
        <v>2459</v>
      </c>
      <c r="G74" s="25">
        <v>35257</v>
      </c>
      <c r="H74" s="4" t="s">
        <v>2315</v>
      </c>
      <c r="O74" s="4" t="s">
        <v>2321</v>
      </c>
      <c r="Q74" s="10" t="s">
        <v>2317</v>
      </c>
      <c r="R74" s="2" t="s">
        <v>2317</v>
      </c>
    </row>
    <row r="75" spans="1:18">
      <c r="A75" s="10" t="s">
        <v>1556</v>
      </c>
      <c r="B75" s="4" t="s">
        <v>2460</v>
      </c>
      <c r="C75" s="4" t="s">
        <v>2461</v>
      </c>
      <c r="E75" s="4" t="s">
        <v>2462</v>
      </c>
      <c r="G75" s="27">
        <v>27886</v>
      </c>
      <c r="H75" s="4" t="s">
        <v>2315</v>
      </c>
      <c r="O75" s="4" t="s">
        <v>2316</v>
      </c>
      <c r="Q75" s="10" t="s">
        <v>2317</v>
      </c>
      <c r="R75" s="4" t="s">
        <v>1552</v>
      </c>
    </row>
    <row r="76" spans="1:18">
      <c r="A76" s="10" t="s">
        <v>1556</v>
      </c>
      <c r="B76" s="4" t="s">
        <v>2463</v>
      </c>
      <c r="C76" s="4" t="s">
        <v>2464</v>
      </c>
      <c r="E76" s="4" t="s">
        <v>2465</v>
      </c>
      <c r="G76" s="25">
        <v>30657</v>
      </c>
      <c r="H76" s="4" t="s">
        <v>2315</v>
      </c>
      <c r="O76" s="4" t="s">
        <v>2316</v>
      </c>
      <c r="Q76" s="10" t="s">
        <v>2317</v>
      </c>
      <c r="R76" s="2" t="s">
        <v>2317</v>
      </c>
    </row>
    <row r="77" spans="1:18">
      <c r="A77" s="10" t="s">
        <v>1556</v>
      </c>
      <c r="B77" s="4" t="s">
        <v>2466</v>
      </c>
      <c r="C77" s="4" t="s">
        <v>2467</v>
      </c>
      <c r="E77" s="4" t="s">
        <v>2468</v>
      </c>
      <c r="G77" s="25">
        <v>26093</v>
      </c>
      <c r="H77" s="4" t="s">
        <v>2315</v>
      </c>
      <c r="O77" s="4" t="s">
        <v>2236</v>
      </c>
      <c r="Q77" s="10" t="s">
        <v>2317</v>
      </c>
      <c r="R77" s="4" t="s">
        <v>2334</v>
      </c>
    </row>
    <row r="78" spans="1:18">
      <c r="A78" s="10" t="s">
        <v>1556</v>
      </c>
      <c r="B78" s="4" t="s">
        <v>2469</v>
      </c>
      <c r="C78" s="4" t="s">
        <v>2470</v>
      </c>
      <c r="E78" s="4" t="s">
        <v>2471</v>
      </c>
      <c r="G78" s="25">
        <v>28033</v>
      </c>
      <c r="H78" s="4" t="s">
        <v>2315</v>
      </c>
      <c r="I78" s="28"/>
      <c r="O78" s="4" t="s">
        <v>2316</v>
      </c>
      <c r="Q78" s="10" t="s">
        <v>2317</v>
      </c>
      <c r="R78" s="2" t="s">
        <v>2317</v>
      </c>
    </row>
    <row r="79" spans="1:18">
      <c r="A79" s="10" t="s">
        <v>1556</v>
      </c>
      <c r="B79" s="4" t="s">
        <v>2472</v>
      </c>
      <c r="C79" s="4" t="s">
        <v>2473</v>
      </c>
      <c r="E79" s="4" t="s">
        <v>2474</v>
      </c>
      <c r="G79" s="25">
        <v>32649</v>
      </c>
      <c r="H79" s="16" t="s">
        <v>2325</v>
      </c>
      <c r="O79" s="4" t="s">
        <v>2316</v>
      </c>
      <c r="Q79" s="10" t="s">
        <v>2317</v>
      </c>
      <c r="R79" s="2" t="s">
        <v>2317</v>
      </c>
    </row>
    <row r="80" spans="1:18">
      <c r="A80" s="10" t="s">
        <v>1556</v>
      </c>
      <c r="B80" s="4" t="s">
        <v>2475</v>
      </c>
      <c r="C80" s="4" t="s">
        <v>2476</v>
      </c>
      <c r="E80" s="4" t="s">
        <v>2477</v>
      </c>
      <c r="G80" s="25">
        <v>22887</v>
      </c>
      <c r="H80" s="4" t="s">
        <v>2315</v>
      </c>
      <c r="O80" s="4" t="s">
        <v>2236</v>
      </c>
      <c r="Q80" s="10" t="s">
        <v>2317</v>
      </c>
      <c r="R80" s="2" t="s">
        <v>2317</v>
      </c>
    </row>
    <row r="81" spans="1:18">
      <c r="A81" s="10" t="s">
        <v>1556</v>
      </c>
      <c r="B81" s="4" t="s">
        <v>2452</v>
      </c>
      <c r="C81" s="4" t="s">
        <v>2478</v>
      </c>
      <c r="E81" s="4" t="s">
        <v>2479</v>
      </c>
      <c r="G81" s="25">
        <v>24932</v>
      </c>
      <c r="H81" s="4" t="s">
        <v>2315</v>
      </c>
      <c r="O81" s="4" t="s">
        <v>2236</v>
      </c>
      <c r="Q81" s="10" t="s">
        <v>2317</v>
      </c>
      <c r="R81" s="2" t="s">
        <v>2317</v>
      </c>
    </row>
    <row r="82" spans="1:18">
      <c r="A82" s="10" t="s">
        <v>1556</v>
      </c>
      <c r="B82" s="4" t="s">
        <v>2480</v>
      </c>
      <c r="C82" s="4" t="s">
        <v>2481</v>
      </c>
      <c r="E82" s="4" t="s">
        <v>2482</v>
      </c>
      <c r="G82" s="25">
        <v>32311</v>
      </c>
      <c r="H82" s="4" t="s">
        <v>2315</v>
      </c>
      <c r="O82" s="4" t="s">
        <v>2316</v>
      </c>
      <c r="Q82" s="10" t="s">
        <v>2317</v>
      </c>
      <c r="R82" s="2" t="s">
        <v>2317</v>
      </c>
    </row>
    <row r="83" spans="1:18">
      <c r="A83" s="10" t="s">
        <v>1556</v>
      </c>
      <c r="B83" s="4" t="s">
        <v>2483</v>
      </c>
      <c r="C83" s="4" t="s">
        <v>2484</v>
      </c>
      <c r="E83" s="26" t="s">
        <v>2485</v>
      </c>
      <c r="G83" s="25">
        <v>14294</v>
      </c>
      <c r="H83" s="4" t="s">
        <v>2315</v>
      </c>
      <c r="O83" s="4" t="s">
        <v>1907</v>
      </c>
      <c r="Q83" s="10" t="s">
        <v>2317</v>
      </c>
      <c r="R83" s="2" t="s">
        <v>2317</v>
      </c>
    </row>
    <row r="84" spans="1:18">
      <c r="A84" s="10" t="s">
        <v>1556</v>
      </c>
      <c r="B84" s="4" t="s">
        <v>2486</v>
      </c>
      <c r="C84" s="4" t="s">
        <v>2487</v>
      </c>
      <c r="E84" s="4" t="s">
        <v>2488</v>
      </c>
      <c r="G84" s="25">
        <v>31176</v>
      </c>
      <c r="H84" s="4" t="s">
        <v>2315</v>
      </c>
      <c r="O84" s="4" t="s">
        <v>2316</v>
      </c>
      <c r="Q84" s="10" t="s">
        <v>2317</v>
      </c>
      <c r="R84" s="2" t="s">
        <v>2317</v>
      </c>
    </row>
    <row r="85" spans="1:18">
      <c r="A85" s="10" t="s">
        <v>1556</v>
      </c>
      <c r="B85" s="4" t="s">
        <v>2489</v>
      </c>
      <c r="C85" s="4" t="s">
        <v>2490</v>
      </c>
      <c r="E85" s="4" t="s">
        <v>2491</v>
      </c>
      <c r="G85" s="25">
        <v>29812</v>
      </c>
      <c r="H85" s="16" t="s">
        <v>2325</v>
      </c>
      <c r="O85" s="4" t="s">
        <v>2316</v>
      </c>
      <c r="Q85" s="10" t="s">
        <v>2317</v>
      </c>
      <c r="R85" s="4" t="s">
        <v>2334</v>
      </c>
    </row>
    <row r="86" spans="1:18">
      <c r="A86" s="10" t="s">
        <v>1556</v>
      </c>
      <c r="B86" s="4" t="s">
        <v>2342</v>
      </c>
      <c r="C86" s="4" t="s">
        <v>2343</v>
      </c>
      <c r="E86" s="4" t="s">
        <v>2344</v>
      </c>
      <c r="G86" s="27">
        <v>14953</v>
      </c>
      <c r="H86" s="4" t="s">
        <v>2315</v>
      </c>
      <c r="O86" s="4" t="s">
        <v>1907</v>
      </c>
      <c r="Q86" s="10" t="s">
        <v>2317</v>
      </c>
      <c r="R86" s="2" t="s">
        <v>2317</v>
      </c>
    </row>
    <row r="87" spans="1:18">
      <c r="A87" s="10" t="s">
        <v>1556</v>
      </c>
      <c r="B87" s="4" t="s">
        <v>2345</v>
      </c>
      <c r="C87" s="4" t="s">
        <v>2346</v>
      </c>
      <c r="E87" s="4" t="s">
        <v>2347</v>
      </c>
      <c r="G87" s="25">
        <v>24012</v>
      </c>
      <c r="H87" s="4" t="s">
        <v>2315</v>
      </c>
      <c r="O87" s="4" t="s">
        <v>2236</v>
      </c>
      <c r="Q87" s="10" t="s">
        <v>2317</v>
      </c>
      <c r="R87" s="2" t="s">
        <v>2317</v>
      </c>
    </row>
    <row r="88" spans="1:18">
      <c r="A88" s="10" t="s">
        <v>1556</v>
      </c>
      <c r="B88" s="4" t="s">
        <v>2348</v>
      </c>
      <c r="C88" s="4" t="s">
        <v>2349</v>
      </c>
      <c r="E88" s="4" t="s">
        <v>2350</v>
      </c>
      <c r="G88" s="25"/>
      <c r="H88" s="4" t="s">
        <v>2315</v>
      </c>
      <c r="O88" s="4" t="s">
        <v>2316</v>
      </c>
      <c r="Q88" s="10" t="s">
        <v>2317</v>
      </c>
      <c r="R88" s="2" t="s">
        <v>2317</v>
      </c>
    </row>
    <row r="89" spans="1:18">
      <c r="A89" s="10" t="s">
        <v>1556</v>
      </c>
      <c r="B89" s="4" t="s">
        <v>2351</v>
      </c>
      <c r="C89" s="4" t="s">
        <v>2352</v>
      </c>
      <c r="E89" s="4" t="s">
        <v>2353</v>
      </c>
      <c r="G89" s="27">
        <v>34128</v>
      </c>
      <c r="H89" s="4" t="s">
        <v>2315</v>
      </c>
      <c r="O89" s="4" t="s">
        <v>2321</v>
      </c>
      <c r="Q89" s="10" t="s">
        <v>2317</v>
      </c>
      <c r="R89" s="2" t="s">
        <v>2317</v>
      </c>
    </row>
    <row r="90" spans="1:18">
      <c r="A90" s="10" t="s">
        <v>1556</v>
      </c>
      <c r="B90" s="4" t="s">
        <v>2354</v>
      </c>
      <c r="C90" s="4" t="s">
        <v>2352</v>
      </c>
      <c r="E90" s="4" t="s">
        <v>2355</v>
      </c>
      <c r="G90" s="25">
        <v>26934</v>
      </c>
      <c r="H90" s="4" t="s">
        <v>2315</v>
      </c>
      <c r="O90" s="4" t="s">
        <v>2236</v>
      </c>
      <c r="Q90" s="10" t="s">
        <v>2317</v>
      </c>
      <c r="R90" s="2" t="s">
        <v>2317</v>
      </c>
    </row>
    <row r="91" spans="1:18">
      <c r="A91" s="10" t="s">
        <v>1556</v>
      </c>
      <c r="B91" s="4" t="s">
        <v>2356</v>
      </c>
      <c r="C91" s="4" t="s">
        <v>2357</v>
      </c>
      <c r="E91" s="4" t="s">
        <v>2358</v>
      </c>
      <c r="G91" s="25">
        <v>32998</v>
      </c>
      <c r="H91" s="4" t="s">
        <v>2315</v>
      </c>
      <c r="O91" s="4" t="s">
        <v>2316</v>
      </c>
      <c r="Q91" s="10" t="s">
        <v>2317</v>
      </c>
      <c r="R91" s="2" t="s">
        <v>2317</v>
      </c>
    </row>
    <row r="92" spans="1:18">
      <c r="A92" s="10" t="s">
        <v>1556</v>
      </c>
      <c r="B92" s="4" t="s">
        <v>2359</v>
      </c>
      <c r="C92" s="4" t="s">
        <v>2360</v>
      </c>
      <c r="E92" s="4" t="s">
        <v>2361</v>
      </c>
      <c r="G92" s="25">
        <v>33898</v>
      </c>
      <c r="H92" s="4" t="s">
        <v>2315</v>
      </c>
      <c r="O92" s="4" t="s">
        <v>2321</v>
      </c>
      <c r="Q92" s="10" t="s">
        <v>2317</v>
      </c>
      <c r="R92" s="2" t="s">
        <v>2317</v>
      </c>
    </row>
    <row r="93" spans="1:18">
      <c r="A93" s="10" t="s">
        <v>1556</v>
      </c>
      <c r="B93" s="4" t="s">
        <v>2362</v>
      </c>
      <c r="C93" s="4" t="s">
        <v>2363</v>
      </c>
      <c r="E93" s="4" t="s">
        <v>2364</v>
      </c>
      <c r="G93" s="27">
        <v>35065</v>
      </c>
      <c r="H93" s="4" t="s">
        <v>2315</v>
      </c>
      <c r="O93" s="4" t="s">
        <v>2321</v>
      </c>
      <c r="Q93" s="10" t="s">
        <v>2317</v>
      </c>
      <c r="R93" s="2" t="s">
        <v>2317</v>
      </c>
    </row>
    <row r="94" spans="1:18">
      <c r="A94" s="10" t="s">
        <v>1556</v>
      </c>
      <c r="B94" s="4" t="s">
        <v>2365</v>
      </c>
      <c r="C94" s="4" t="s">
        <v>2366</v>
      </c>
      <c r="E94" s="11" t="s">
        <v>2367</v>
      </c>
      <c r="G94" s="25">
        <v>33641</v>
      </c>
      <c r="H94" s="4" t="s">
        <v>2315</v>
      </c>
      <c r="O94" s="4" t="s">
        <v>2316</v>
      </c>
      <c r="Q94" s="10" t="s">
        <v>2317</v>
      </c>
      <c r="R94" s="4" t="s">
        <v>2334</v>
      </c>
    </row>
    <row r="95" spans="1:18">
      <c r="A95" s="10" t="s">
        <v>1556</v>
      </c>
      <c r="B95" s="4" t="s">
        <v>2427</v>
      </c>
      <c r="C95" s="4" t="s">
        <v>2368</v>
      </c>
      <c r="E95" s="4" t="s">
        <v>2369</v>
      </c>
      <c r="G95" s="29">
        <v>23838</v>
      </c>
      <c r="H95" s="4" t="s">
        <v>2315</v>
      </c>
      <c r="O95" s="4" t="s">
        <v>2236</v>
      </c>
      <c r="Q95" s="10" t="s">
        <v>369</v>
      </c>
      <c r="R95" s="4" t="s">
        <v>368</v>
      </c>
    </row>
    <row r="96" spans="1:18">
      <c r="A96" s="10" t="s">
        <v>1556</v>
      </c>
      <c r="B96" s="4" t="s">
        <v>2370</v>
      </c>
      <c r="C96" s="4" t="s">
        <v>2371</v>
      </c>
      <c r="E96" s="26" t="s">
        <v>2372</v>
      </c>
      <c r="G96" s="25">
        <v>31320</v>
      </c>
      <c r="H96" s="16" t="s">
        <v>2325</v>
      </c>
      <c r="O96" s="4" t="s">
        <v>2316</v>
      </c>
      <c r="Q96" s="10" t="s">
        <v>2317</v>
      </c>
      <c r="R96" s="2" t="s">
        <v>2317</v>
      </c>
    </row>
    <row r="97" spans="1:18">
      <c r="A97" s="10" t="s">
        <v>1556</v>
      </c>
      <c r="B97" s="4" t="s">
        <v>2373</v>
      </c>
      <c r="C97" s="4" t="s">
        <v>2374</v>
      </c>
      <c r="E97" s="4" t="s">
        <v>2375</v>
      </c>
      <c r="G97" s="25">
        <v>34267</v>
      </c>
      <c r="H97" s="4" t="s">
        <v>2315</v>
      </c>
      <c r="O97" s="4" t="s">
        <v>2321</v>
      </c>
      <c r="Q97" s="10" t="s">
        <v>2317</v>
      </c>
      <c r="R97" s="2" t="s">
        <v>2317</v>
      </c>
    </row>
    <row r="98" spans="1:18">
      <c r="A98" s="10" t="s">
        <v>1556</v>
      </c>
      <c r="B98" s="4" t="s">
        <v>2376</v>
      </c>
      <c r="C98" s="4" t="s">
        <v>2377</v>
      </c>
      <c r="E98" s="4" t="s">
        <v>2378</v>
      </c>
      <c r="G98" s="25">
        <v>34372</v>
      </c>
      <c r="H98" s="4" t="s">
        <v>2315</v>
      </c>
      <c r="O98" s="4" t="s">
        <v>2321</v>
      </c>
      <c r="Q98" s="10" t="s">
        <v>2317</v>
      </c>
      <c r="R98" s="2" t="s">
        <v>2317</v>
      </c>
    </row>
    <row r="99" spans="1:18">
      <c r="A99" s="10" t="s">
        <v>1556</v>
      </c>
      <c r="B99" s="4" t="s">
        <v>2345</v>
      </c>
      <c r="C99" s="4" t="s">
        <v>2379</v>
      </c>
      <c r="E99" s="4" t="s">
        <v>2380</v>
      </c>
      <c r="G99" s="25">
        <v>34082</v>
      </c>
      <c r="H99" s="4" t="s">
        <v>2315</v>
      </c>
      <c r="O99" s="4" t="s">
        <v>2321</v>
      </c>
      <c r="Q99" s="10" t="s">
        <v>2317</v>
      </c>
      <c r="R99" s="2" t="s">
        <v>2317</v>
      </c>
    </row>
    <row r="100" spans="1:18">
      <c r="A100" s="10" t="s">
        <v>1556</v>
      </c>
      <c r="B100" s="4" t="s">
        <v>2381</v>
      </c>
      <c r="C100" s="4" t="s">
        <v>2382</v>
      </c>
      <c r="E100" s="4" t="s">
        <v>2383</v>
      </c>
      <c r="G100" s="29">
        <v>28283</v>
      </c>
      <c r="H100" s="4" t="s">
        <v>2315</v>
      </c>
      <c r="O100" s="4" t="s">
        <v>2316</v>
      </c>
      <c r="Q100" s="10" t="s">
        <v>2317</v>
      </c>
      <c r="R100" s="2" t="s">
        <v>2317</v>
      </c>
    </row>
    <row r="101" spans="1:18">
      <c r="A101" s="10" t="s">
        <v>1556</v>
      </c>
      <c r="B101" s="4" t="s">
        <v>2384</v>
      </c>
      <c r="C101" s="4" t="s">
        <v>2385</v>
      </c>
      <c r="E101" s="4" t="s">
        <v>2386</v>
      </c>
      <c r="G101" s="25">
        <v>32558</v>
      </c>
      <c r="H101" s="16" t="s">
        <v>2325</v>
      </c>
      <c r="O101" s="4" t="s">
        <v>2316</v>
      </c>
      <c r="Q101" s="10" t="s">
        <v>2317</v>
      </c>
      <c r="R101" s="2" t="s">
        <v>2317</v>
      </c>
    </row>
    <row r="102" spans="1:18">
      <c r="A102" s="10" t="s">
        <v>1556</v>
      </c>
      <c r="B102" s="4" t="s">
        <v>2389</v>
      </c>
      <c r="C102" s="4" t="s">
        <v>2385</v>
      </c>
      <c r="E102" s="4" t="s">
        <v>2390</v>
      </c>
      <c r="G102" s="25">
        <v>32218</v>
      </c>
      <c r="H102" s="4" t="s">
        <v>2315</v>
      </c>
      <c r="O102" s="4" t="s">
        <v>2316</v>
      </c>
      <c r="Q102" s="10" t="s">
        <v>2317</v>
      </c>
      <c r="R102" s="4" t="s">
        <v>2329</v>
      </c>
    </row>
    <row r="103" spans="1:18">
      <c r="A103" s="10" t="s">
        <v>1556</v>
      </c>
      <c r="B103" s="4" t="s">
        <v>2391</v>
      </c>
      <c r="C103" s="4" t="s">
        <v>2392</v>
      </c>
      <c r="E103" s="4" t="s">
        <v>2393</v>
      </c>
      <c r="G103" s="25">
        <v>33010</v>
      </c>
      <c r="H103" s="4" t="s">
        <v>2315</v>
      </c>
      <c r="O103" s="4" t="s">
        <v>2316</v>
      </c>
      <c r="Q103" s="10" t="s">
        <v>2317</v>
      </c>
      <c r="R103" s="2" t="s">
        <v>2317</v>
      </c>
    </row>
    <row r="104" spans="1:18">
      <c r="A104" s="10" t="s">
        <v>1556</v>
      </c>
      <c r="B104" s="4" t="s">
        <v>2394</v>
      </c>
      <c r="C104" s="4" t="s">
        <v>2395</v>
      </c>
      <c r="E104" s="4" t="s">
        <v>2396</v>
      </c>
      <c r="G104" s="25">
        <v>21058</v>
      </c>
      <c r="H104" s="4" t="s">
        <v>2315</v>
      </c>
      <c r="O104" s="4" t="s">
        <v>2136</v>
      </c>
      <c r="Q104" s="10" t="s">
        <v>2317</v>
      </c>
      <c r="R104" s="2" t="s">
        <v>2317</v>
      </c>
    </row>
    <row r="105" spans="1:18">
      <c r="A105" s="10" t="s">
        <v>1556</v>
      </c>
      <c r="B105" s="4" t="s">
        <v>2397</v>
      </c>
      <c r="C105" s="4" t="s">
        <v>2398</v>
      </c>
      <c r="E105" s="4" t="s">
        <v>2399</v>
      </c>
      <c r="G105" s="25">
        <v>28027</v>
      </c>
      <c r="H105" s="16" t="s">
        <v>2325</v>
      </c>
      <c r="O105" s="4" t="s">
        <v>2316</v>
      </c>
      <c r="Q105" s="10" t="s">
        <v>2092</v>
      </c>
      <c r="R105" s="4" t="s">
        <v>2334</v>
      </c>
    </row>
    <row r="106" spans="1:18">
      <c r="A106" s="10" t="s">
        <v>1556</v>
      </c>
      <c r="B106" s="4" t="s">
        <v>2400</v>
      </c>
      <c r="C106" s="4" t="s">
        <v>2401</v>
      </c>
      <c r="E106" s="4" t="s">
        <v>2402</v>
      </c>
      <c r="G106" s="25">
        <v>34810</v>
      </c>
      <c r="H106" s="4" t="s">
        <v>2315</v>
      </c>
      <c r="O106" s="4" t="s">
        <v>2321</v>
      </c>
      <c r="Q106" s="10" t="s">
        <v>2317</v>
      </c>
      <c r="R106" s="2" t="s">
        <v>2317</v>
      </c>
    </row>
    <row r="107" spans="1:18">
      <c r="A107" s="10" t="s">
        <v>1556</v>
      </c>
      <c r="B107" s="4" t="s">
        <v>2403</v>
      </c>
      <c r="C107" s="4" t="s">
        <v>2404</v>
      </c>
      <c r="E107" s="4" t="s">
        <v>2405</v>
      </c>
      <c r="G107" s="25">
        <v>34137</v>
      </c>
      <c r="H107" s="4" t="s">
        <v>2315</v>
      </c>
      <c r="O107" s="4" t="s">
        <v>2321</v>
      </c>
      <c r="Q107" s="10" t="s">
        <v>2317</v>
      </c>
      <c r="R107" s="2" t="s">
        <v>2317</v>
      </c>
    </row>
    <row r="108" spans="1:18">
      <c r="A108" s="10" t="s">
        <v>1556</v>
      </c>
      <c r="B108" s="4" t="s">
        <v>2406</v>
      </c>
      <c r="C108" s="4" t="s">
        <v>2407</v>
      </c>
      <c r="E108" s="26" t="s">
        <v>2408</v>
      </c>
      <c r="G108" s="25">
        <v>26500</v>
      </c>
      <c r="H108" s="16" t="s">
        <v>2325</v>
      </c>
      <c r="O108" s="4" t="s">
        <v>2316</v>
      </c>
      <c r="Q108" s="10" t="s">
        <v>2317</v>
      </c>
      <c r="R108" s="2" t="s">
        <v>2317</v>
      </c>
    </row>
    <row r="109" spans="1:18">
      <c r="A109" s="10" t="s">
        <v>1556</v>
      </c>
      <c r="B109" s="4" t="s">
        <v>2409</v>
      </c>
      <c r="C109" s="4" t="s">
        <v>2410</v>
      </c>
      <c r="E109" s="26" t="s">
        <v>2411</v>
      </c>
      <c r="G109" s="25">
        <v>32242</v>
      </c>
      <c r="H109" s="4" t="s">
        <v>2315</v>
      </c>
      <c r="O109" s="4" t="s">
        <v>2316</v>
      </c>
      <c r="Q109" s="10" t="s">
        <v>2317</v>
      </c>
      <c r="R109" s="2" t="s">
        <v>2317</v>
      </c>
    </row>
    <row r="110" spans="1:18">
      <c r="A110" s="10" t="s">
        <v>1556</v>
      </c>
      <c r="B110" s="4" t="s">
        <v>2412</v>
      </c>
      <c r="C110" s="4" t="s">
        <v>2413</v>
      </c>
      <c r="E110" s="4" t="s">
        <v>2414</v>
      </c>
      <c r="G110" s="25">
        <v>34428</v>
      </c>
      <c r="H110" s="4" t="s">
        <v>2315</v>
      </c>
      <c r="O110" s="4" t="s">
        <v>2321</v>
      </c>
      <c r="Q110" s="10" t="s">
        <v>2317</v>
      </c>
      <c r="R110" s="2" t="s">
        <v>2317</v>
      </c>
    </row>
    <row r="111" spans="1:18">
      <c r="A111" s="10" t="s">
        <v>1556</v>
      </c>
      <c r="B111" s="4" t="s">
        <v>2415</v>
      </c>
      <c r="C111" s="4" t="s">
        <v>2416</v>
      </c>
      <c r="E111" s="4" t="s">
        <v>2417</v>
      </c>
      <c r="G111" s="29">
        <v>14063</v>
      </c>
      <c r="H111" s="4" t="s">
        <v>2315</v>
      </c>
      <c r="O111" s="4" t="s">
        <v>1907</v>
      </c>
      <c r="Q111" s="10" t="s">
        <v>2317</v>
      </c>
      <c r="R111" s="2" t="s">
        <v>2317</v>
      </c>
    </row>
    <row r="112" spans="1:18">
      <c r="A112" s="10" t="s">
        <v>1556</v>
      </c>
      <c r="B112" s="4" t="s">
        <v>2418</v>
      </c>
      <c r="C112" s="4" t="s">
        <v>2419</v>
      </c>
      <c r="E112" s="26" t="s">
        <v>2420</v>
      </c>
      <c r="G112" s="25">
        <v>34556</v>
      </c>
      <c r="H112" s="4" t="s">
        <v>2315</v>
      </c>
      <c r="O112" s="4" t="s">
        <v>2321</v>
      </c>
      <c r="Q112" s="10" t="s">
        <v>2317</v>
      </c>
      <c r="R112" s="2" t="s">
        <v>2317</v>
      </c>
    </row>
    <row r="113" spans="1:21">
      <c r="A113" s="10" t="s">
        <v>1556</v>
      </c>
      <c r="B113" s="4" t="s">
        <v>2421</v>
      </c>
      <c r="C113" s="4" t="s">
        <v>2422</v>
      </c>
      <c r="E113" s="4" t="s">
        <v>2423</v>
      </c>
      <c r="G113" s="29">
        <v>33942</v>
      </c>
      <c r="H113" s="4" t="s">
        <v>2315</v>
      </c>
      <c r="O113" s="4" t="s">
        <v>2316</v>
      </c>
      <c r="Q113" s="10" t="s">
        <v>2317</v>
      </c>
      <c r="R113" s="2" t="s">
        <v>2317</v>
      </c>
    </row>
    <row r="114" spans="1:21">
      <c r="A114" s="10" t="s">
        <v>1556</v>
      </c>
      <c r="B114" s="4" t="s">
        <v>2424</v>
      </c>
      <c r="C114" s="4" t="s">
        <v>2266</v>
      </c>
      <c r="E114" s="4" t="s">
        <v>2267</v>
      </c>
      <c r="G114" s="25">
        <v>34279</v>
      </c>
      <c r="H114" s="4" t="s">
        <v>2315</v>
      </c>
      <c r="O114" s="4" t="s">
        <v>2321</v>
      </c>
      <c r="Q114" s="10" t="s">
        <v>2317</v>
      </c>
      <c r="R114" s="2" t="s">
        <v>2317</v>
      </c>
    </row>
    <row r="115" spans="1:21">
      <c r="A115" s="10" t="s">
        <v>1556</v>
      </c>
      <c r="B115" s="4" t="s">
        <v>2268</v>
      </c>
      <c r="C115" s="4" t="s">
        <v>2269</v>
      </c>
      <c r="E115" s="4" t="s">
        <v>2270</v>
      </c>
      <c r="G115" s="25">
        <v>33594</v>
      </c>
      <c r="H115" s="16" t="s">
        <v>2325</v>
      </c>
      <c r="O115" s="4" t="s">
        <v>2316</v>
      </c>
      <c r="Q115" s="10" t="s">
        <v>2317</v>
      </c>
      <c r="R115" s="2" t="s">
        <v>2317</v>
      </c>
    </row>
    <row r="116" spans="1:21">
      <c r="A116" s="10" t="s">
        <v>1556</v>
      </c>
      <c r="B116" s="30" t="s">
        <v>2421</v>
      </c>
      <c r="C116" s="30" t="s">
        <v>2271</v>
      </c>
      <c r="E116" s="26" t="s">
        <v>2272</v>
      </c>
      <c r="G116" s="29">
        <v>31829</v>
      </c>
      <c r="H116" s="4" t="s">
        <v>2315</v>
      </c>
      <c r="O116" s="4" t="s">
        <v>2316</v>
      </c>
      <c r="Q116" s="10" t="s">
        <v>2317</v>
      </c>
      <c r="R116" s="2" t="s">
        <v>2317</v>
      </c>
    </row>
    <row r="117" spans="1:21">
      <c r="A117" s="10" t="s">
        <v>1556</v>
      </c>
      <c r="B117" s="4" t="s">
        <v>2273</v>
      </c>
      <c r="C117" s="4" t="s">
        <v>2274</v>
      </c>
      <c r="E117" s="4" t="s">
        <v>2275</v>
      </c>
      <c r="G117" s="25">
        <v>33253</v>
      </c>
      <c r="H117" s="16" t="s">
        <v>2325</v>
      </c>
      <c r="O117" s="4" t="s">
        <v>2321</v>
      </c>
      <c r="Q117" s="10" t="s">
        <v>2092</v>
      </c>
      <c r="R117" s="2" t="s">
        <v>2317</v>
      </c>
    </row>
    <row r="118" spans="1:21">
      <c r="A118" s="10" t="s">
        <v>1556</v>
      </c>
      <c r="B118" s="4" t="s">
        <v>2276</v>
      </c>
      <c r="C118" s="4" t="s">
        <v>2277</v>
      </c>
      <c r="E118" s="4" t="s">
        <v>2278</v>
      </c>
      <c r="G118" s="25">
        <v>34611</v>
      </c>
      <c r="H118" s="16" t="s">
        <v>2325</v>
      </c>
      <c r="O118" s="4" t="s">
        <v>2321</v>
      </c>
      <c r="Q118" s="10" t="s">
        <v>2092</v>
      </c>
      <c r="R118" s="2" t="s">
        <v>2317</v>
      </c>
    </row>
    <row r="119" spans="1:21">
      <c r="A119" s="10" t="s">
        <v>1556</v>
      </c>
      <c r="B119" s="4" t="s">
        <v>2422</v>
      </c>
      <c r="C119" s="4" t="s">
        <v>2492</v>
      </c>
      <c r="E119" s="4" t="s">
        <v>2493</v>
      </c>
      <c r="G119" s="25">
        <v>34072</v>
      </c>
      <c r="H119" s="4" t="s">
        <v>2315</v>
      </c>
      <c r="O119" s="4" t="s">
        <v>2321</v>
      </c>
      <c r="Q119" s="10" t="s">
        <v>2317</v>
      </c>
      <c r="R119" s="2" t="s">
        <v>2317</v>
      </c>
    </row>
    <row r="120" spans="1:21">
      <c r="A120" s="10" t="s">
        <v>1556</v>
      </c>
      <c r="B120" s="4" t="s">
        <v>2494</v>
      </c>
      <c r="C120" s="4" t="s">
        <v>2281</v>
      </c>
      <c r="E120" s="4" t="s">
        <v>2282</v>
      </c>
      <c r="G120" s="25">
        <v>33472</v>
      </c>
      <c r="H120" s="16" t="s">
        <v>2325</v>
      </c>
      <c r="O120" s="4" t="s">
        <v>2316</v>
      </c>
      <c r="Q120" s="10" t="s">
        <v>2317</v>
      </c>
      <c r="R120" s="4" t="s">
        <v>2334</v>
      </c>
    </row>
    <row r="121" spans="1:21">
      <c r="A121" s="10" t="s">
        <v>1556</v>
      </c>
      <c r="B121" s="4" t="s">
        <v>2284</v>
      </c>
      <c r="C121" s="4" t="s">
        <v>2285</v>
      </c>
      <c r="E121" s="4" t="s">
        <v>2286</v>
      </c>
      <c r="G121" s="25">
        <v>34362</v>
      </c>
      <c r="H121" s="4" t="s">
        <v>2315</v>
      </c>
      <c r="O121" s="4" t="s">
        <v>2321</v>
      </c>
      <c r="Q121" s="10" t="s">
        <v>2317</v>
      </c>
      <c r="R121" s="2" t="s">
        <v>2317</v>
      </c>
    </row>
    <row r="122" spans="1:21">
      <c r="A122" s="10" t="s">
        <v>1556</v>
      </c>
      <c r="B122" s="4" t="s">
        <v>2287</v>
      </c>
      <c r="C122" s="4" t="s">
        <v>2288</v>
      </c>
      <c r="E122" s="4" t="s">
        <v>2289</v>
      </c>
      <c r="G122" s="25">
        <v>28662</v>
      </c>
      <c r="H122" s="16" t="s">
        <v>2325</v>
      </c>
      <c r="O122" s="4" t="s">
        <v>2316</v>
      </c>
      <c r="Q122" s="10" t="s">
        <v>2317</v>
      </c>
      <c r="R122" s="2" t="s">
        <v>2317</v>
      </c>
    </row>
    <row r="123" spans="1:21">
      <c r="A123" s="10" t="s">
        <v>1556</v>
      </c>
      <c r="B123" s="4" t="s">
        <v>2291</v>
      </c>
      <c r="C123" s="4" t="s">
        <v>2292</v>
      </c>
      <c r="E123" s="26" t="s">
        <v>2293</v>
      </c>
      <c r="G123" s="25">
        <v>35507</v>
      </c>
      <c r="H123" s="16" t="s">
        <v>2325</v>
      </c>
      <c r="O123" s="4" t="s">
        <v>2321</v>
      </c>
      <c r="Q123" s="10" t="s">
        <v>2317</v>
      </c>
      <c r="R123" s="2" t="s">
        <v>2317</v>
      </c>
    </row>
    <row r="124" spans="1:21">
      <c r="A124" s="10" t="s">
        <v>1556</v>
      </c>
      <c r="B124" s="4" t="s">
        <v>2294</v>
      </c>
      <c r="C124" s="4" t="s">
        <v>2295</v>
      </c>
      <c r="E124" s="4" t="s">
        <v>2296</v>
      </c>
      <c r="G124" s="25">
        <v>28618</v>
      </c>
      <c r="H124" s="16" t="s">
        <v>2325</v>
      </c>
      <c r="O124" s="4" t="s">
        <v>2316</v>
      </c>
      <c r="Q124" s="10" t="s">
        <v>2317</v>
      </c>
      <c r="R124" s="2" t="s">
        <v>2317</v>
      </c>
    </row>
    <row r="125" spans="1:21">
      <c r="A125" s="10" t="s">
        <v>1556</v>
      </c>
      <c r="B125" s="4" t="s">
        <v>2297</v>
      </c>
      <c r="C125" s="4" t="s">
        <v>2298</v>
      </c>
      <c r="E125" s="4" t="s">
        <v>2299</v>
      </c>
      <c r="G125" s="25">
        <v>33012</v>
      </c>
      <c r="H125" s="16" t="s">
        <v>2325</v>
      </c>
      <c r="O125" s="4" t="s">
        <v>2316</v>
      </c>
      <c r="Q125" s="10" t="s">
        <v>2317</v>
      </c>
      <c r="R125" s="2" t="s">
        <v>2317</v>
      </c>
    </row>
    <row r="126" spans="1:21">
      <c r="A126" s="10" t="s">
        <v>1556</v>
      </c>
      <c r="B126" s="4" t="s">
        <v>2300</v>
      </c>
      <c r="C126" s="4" t="s">
        <v>2301</v>
      </c>
      <c r="E126" s="4" t="s">
        <v>2302</v>
      </c>
      <c r="G126" s="25">
        <v>31351</v>
      </c>
      <c r="H126" s="4" t="s">
        <v>2315</v>
      </c>
      <c r="O126" s="4" t="s">
        <v>2316</v>
      </c>
      <c r="Q126" s="10" t="s">
        <v>2317</v>
      </c>
      <c r="R126" s="2" t="s">
        <v>2317</v>
      </c>
    </row>
    <row r="127" spans="1:21">
      <c r="A127" s="10" t="s">
        <v>1556</v>
      </c>
      <c r="B127" s="4" t="s">
        <v>2303</v>
      </c>
      <c r="C127" s="4" t="s">
        <v>2304</v>
      </c>
      <c r="E127" s="4" t="s">
        <v>2305</v>
      </c>
      <c r="G127" s="29">
        <v>24840</v>
      </c>
      <c r="H127" s="4" t="s">
        <v>2315</v>
      </c>
      <c r="O127" s="4" t="s">
        <v>2236</v>
      </c>
      <c r="Q127" s="10" t="s">
        <v>2317</v>
      </c>
      <c r="R127" s="4" t="s">
        <v>2334</v>
      </c>
    </row>
    <row r="128" spans="1:21">
      <c r="A128" s="1" t="s">
        <v>2311</v>
      </c>
      <c r="B128" s="1" t="s">
        <v>2312</v>
      </c>
      <c r="C128" s="1" t="s">
        <v>2313</v>
      </c>
      <c r="D128" s="31"/>
      <c r="E128" s="1" t="s">
        <v>2314</v>
      </c>
      <c r="F128" s="1"/>
      <c r="G128" s="31">
        <v>31922</v>
      </c>
      <c r="H128" s="1" t="s">
        <v>2315</v>
      </c>
      <c r="I128" s="1" t="s">
        <v>1557</v>
      </c>
      <c r="J128" s="1" t="str">
        <f>"0212172161"</f>
        <v>0212172161</v>
      </c>
      <c r="K128" s="1" t="str">
        <f>"0212172161"</f>
        <v>0212172161</v>
      </c>
      <c r="L128" s="1" t="s">
        <v>1558</v>
      </c>
      <c r="M128" s="1" t="s">
        <v>1559</v>
      </c>
      <c r="N128" s="1" t="str">
        <f>"0212531293"</f>
        <v>0212531293</v>
      </c>
      <c r="O128" s="1" t="s">
        <v>2316</v>
      </c>
      <c r="P128" s="1" t="s">
        <v>1560</v>
      </c>
      <c r="Q128" s="1" t="s">
        <v>2317</v>
      </c>
      <c r="R128" s="2" t="s">
        <v>2317</v>
      </c>
      <c r="S128" s="1" t="s">
        <v>1560</v>
      </c>
      <c r="T128" s="1" t="s">
        <v>2209</v>
      </c>
      <c r="U128" s="1"/>
    </row>
    <row r="129" spans="1:21">
      <c r="A129" s="1" t="s">
        <v>2311</v>
      </c>
      <c r="B129" s="1" t="s">
        <v>2318</v>
      </c>
      <c r="C129" s="1" t="s">
        <v>2319</v>
      </c>
      <c r="D129" s="31"/>
      <c r="E129" s="1" t="s">
        <v>2320</v>
      </c>
      <c r="F129" s="1"/>
      <c r="G129" s="31">
        <v>34984</v>
      </c>
      <c r="H129" s="1" t="s">
        <v>2315</v>
      </c>
      <c r="I129" s="1" t="s">
        <v>1561</v>
      </c>
      <c r="J129" s="1"/>
      <c r="K129" s="1"/>
      <c r="L129" s="1"/>
      <c r="M129" s="1"/>
      <c r="N129" s="1"/>
      <c r="O129" s="1" t="s">
        <v>2321</v>
      </c>
      <c r="P129" s="1" t="s">
        <v>1560</v>
      </c>
      <c r="Q129" s="1" t="s">
        <v>2317</v>
      </c>
      <c r="R129" s="2" t="s">
        <v>2317</v>
      </c>
      <c r="S129" s="1" t="s">
        <v>2209</v>
      </c>
      <c r="T129" s="1" t="s">
        <v>2209</v>
      </c>
      <c r="U129" s="1"/>
    </row>
    <row r="130" spans="1:21">
      <c r="A130" s="1" t="s">
        <v>2311</v>
      </c>
      <c r="B130" s="1" t="s">
        <v>2322</v>
      </c>
      <c r="C130" s="1" t="s">
        <v>2323</v>
      </c>
      <c r="D130" s="31"/>
      <c r="E130" s="1" t="s">
        <v>2324</v>
      </c>
      <c r="F130" s="1"/>
      <c r="G130" s="31">
        <v>34033</v>
      </c>
      <c r="H130" s="1" t="s">
        <v>2325</v>
      </c>
      <c r="I130" s="1" t="s">
        <v>1562</v>
      </c>
      <c r="J130" s="1"/>
      <c r="K130" s="1" t="str">
        <f>"0210523136"</f>
        <v>0210523136</v>
      </c>
      <c r="L130" s="1"/>
      <c r="M130" s="1"/>
      <c r="N130" s="1"/>
      <c r="O130" s="1" t="s">
        <v>2321</v>
      </c>
      <c r="P130" s="1" t="s">
        <v>1560</v>
      </c>
      <c r="Q130" s="1" t="s">
        <v>2317</v>
      </c>
      <c r="R130" s="2" t="s">
        <v>2317</v>
      </c>
      <c r="S130" s="1" t="s">
        <v>2209</v>
      </c>
      <c r="T130" s="1" t="s">
        <v>2209</v>
      </c>
      <c r="U130" s="1"/>
    </row>
    <row r="131" spans="1:21">
      <c r="A131" s="1" t="s">
        <v>2311</v>
      </c>
      <c r="B131" s="1" t="s">
        <v>2326</v>
      </c>
      <c r="C131" s="1" t="s">
        <v>2327</v>
      </c>
      <c r="D131" s="31"/>
      <c r="E131" s="1" t="s">
        <v>2328</v>
      </c>
      <c r="F131" s="1"/>
      <c r="G131" s="31">
        <v>33061</v>
      </c>
      <c r="H131" s="1" t="s">
        <v>2315</v>
      </c>
      <c r="I131" s="1" t="s">
        <v>1563</v>
      </c>
      <c r="J131" s="1" t="str">
        <f>"0274036272"</f>
        <v>0274036272</v>
      </c>
      <c r="K131" s="1" t="str">
        <f>"0274036272"</f>
        <v>0274036272</v>
      </c>
      <c r="L131" s="1" t="s">
        <v>1564</v>
      </c>
      <c r="M131" s="1" t="s">
        <v>1565</v>
      </c>
      <c r="N131" s="1" t="str">
        <f>"0273798756"</f>
        <v>0273798756</v>
      </c>
      <c r="O131" s="1" t="s">
        <v>2316</v>
      </c>
      <c r="P131" s="1" t="s">
        <v>1560</v>
      </c>
      <c r="Q131" s="1" t="s">
        <v>2317</v>
      </c>
      <c r="R131" s="1" t="s">
        <v>2329</v>
      </c>
      <c r="S131" s="1" t="s">
        <v>2209</v>
      </c>
      <c r="T131" s="1" t="s">
        <v>1560</v>
      </c>
      <c r="U131" s="1"/>
    </row>
    <row r="132" spans="1:21">
      <c r="A132" s="1" t="s">
        <v>2311</v>
      </c>
      <c r="B132" s="1" t="s">
        <v>2330</v>
      </c>
      <c r="C132" s="1" t="s">
        <v>2331</v>
      </c>
      <c r="D132" s="31"/>
      <c r="E132" s="1" t="s">
        <v>2332</v>
      </c>
      <c r="F132" s="1"/>
      <c r="G132" s="31">
        <v>32645</v>
      </c>
      <c r="H132" s="1" t="s">
        <v>2315</v>
      </c>
      <c r="I132" s="1" t="s">
        <v>1566</v>
      </c>
      <c r="J132" s="1" t="str">
        <f>"+64278367281"</f>
        <v>+64278367281</v>
      </c>
      <c r="K132" s="1" t="str">
        <f>"+64278367281"</f>
        <v>+64278367281</v>
      </c>
      <c r="L132" s="1"/>
      <c r="M132" s="1"/>
      <c r="N132" s="1" t="str">
        <f>"+64278367281"</f>
        <v>+64278367281</v>
      </c>
      <c r="O132" s="1"/>
      <c r="P132" s="1" t="s">
        <v>2209</v>
      </c>
      <c r="Q132" s="1" t="s">
        <v>2333</v>
      </c>
      <c r="R132" s="1" t="s">
        <v>2334</v>
      </c>
      <c r="S132" s="1" t="s">
        <v>1560</v>
      </c>
      <c r="T132" s="1" t="s">
        <v>1560</v>
      </c>
      <c r="U132" s="1"/>
    </row>
    <row r="133" spans="1:21">
      <c r="A133" s="1" t="s">
        <v>2311</v>
      </c>
      <c r="B133" s="1" t="s">
        <v>2335</v>
      </c>
      <c r="C133" s="1" t="s">
        <v>2336</v>
      </c>
      <c r="D133" s="31"/>
      <c r="E133" s="1" t="s">
        <v>2337</v>
      </c>
      <c r="F133" s="1"/>
      <c r="G133" s="31">
        <v>31276</v>
      </c>
      <c r="H133" s="1" t="s">
        <v>2325</v>
      </c>
      <c r="I133" s="1" t="s">
        <v>1567</v>
      </c>
      <c r="J133" s="1"/>
      <c r="K133" s="1" t="str">
        <f>"0225366299"</f>
        <v>0225366299</v>
      </c>
      <c r="L133" s="1" t="s">
        <v>1568</v>
      </c>
      <c r="M133" s="1" t="s">
        <v>1569</v>
      </c>
      <c r="N133" s="1" t="str">
        <f>"0211521887"</f>
        <v>0211521887</v>
      </c>
      <c r="O133" s="1" t="s">
        <v>2316</v>
      </c>
      <c r="P133" s="1" t="s">
        <v>1560</v>
      </c>
      <c r="Q133" s="1" t="s">
        <v>2317</v>
      </c>
      <c r="R133" s="2" t="s">
        <v>2317</v>
      </c>
      <c r="S133" s="1" t="s">
        <v>1560</v>
      </c>
      <c r="T133" s="1" t="s">
        <v>2209</v>
      </c>
      <c r="U133" s="1"/>
    </row>
    <row r="134" spans="1:21">
      <c r="A134" s="1" t="s">
        <v>2311</v>
      </c>
      <c r="B134" s="1" t="s">
        <v>2338</v>
      </c>
      <c r="C134" s="1" t="s">
        <v>2339</v>
      </c>
      <c r="D134" s="31"/>
      <c r="E134" s="1" t="s">
        <v>2340</v>
      </c>
      <c r="F134" s="1"/>
      <c r="G134" s="31">
        <v>34866</v>
      </c>
      <c r="H134" s="1" t="s">
        <v>2315</v>
      </c>
      <c r="I134" s="1" t="s">
        <v>1570</v>
      </c>
      <c r="J134" s="1" t="str">
        <f>"09-6264786"</f>
        <v>09-6264786</v>
      </c>
      <c r="K134" s="1" t="str">
        <f>"02102402786"</f>
        <v>02102402786</v>
      </c>
      <c r="L134" s="1" t="s">
        <v>1571</v>
      </c>
      <c r="M134" s="1" t="s">
        <v>1572</v>
      </c>
      <c r="N134" s="1" t="str">
        <f>"0212312786"</f>
        <v>0212312786</v>
      </c>
      <c r="O134" s="1" t="s">
        <v>2321</v>
      </c>
      <c r="P134" s="1" t="s">
        <v>1560</v>
      </c>
      <c r="Q134" s="1" t="s">
        <v>2317</v>
      </c>
      <c r="R134" s="2" t="s">
        <v>2317</v>
      </c>
      <c r="S134" s="1" t="s">
        <v>1560</v>
      </c>
      <c r="T134" s="1" t="s">
        <v>2209</v>
      </c>
      <c r="U134" s="1" t="s">
        <v>1573</v>
      </c>
    </row>
    <row r="135" spans="1:21">
      <c r="A135" s="1" t="s">
        <v>2311</v>
      </c>
      <c r="B135" s="1" t="s">
        <v>2341</v>
      </c>
      <c r="C135" s="1" t="s">
        <v>2188</v>
      </c>
      <c r="D135" s="31"/>
      <c r="E135" s="1" t="s">
        <v>2189</v>
      </c>
      <c r="F135" s="1"/>
      <c r="G135" s="31">
        <v>31621</v>
      </c>
      <c r="H135" s="1" t="s">
        <v>2315</v>
      </c>
      <c r="I135" s="1" t="s">
        <v>1574</v>
      </c>
      <c r="J135" s="1"/>
      <c r="K135" s="1" t="str">
        <f>"021 2586453"</f>
        <v>021 2586453</v>
      </c>
      <c r="L135" s="1" t="s">
        <v>1575</v>
      </c>
      <c r="M135" s="1" t="s">
        <v>1576</v>
      </c>
      <c r="N135" s="1" t="str">
        <f>"021 2580407"</f>
        <v>021 2580407</v>
      </c>
      <c r="O135" s="1" t="s">
        <v>2316</v>
      </c>
      <c r="P135" s="1" t="s">
        <v>1560</v>
      </c>
      <c r="Q135" s="1" t="s">
        <v>2317</v>
      </c>
      <c r="R135" s="2" t="s">
        <v>2317</v>
      </c>
      <c r="S135" s="1" t="s">
        <v>2209</v>
      </c>
      <c r="T135" s="1" t="s">
        <v>2209</v>
      </c>
      <c r="U135" s="1"/>
    </row>
    <row r="136" spans="1:21">
      <c r="A136" s="1" t="s">
        <v>2311</v>
      </c>
      <c r="B136" s="1" t="s">
        <v>2191</v>
      </c>
      <c r="C136" s="1" t="s">
        <v>2192</v>
      </c>
      <c r="D136" s="31"/>
      <c r="E136" s="1" t="s">
        <v>2193</v>
      </c>
      <c r="F136" s="1"/>
      <c r="G136" s="31">
        <v>29704</v>
      </c>
      <c r="H136" s="1" t="s">
        <v>2315</v>
      </c>
      <c r="I136" s="1" t="s">
        <v>1577</v>
      </c>
      <c r="J136" s="1"/>
      <c r="K136" s="1" t="str">
        <f>"0211274912"</f>
        <v>0211274912</v>
      </c>
      <c r="L136" s="1" t="s">
        <v>1578</v>
      </c>
      <c r="M136" s="1" t="s">
        <v>1579</v>
      </c>
      <c r="N136" s="1" t="str">
        <f>"0211185392"</f>
        <v>0211185392</v>
      </c>
      <c r="O136" s="1" t="s">
        <v>2316</v>
      </c>
      <c r="P136" s="1" t="s">
        <v>1560</v>
      </c>
      <c r="Q136" s="1" t="s">
        <v>2317</v>
      </c>
      <c r="R136" s="2" t="s">
        <v>2317</v>
      </c>
      <c r="S136" s="1" t="s">
        <v>1560</v>
      </c>
      <c r="T136" s="1" t="s">
        <v>2209</v>
      </c>
      <c r="U136" s="1"/>
    </row>
    <row r="137" spans="1:21">
      <c r="A137" s="1" t="s">
        <v>2311</v>
      </c>
      <c r="B137" s="1" t="s">
        <v>2</v>
      </c>
      <c r="C137" s="1" t="s">
        <v>3</v>
      </c>
      <c r="D137" s="31"/>
      <c r="E137" s="1" t="s">
        <v>2194</v>
      </c>
      <c r="F137" s="1"/>
      <c r="G137" s="31">
        <v>31559</v>
      </c>
      <c r="H137" s="1" t="s">
        <v>2315</v>
      </c>
      <c r="I137" s="1" t="s">
        <v>1580</v>
      </c>
      <c r="J137" s="1"/>
      <c r="K137" s="1" t="str">
        <f>"0211155323"</f>
        <v>0211155323</v>
      </c>
      <c r="L137" s="1" t="s">
        <v>1581</v>
      </c>
      <c r="M137" s="1" t="s">
        <v>2454</v>
      </c>
      <c r="N137" s="1" t="str">
        <f>"0211910358"</f>
        <v>0211910358</v>
      </c>
      <c r="O137" s="1" t="s">
        <v>2316</v>
      </c>
      <c r="P137" s="1" t="s">
        <v>1560</v>
      </c>
      <c r="Q137" s="1" t="s">
        <v>2317</v>
      </c>
      <c r="R137" s="2" t="s">
        <v>2317</v>
      </c>
      <c r="S137" s="1" t="s">
        <v>1560</v>
      </c>
      <c r="T137" s="1" t="s">
        <v>2209</v>
      </c>
      <c r="U137" s="1"/>
    </row>
    <row r="138" spans="1:21">
      <c r="A138" s="1" t="s">
        <v>2311</v>
      </c>
      <c r="B138" s="1" t="s">
        <v>2195</v>
      </c>
      <c r="C138" s="1" t="s">
        <v>2444</v>
      </c>
      <c r="D138" s="31"/>
      <c r="E138" s="1" t="s">
        <v>2196</v>
      </c>
      <c r="F138" s="1"/>
      <c r="G138" s="31">
        <v>35348</v>
      </c>
      <c r="H138" s="1" t="s">
        <v>2315</v>
      </c>
      <c r="I138" s="1" t="s">
        <v>1582</v>
      </c>
      <c r="J138" s="1"/>
      <c r="K138" s="1" t="str">
        <f>"0211754859"</f>
        <v>0211754859</v>
      </c>
      <c r="L138" s="1" t="s">
        <v>2317</v>
      </c>
      <c r="M138" s="1" t="s">
        <v>1583</v>
      </c>
      <c r="N138" s="1" t="str">
        <f>"021 473 337"</f>
        <v>021 473 337</v>
      </c>
      <c r="O138" s="1" t="s">
        <v>2321</v>
      </c>
      <c r="P138" s="1" t="s">
        <v>1560</v>
      </c>
      <c r="Q138" s="1" t="s">
        <v>2317</v>
      </c>
      <c r="R138" s="2" t="s">
        <v>2317</v>
      </c>
      <c r="S138" s="1" t="s">
        <v>2209</v>
      </c>
      <c r="T138" s="1" t="s">
        <v>2209</v>
      </c>
      <c r="U138" s="1"/>
    </row>
    <row r="139" spans="1:21">
      <c r="A139" s="1" t="s">
        <v>2311</v>
      </c>
      <c r="B139" s="1" t="s">
        <v>2197</v>
      </c>
      <c r="C139" s="1" t="s">
        <v>2198</v>
      </c>
      <c r="D139" s="31"/>
      <c r="E139" s="1" t="s">
        <v>2199</v>
      </c>
      <c r="F139" s="1"/>
      <c r="G139" s="31">
        <v>35040</v>
      </c>
      <c r="H139" s="1" t="s">
        <v>2315</v>
      </c>
      <c r="I139" s="1" t="s">
        <v>1584</v>
      </c>
      <c r="J139" s="1"/>
      <c r="K139" s="1" t="str">
        <f>"0211595963"</f>
        <v>0211595963</v>
      </c>
      <c r="L139" s="1" t="s">
        <v>1585</v>
      </c>
      <c r="M139" s="1" t="s">
        <v>1586</v>
      </c>
      <c r="N139" s="1" t="str">
        <f>"021 195 2662"</f>
        <v>021 195 2662</v>
      </c>
      <c r="O139" s="1" t="s">
        <v>2321</v>
      </c>
      <c r="P139" s="1" t="s">
        <v>1560</v>
      </c>
      <c r="Q139" s="1" t="s">
        <v>2317</v>
      </c>
      <c r="R139" s="2" t="s">
        <v>2317</v>
      </c>
      <c r="S139" s="1" t="s">
        <v>2209</v>
      </c>
      <c r="T139" s="1" t="s">
        <v>2209</v>
      </c>
      <c r="U139" s="1" t="s">
        <v>1587</v>
      </c>
    </row>
    <row r="140" spans="1:21">
      <c r="A140" s="1" t="s">
        <v>2311</v>
      </c>
      <c r="B140" s="1" t="s">
        <v>2200</v>
      </c>
      <c r="C140" s="1" t="s">
        <v>2201</v>
      </c>
      <c r="D140" s="31"/>
      <c r="E140" s="1" t="s">
        <v>2202</v>
      </c>
      <c r="F140" s="1"/>
      <c r="G140" s="31">
        <v>28790</v>
      </c>
      <c r="H140" s="1" t="s">
        <v>2315</v>
      </c>
      <c r="I140" s="1" t="s">
        <v>1588</v>
      </c>
      <c r="J140" s="1" t="str">
        <f>"+6421884277"</f>
        <v>+6421884277</v>
      </c>
      <c r="K140" s="1" t="str">
        <f>"+6421884277"</f>
        <v>+6421884277</v>
      </c>
      <c r="L140" s="1"/>
      <c r="M140" s="1"/>
      <c r="N140" s="1" t="str">
        <f>"+6421884277"</f>
        <v>+6421884277</v>
      </c>
      <c r="O140" s="1" t="s">
        <v>2316</v>
      </c>
      <c r="P140" s="1" t="s">
        <v>1560</v>
      </c>
      <c r="Q140" s="1" t="s">
        <v>2317</v>
      </c>
      <c r="R140" s="2" t="s">
        <v>2317</v>
      </c>
      <c r="S140" s="1" t="s">
        <v>1560</v>
      </c>
      <c r="T140" s="1" t="s">
        <v>1560</v>
      </c>
      <c r="U140" s="1"/>
    </row>
    <row r="141" spans="1:21">
      <c r="A141" s="1" t="s">
        <v>2311</v>
      </c>
      <c r="B141" s="1" t="s">
        <v>2203</v>
      </c>
      <c r="C141" s="1" t="s">
        <v>2204</v>
      </c>
      <c r="D141" s="31"/>
      <c r="E141" s="1" t="s">
        <v>2205</v>
      </c>
      <c r="F141" s="1"/>
      <c r="G141" s="31">
        <v>33140</v>
      </c>
      <c r="H141" s="1" t="s">
        <v>2315</v>
      </c>
      <c r="I141" s="1" t="s">
        <v>1481</v>
      </c>
      <c r="J141" s="1"/>
      <c r="K141" s="1" t="str">
        <f>"0211009450"</f>
        <v>0211009450</v>
      </c>
      <c r="L141" s="1" t="s">
        <v>1581</v>
      </c>
      <c r="M141" s="1" t="s">
        <v>1482</v>
      </c>
      <c r="N141" s="1" t="str">
        <f>"063553873"</f>
        <v>063553873</v>
      </c>
      <c r="O141" s="1" t="s">
        <v>2316</v>
      </c>
      <c r="P141" s="1" t="s">
        <v>1560</v>
      </c>
      <c r="Q141" s="1" t="s">
        <v>2317</v>
      </c>
      <c r="R141" s="2" t="s">
        <v>2317</v>
      </c>
      <c r="S141" s="1" t="s">
        <v>1560</v>
      </c>
      <c r="T141" s="1"/>
      <c r="U141" s="1"/>
    </row>
    <row r="142" spans="1:21">
      <c r="A142" s="1" t="s">
        <v>2311</v>
      </c>
      <c r="B142" s="1" t="s">
        <v>2206</v>
      </c>
      <c r="C142" s="1" t="s">
        <v>2207</v>
      </c>
      <c r="D142" s="31"/>
      <c r="E142" s="1" t="s">
        <v>2208</v>
      </c>
      <c r="F142" s="1"/>
      <c r="G142" s="31">
        <v>33504</v>
      </c>
      <c r="H142" s="1" t="s">
        <v>2325</v>
      </c>
      <c r="I142" s="1" t="s">
        <v>1483</v>
      </c>
      <c r="J142" s="1"/>
      <c r="K142" s="1" t="str">
        <f>"021434074"</f>
        <v>021434074</v>
      </c>
      <c r="L142" s="1"/>
      <c r="M142" s="1"/>
      <c r="N142" s="1"/>
      <c r="O142" s="1" t="s">
        <v>2316</v>
      </c>
      <c r="P142" s="1" t="s">
        <v>1560</v>
      </c>
      <c r="Q142" s="1" t="s">
        <v>2317</v>
      </c>
      <c r="R142" s="2" t="s">
        <v>2317</v>
      </c>
      <c r="S142" s="1" t="s">
        <v>1560</v>
      </c>
      <c r="T142" s="1" t="s">
        <v>1560</v>
      </c>
      <c r="U142" s="1"/>
    </row>
    <row r="143" spans="1:21">
      <c r="A143" s="1" t="s">
        <v>2311</v>
      </c>
      <c r="B143" s="1" t="s">
        <v>2210</v>
      </c>
      <c r="C143" s="1" t="s">
        <v>2211</v>
      </c>
      <c r="D143" s="31"/>
      <c r="E143" s="1" t="s">
        <v>2212</v>
      </c>
      <c r="F143" s="1"/>
      <c r="G143" s="31">
        <v>33778</v>
      </c>
      <c r="H143" s="1" t="s">
        <v>2325</v>
      </c>
      <c r="I143" s="1" t="s">
        <v>1484</v>
      </c>
      <c r="J143" s="1"/>
      <c r="K143" s="1" t="str">
        <f>"0210313222"</f>
        <v>0210313222</v>
      </c>
      <c r="L143" s="1" t="s">
        <v>1581</v>
      </c>
      <c r="M143" s="1" t="s">
        <v>1485</v>
      </c>
      <c r="N143" s="1" t="str">
        <f>"0210586969"</f>
        <v>0210586969</v>
      </c>
      <c r="O143" s="1" t="s">
        <v>2316</v>
      </c>
      <c r="P143" s="1" t="s">
        <v>1560</v>
      </c>
      <c r="Q143" s="1" t="s">
        <v>2317</v>
      </c>
      <c r="R143" s="2" t="s">
        <v>2317</v>
      </c>
      <c r="S143" s="1" t="s">
        <v>1560</v>
      </c>
      <c r="T143" s="1"/>
      <c r="U143" s="1"/>
    </row>
    <row r="144" spans="1:21">
      <c r="A144" s="1" t="s">
        <v>2311</v>
      </c>
      <c r="B144" s="1" t="s">
        <v>2213</v>
      </c>
      <c r="C144" s="1" t="s">
        <v>2214</v>
      </c>
      <c r="D144" s="31"/>
      <c r="E144" s="1" t="s">
        <v>2215</v>
      </c>
      <c r="F144" s="1"/>
      <c r="G144" s="31">
        <v>33235</v>
      </c>
      <c r="H144" s="1" t="s">
        <v>2325</v>
      </c>
      <c r="I144" s="1" t="s">
        <v>1486</v>
      </c>
      <c r="J144" s="1"/>
      <c r="K144" s="1" t="str">
        <f>"0220650122"</f>
        <v>0220650122</v>
      </c>
      <c r="L144" s="1" t="s">
        <v>1581</v>
      </c>
      <c r="M144" s="1" t="s">
        <v>1487</v>
      </c>
      <c r="N144" s="1" t="str">
        <f>"021663385"</f>
        <v>021663385</v>
      </c>
      <c r="O144" s="1" t="s">
        <v>2316</v>
      </c>
      <c r="P144" s="1" t="s">
        <v>1560</v>
      </c>
      <c r="Q144" s="1" t="s">
        <v>2317</v>
      </c>
      <c r="R144" s="2" t="s">
        <v>2317</v>
      </c>
      <c r="S144" s="1" t="s">
        <v>1560</v>
      </c>
      <c r="T144" s="1" t="s">
        <v>1560</v>
      </c>
      <c r="U144" s="1"/>
    </row>
    <row r="145" spans="1:21">
      <c r="A145" s="1" t="s">
        <v>2311</v>
      </c>
      <c r="B145" s="1" t="s">
        <v>2216</v>
      </c>
      <c r="C145" s="1" t="s">
        <v>2217</v>
      </c>
      <c r="D145" s="31"/>
      <c r="E145" s="1" t="s">
        <v>2218</v>
      </c>
      <c r="F145" s="1"/>
      <c r="G145" s="31">
        <v>28512</v>
      </c>
      <c r="H145" s="1" t="s">
        <v>2325</v>
      </c>
      <c r="I145" s="1" t="s">
        <v>1488</v>
      </c>
      <c r="J145" s="1" t="str">
        <f>"096367546"</f>
        <v>096367546</v>
      </c>
      <c r="K145" s="1" t="str">
        <f>"021943645"</f>
        <v>021943645</v>
      </c>
      <c r="L145" s="1" t="s">
        <v>1489</v>
      </c>
      <c r="M145" s="1" t="s">
        <v>1490</v>
      </c>
      <c r="N145" s="1" t="str">
        <f>"0212552087"</f>
        <v>0212552087</v>
      </c>
      <c r="O145" s="1" t="s">
        <v>2316</v>
      </c>
      <c r="P145" s="1" t="s">
        <v>1560</v>
      </c>
      <c r="Q145" s="1" t="s">
        <v>2317</v>
      </c>
      <c r="R145" s="2" t="s">
        <v>2317</v>
      </c>
      <c r="S145" s="1" t="s">
        <v>2209</v>
      </c>
      <c r="T145" s="1" t="s">
        <v>2209</v>
      </c>
      <c r="U145" s="1"/>
    </row>
    <row r="146" spans="1:21">
      <c r="A146" s="1" t="s">
        <v>2311</v>
      </c>
      <c r="B146" s="1" t="s">
        <v>2219</v>
      </c>
      <c r="C146" s="1" t="s">
        <v>2220</v>
      </c>
      <c r="D146" s="31"/>
      <c r="E146" s="1" t="s">
        <v>2221</v>
      </c>
      <c r="F146" s="1"/>
      <c r="G146" s="31">
        <v>33458</v>
      </c>
      <c r="H146" s="1" t="s">
        <v>2315</v>
      </c>
      <c r="I146" s="1" t="s">
        <v>1491</v>
      </c>
      <c r="J146" s="1"/>
      <c r="K146" s="1" t="str">
        <f>"0212025662"</f>
        <v>0212025662</v>
      </c>
      <c r="L146" s="1" t="s">
        <v>2092</v>
      </c>
      <c r="M146" s="1" t="s">
        <v>1492</v>
      </c>
      <c r="N146" s="1" t="str">
        <f>"0212173387"</f>
        <v>0212173387</v>
      </c>
      <c r="O146" s="1" t="s">
        <v>2316</v>
      </c>
      <c r="P146" s="1" t="s">
        <v>1560</v>
      </c>
      <c r="Q146" s="1" t="s">
        <v>2317</v>
      </c>
      <c r="R146" s="2" t="s">
        <v>2317</v>
      </c>
      <c r="S146" s="1" t="s">
        <v>1560</v>
      </c>
      <c r="T146" s="1" t="s">
        <v>1560</v>
      </c>
      <c r="U146" s="1"/>
    </row>
    <row r="147" spans="1:21">
      <c r="A147" s="1" t="s">
        <v>2311</v>
      </c>
      <c r="B147" s="1" t="s">
        <v>2222</v>
      </c>
      <c r="C147" s="1" t="s">
        <v>2220</v>
      </c>
      <c r="D147" s="31"/>
      <c r="E147" s="1" t="s">
        <v>2223</v>
      </c>
      <c r="F147" s="1"/>
      <c r="G147" s="31">
        <v>32520</v>
      </c>
      <c r="H147" s="1" t="s">
        <v>2315</v>
      </c>
      <c r="I147" s="1" t="s">
        <v>1491</v>
      </c>
      <c r="J147" s="1"/>
      <c r="K147" s="1" t="str">
        <f>"0211705338"</f>
        <v>0211705338</v>
      </c>
      <c r="L147" s="1" t="s">
        <v>1493</v>
      </c>
      <c r="M147" s="1" t="s">
        <v>1494</v>
      </c>
      <c r="N147" s="1" t="str">
        <f>"0212025662"</f>
        <v>0212025662</v>
      </c>
      <c r="O147" s="1" t="s">
        <v>2316</v>
      </c>
      <c r="P147" s="1" t="s">
        <v>1560</v>
      </c>
      <c r="Q147" s="1" t="s">
        <v>2317</v>
      </c>
      <c r="R147" s="2" t="s">
        <v>2317</v>
      </c>
      <c r="S147" s="1" t="s">
        <v>2209</v>
      </c>
      <c r="T147" s="1" t="s">
        <v>2209</v>
      </c>
      <c r="U147" s="1"/>
    </row>
    <row r="148" spans="1:21">
      <c r="A148" s="1" t="s">
        <v>2311</v>
      </c>
      <c r="B148" s="1" t="s">
        <v>2224</v>
      </c>
      <c r="C148" s="1" t="s">
        <v>2220</v>
      </c>
      <c r="D148" s="31"/>
      <c r="E148" s="1" t="s">
        <v>2225</v>
      </c>
      <c r="F148" s="1"/>
      <c r="G148" s="31">
        <v>32407</v>
      </c>
      <c r="H148" s="1" t="s">
        <v>2325</v>
      </c>
      <c r="I148" s="1" t="s">
        <v>1495</v>
      </c>
      <c r="J148" s="1"/>
      <c r="K148" s="1" t="str">
        <f>"0211859868"</f>
        <v>0211859868</v>
      </c>
      <c r="L148" s="1" t="s">
        <v>1496</v>
      </c>
      <c r="M148" s="1" t="s">
        <v>1497</v>
      </c>
      <c r="N148" s="1" t="str">
        <f>"02102540028"</f>
        <v>02102540028</v>
      </c>
      <c r="O148" s="1" t="s">
        <v>2316</v>
      </c>
      <c r="P148" s="1" t="s">
        <v>1560</v>
      </c>
      <c r="Q148" s="1" t="s">
        <v>2317</v>
      </c>
      <c r="R148" s="2" t="s">
        <v>2317</v>
      </c>
      <c r="S148" s="1" t="s">
        <v>1560</v>
      </c>
      <c r="T148" s="1" t="s">
        <v>1560</v>
      </c>
      <c r="U148" s="1"/>
    </row>
    <row r="149" spans="1:21">
      <c r="A149" s="1" t="s">
        <v>2311</v>
      </c>
      <c r="B149" s="1" t="s">
        <v>2226</v>
      </c>
      <c r="C149" s="1" t="s">
        <v>2227</v>
      </c>
      <c r="D149" s="31"/>
      <c r="E149" s="1" t="s">
        <v>2228</v>
      </c>
      <c r="F149" s="1"/>
      <c r="G149" s="31">
        <v>33430</v>
      </c>
      <c r="H149" s="1" t="s">
        <v>2325</v>
      </c>
      <c r="I149" s="1" t="s">
        <v>1498</v>
      </c>
      <c r="J149" s="1" t="str">
        <f>"095356729"</f>
        <v>095356729</v>
      </c>
      <c r="K149" s="1" t="str">
        <f>"095356729"</f>
        <v>095356729</v>
      </c>
      <c r="L149" s="1"/>
      <c r="M149" s="1" t="s">
        <v>1499</v>
      </c>
      <c r="N149" s="1" t="str">
        <f>"095356729 or 0212539403"</f>
        <v>095356729 or 0212539403</v>
      </c>
      <c r="O149" s="1" t="s">
        <v>2316</v>
      </c>
      <c r="P149" s="1" t="s">
        <v>1560</v>
      </c>
      <c r="Q149" s="1" t="s">
        <v>2317</v>
      </c>
      <c r="R149" s="2" t="s">
        <v>2317</v>
      </c>
      <c r="S149" s="1" t="s">
        <v>1560</v>
      </c>
      <c r="T149" s="1" t="s">
        <v>2209</v>
      </c>
      <c r="U149" s="1"/>
    </row>
    <row r="150" spans="1:21">
      <c r="A150" s="1" t="s">
        <v>2311</v>
      </c>
      <c r="B150" s="1" t="s">
        <v>2229</v>
      </c>
      <c r="C150" s="1" t="s">
        <v>2230</v>
      </c>
      <c r="D150" s="31"/>
      <c r="E150" s="1" t="s">
        <v>2231</v>
      </c>
      <c r="F150" s="1"/>
      <c r="G150" s="31">
        <v>33989</v>
      </c>
      <c r="H150" s="1" t="s">
        <v>2325</v>
      </c>
      <c r="I150" s="1" t="s">
        <v>1500</v>
      </c>
      <c r="J150" s="1"/>
      <c r="K150" s="1" t="str">
        <f>"0210475330"</f>
        <v>0210475330</v>
      </c>
      <c r="L150" s="1" t="s">
        <v>1501</v>
      </c>
      <c r="M150" s="1" t="s">
        <v>1502</v>
      </c>
      <c r="N150" s="1" t="str">
        <f>"0272209061"</f>
        <v>0272209061</v>
      </c>
      <c r="O150" s="1" t="s">
        <v>2321</v>
      </c>
      <c r="P150" s="1" t="s">
        <v>1560</v>
      </c>
      <c r="Q150" s="1" t="s">
        <v>2317</v>
      </c>
      <c r="R150" s="2" t="s">
        <v>2317</v>
      </c>
      <c r="S150" s="1" t="s">
        <v>2209</v>
      </c>
      <c r="T150" s="1" t="s">
        <v>1560</v>
      </c>
      <c r="U150" s="1" t="s">
        <v>1503</v>
      </c>
    </row>
    <row r="151" spans="1:21">
      <c r="A151" s="1" t="s">
        <v>2311</v>
      </c>
      <c r="B151" s="1" t="s">
        <v>2232</v>
      </c>
      <c r="C151" s="1" t="s">
        <v>2455</v>
      </c>
      <c r="D151" s="31"/>
      <c r="E151" s="1" t="s">
        <v>2233</v>
      </c>
      <c r="F151" s="1"/>
      <c r="G151" s="31">
        <v>32905</v>
      </c>
      <c r="H151" s="1" t="s">
        <v>2315</v>
      </c>
      <c r="I151" s="1" t="s">
        <v>1505</v>
      </c>
      <c r="J151" s="1" t="str">
        <f>"0211018512"</f>
        <v>0211018512</v>
      </c>
      <c r="K151" s="1" t="str">
        <f>"0211018512"</f>
        <v>0211018512</v>
      </c>
      <c r="L151" s="1" t="s">
        <v>1558</v>
      </c>
      <c r="M151" s="1">
        <v>21629378</v>
      </c>
      <c r="N151" s="1" t="str">
        <f>"0211018512"</f>
        <v>0211018512</v>
      </c>
      <c r="O151" s="1" t="s">
        <v>2316</v>
      </c>
      <c r="P151" s="1" t="s">
        <v>1560</v>
      </c>
      <c r="Q151" s="1" t="s">
        <v>2092</v>
      </c>
      <c r="R151" s="2" t="s">
        <v>2317</v>
      </c>
      <c r="S151" s="1" t="s">
        <v>1560</v>
      </c>
      <c r="T151" s="1" t="s">
        <v>1560</v>
      </c>
      <c r="U151" s="1"/>
    </row>
    <row r="152" spans="1:21">
      <c r="A152" s="1" t="s">
        <v>2311</v>
      </c>
      <c r="B152" s="1" t="s">
        <v>2219</v>
      </c>
      <c r="C152" s="1" t="s">
        <v>2234</v>
      </c>
      <c r="D152" s="31"/>
      <c r="E152" s="1" t="s">
        <v>2235</v>
      </c>
      <c r="F152" s="1"/>
      <c r="G152" s="31">
        <v>27143</v>
      </c>
      <c r="H152" s="1" t="s">
        <v>2315</v>
      </c>
      <c r="I152" s="1" t="s">
        <v>1506</v>
      </c>
      <c r="J152" s="1" t="str">
        <f>"092368089"</f>
        <v>092368089</v>
      </c>
      <c r="K152" s="1" t="str">
        <f>"0272132732"</f>
        <v>0272132732</v>
      </c>
      <c r="L152" s="1"/>
      <c r="M152" s="1" t="s">
        <v>1507</v>
      </c>
      <c r="N152" s="1" t="str">
        <f>"0272368089"</f>
        <v>0272368089</v>
      </c>
      <c r="O152" s="1" t="s">
        <v>2236</v>
      </c>
      <c r="P152" s="1" t="s">
        <v>1560</v>
      </c>
      <c r="Q152" s="1" t="s">
        <v>2317</v>
      </c>
      <c r="R152" s="2" t="s">
        <v>2317</v>
      </c>
      <c r="S152" s="1" t="s">
        <v>1560</v>
      </c>
      <c r="T152" s="1" t="s">
        <v>2209</v>
      </c>
      <c r="U152" s="1"/>
    </row>
    <row r="153" spans="1:21">
      <c r="A153" s="1" t="s">
        <v>2311</v>
      </c>
      <c r="B153" s="1" t="s">
        <v>2237</v>
      </c>
      <c r="C153" s="1" t="s">
        <v>2238</v>
      </c>
      <c r="D153" s="31"/>
      <c r="E153" s="1" t="s">
        <v>2239</v>
      </c>
      <c r="F153" s="1"/>
      <c r="G153" s="31">
        <v>33984</v>
      </c>
      <c r="H153" s="1" t="s">
        <v>2315</v>
      </c>
      <c r="I153" s="1" t="s">
        <v>1508</v>
      </c>
      <c r="J153" s="1" t="str">
        <f>"095213182"</f>
        <v>095213182</v>
      </c>
      <c r="K153" s="1" t="str">
        <f>"0210567676"</f>
        <v>0210567676</v>
      </c>
      <c r="L153" s="1" t="s">
        <v>1581</v>
      </c>
      <c r="M153" s="1" t="s">
        <v>1509</v>
      </c>
      <c r="N153" s="1" t="str">
        <f>"021916768"</f>
        <v>021916768</v>
      </c>
      <c r="O153" s="1" t="s">
        <v>2321</v>
      </c>
      <c r="P153" s="1" t="s">
        <v>1560</v>
      </c>
      <c r="Q153" s="1" t="s">
        <v>2317</v>
      </c>
      <c r="R153" s="2" t="s">
        <v>2317</v>
      </c>
      <c r="S153" s="1" t="s">
        <v>2209</v>
      </c>
      <c r="T153" s="1" t="s">
        <v>1560</v>
      </c>
      <c r="U153" s="1" t="s">
        <v>1510</v>
      </c>
    </row>
    <row r="154" spans="1:21">
      <c r="A154" s="1" t="s">
        <v>2311</v>
      </c>
      <c r="B154" s="1" t="s">
        <v>2240</v>
      </c>
      <c r="C154" s="1" t="s">
        <v>2241</v>
      </c>
      <c r="D154" s="31"/>
      <c r="E154" s="1" t="s">
        <v>2242</v>
      </c>
      <c r="F154" s="1"/>
      <c r="G154" s="31">
        <v>31935</v>
      </c>
      <c r="H154" s="1" t="s">
        <v>2325</v>
      </c>
      <c r="I154" s="1" t="s">
        <v>1511</v>
      </c>
      <c r="J154" s="1" t="str">
        <f>"0210550771"</f>
        <v>0210550771</v>
      </c>
      <c r="K154" s="1" t="str">
        <f>"0210550771"</f>
        <v>0210550771</v>
      </c>
      <c r="L154" s="1" t="s">
        <v>1512</v>
      </c>
      <c r="M154" s="1" t="s">
        <v>1513</v>
      </c>
      <c r="N154" s="1" t="str">
        <f>"0211610229"</f>
        <v>0211610229</v>
      </c>
      <c r="O154" s="1" t="s">
        <v>2316</v>
      </c>
      <c r="P154" s="1" t="s">
        <v>1560</v>
      </c>
      <c r="Q154" s="1" t="s">
        <v>2317</v>
      </c>
      <c r="R154" s="1" t="s">
        <v>2329</v>
      </c>
      <c r="S154" s="1" t="s">
        <v>1560</v>
      </c>
      <c r="T154" s="1" t="s">
        <v>2209</v>
      </c>
      <c r="U154" s="1"/>
    </row>
    <row r="155" spans="1:21">
      <c r="A155" s="1" t="s">
        <v>2311</v>
      </c>
      <c r="B155" s="1" t="s">
        <v>2243</v>
      </c>
      <c r="C155" s="1" t="s">
        <v>2244</v>
      </c>
      <c r="D155" s="31"/>
      <c r="E155" s="1" t="s">
        <v>2245</v>
      </c>
      <c r="F155" s="1"/>
      <c r="G155" s="31">
        <v>31416</v>
      </c>
      <c r="H155" s="1" t="s">
        <v>2325</v>
      </c>
      <c r="I155" s="1" t="s">
        <v>1514</v>
      </c>
      <c r="J155" s="1" t="str">
        <f>"n/a"</f>
        <v>n/a</v>
      </c>
      <c r="K155" s="1" t="str">
        <f>"021848491"</f>
        <v>021848491</v>
      </c>
      <c r="L155" s="1" t="s">
        <v>1515</v>
      </c>
      <c r="M155" s="1" t="s">
        <v>1516</v>
      </c>
      <c r="N155" s="1" t="str">
        <f>"021450623"</f>
        <v>021450623</v>
      </c>
      <c r="O155" s="1" t="s">
        <v>2316</v>
      </c>
      <c r="P155" s="1" t="s">
        <v>1560</v>
      </c>
      <c r="Q155" s="1" t="s">
        <v>2317</v>
      </c>
      <c r="R155" s="2" t="s">
        <v>2317</v>
      </c>
      <c r="S155" s="1" t="s">
        <v>1560</v>
      </c>
      <c r="T155" s="1" t="s">
        <v>2209</v>
      </c>
      <c r="U155" s="1"/>
    </row>
    <row r="156" spans="1:21">
      <c r="A156" s="1" t="s">
        <v>2311</v>
      </c>
      <c r="B156" s="1" t="s">
        <v>2246</v>
      </c>
      <c r="C156" s="1" t="s">
        <v>2247</v>
      </c>
      <c r="D156" s="31"/>
      <c r="E156" s="1" t="s">
        <v>2248</v>
      </c>
      <c r="F156" s="1"/>
      <c r="G156" s="31">
        <v>30445</v>
      </c>
      <c r="H156" s="1" t="s">
        <v>2325</v>
      </c>
      <c r="I156" s="1" t="s">
        <v>1517</v>
      </c>
      <c r="J156" s="1"/>
      <c r="K156" s="1" t="str">
        <f>"021992777"</f>
        <v>021992777</v>
      </c>
      <c r="L156" s="1" t="s">
        <v>1518</v>
      </c>
      <c r="M156" s="1" t="s">
        <v>1519</v>
      </c>
      <c r="N156" s="1" t="str">
        <f>"096241394"</f>
        <v>096241394</v>
      </c>
      <c r="O156" s="1" t="s">
        <v>2316</v>
      </c>
      <c r="P156" s="1" t="s">
        <v>1560</v>
      </c>
      <c r="Q156" s="1" t="s">
        <v>2249</v>
      </c>
      <c r="R156" s="2" t="s">
        <v>2317</v>
      </c>
      <c r="S156" s="1" t="s">
        <v>1560</v>
      </c>
      <c r="T156" s="1" t="s">
        <v>1560</v>
      </c>
      <c r="U156" s="1"/>
    </row>
    <row r="157" spans="1:21">
      <c r="A157" s="1" t="s">
        <v>2311</v>
      </c>
      <c r="B157" s="1" t="s">
        <v>2250</v>
      </c>
      <c r="C157" s="1" t="s">
        <v>2251</v>
      </c>
      <c r="D157" s="31"/>
      <c r="E157" s="1" t="s">
        <v>2252</v>
      </c>
      <c r="F157" s="1"/>
      <c r="G157" s="31">
        <v>34481</v>
      </c>
      <c r="H157" s="1" t="s">
        <v>2315</v>
      </c>
      <c r="I157" s="1" t="s">
        <v>1520</v>
      </c>
      <c r="J157" s="1" t="str">
        <f>"4806202"</f>
        <v>4806202</v>
      </c>
      <c r="K157" s="1" t="str">
        <f>"0211778310"</f>
        <v>0211778310</v>
      </c>
      <c r="L157" s="1" t="s">
        <v>1581</v>
      </c>
      <c r="M157" s="1" t="s">
        <v>1521</v>
      </c>
      <c r="N157" s="1" t="str">
        <f>"02102601843"</f>
        <v>02102601843</v>
      </c>
      <c r="O157" s="1" t="s">
        <v>2321</v>
      </c>
      <c r="P157" s="1" t="s">
        <v>1560</v>
      </c>
      <c r="Q157" s="1" t="s">
        <v>2317</v>
      </c>
      <c r="R157" s="2" t="s">
        <v>2317</v>
      </c>
      <c r="S157" s="1" t="s">
        <v>2209</v>
      </c>
      <c r="T157" s="1" t="s">
        <v>2209</v>
      </c>
      <c r="U157" s="1"/>
    </row>
    <row r="158" spans="1:21">
      <c r="A158" s="1" t="s">
        <v>2311</v>
      </c>
      <c r="B158" s="1" t="s">
        <v>2253</v>
      </c>
      <c r="C158" s="1" t="s">
        <v>2254</v>
      </c>
      <c r="D158" s="31"/>
      <c r="E158" s="1" t="s">
        <v>2255</v>
      </c>
      <c r="F158" s="1"/>
      <c r="G158" s="31">
        <v>33462</v>
      </c>
      <c r="H158" s="1" t="s">
        <v>2315</v>
      </c>
      <c r="I158" s="1" t="s">
        <v>1522</v>
      </c>
      <c r="J158" s="1"/>
      <c r="K158" s="1" t="str">
        <f>"0211382934"</f>
        <v>0211382934</v>
      </c>
      <c r="L158" s="1" t="s">
        <v>1523</v>
      </c>
      <c r="M158" s="1" t="s">
        <v>1524</v>
      </c>
      <c r="N158" s="1" t="str">
        <f>"021365098"</f>
        <v>021365098</v>
      </c>
      <c r="O158" s="1" t="s">
        <v>2316</v>
      </c>
      <c r="P158" s="1" t="s">
        <v>1560</v>
      </c>
      <c r="Q158" s="1" t="s">
        <v>2317</v>
      </c>
      <c r="R158" s="2" t="s">
        <v>2317</v>
      </c>
      <c r="S158" s="1" t="s">
        <v>2209</v>
      </c>
      <c r="T158" s="1" t="s">
        <v>1560</v>
      </c>
      <c r="U158" s="1"/>
    </row>
    <row r="159" spans="1:21">
      <c r="A159" s="1" t="s">
        <v>2311</v>
      </c>
      <c r="B159" s="1" t="s">
        <v>2256</v>
      </c>
      <c r="C159" s="1" t="s">
        <v>2257</v>
      </c>
      <c r="D159" s="31"/>
      <c r="E159" s="1" t="s">
        <v>2258</v>
      </c>
      <c r="F159" s="1"/>
      <c r="G159" s="31">
        <v>31792</v>
      </c>
      <c r="H159" s="1" t="s">
        <v>2325</v>
      </c>
      <c r="I159" s="1" t="s">
        <v>1525</v>
      </c>
      <c r="J159" s="1" t="str">
        <f>"095540997"</f>
        <v>095540997</v>
      </c>
      <c r="K159" s="1" t="str">
        <f>"0211454627"</f>
        <v>0211454627</v>
      </c>
      <c r="L159" s="1" t="s">
        <v>1526</v>
      </c>
      <c r="M159" s="1" t="s">
        <v>1527</v>
      </c>
      <c r="N159" s="1" t="str">
        <f>"0210467940"</f>
        <v>0210467940</v>
      </c>
      <c r="O159" s="1" t="s">
        <v>2316</v>
      </c>
      <c r="P159" s="1" t="s">
        <v>1560</v>
      </c>
      <c r="Q159" s="1" t="s">
        <v>2317</v>
      </c>
      <c r="R159" s="2" t="s">
        <v>2317</v>
      </c>
      <c r="S159" s="1" t="s">
        <v>1560</v>
      </c>
      <c r="T159" s="1" t="s">
        <v>1560</v>
      </c>
      <c r="U159" s="1"/>
    </row>
    <row r="160" spans="1:21">
      <c r="A160" s="1" t="s">
        <v>2311</v>
      </c>
      <c r="B160" s="1" t="s">
        <v>2259</v>
      </c>
      <c r="C160" s="1" t="s">
        <v>2260</v>
      </c>
      <c r="D160" s="31"/>
      <c r="E160" s="1" t="s">
        <v>2261</v>
      </c>
      <c r="F160" s="1"/>
      <c r="G160" s="31">
        <v>26329</v>
      </c>
      <c r="H160" s="1" t="s">
        <v>2325</v>
      </c>
      <c r="I160" s="1" t="s">
        <v>1528</v>
      </c>
      <c r="J160" s="1"/>
      <c r="K160" s="1" t="str">
        <f>"027 281 5741"</f>
        <v>027 281 5741</v>
      </c>
      <c r="L160" s="1" t="s">
        <v>1529</v>
      </c>
      <c r="M160" s="1" t="s">
        <v>1530</v>
      </c>
      <c r="N160" s="1" t="str">
        <f>"021 816 896"</f>
        <v>021 816 896</v>
      </c>
      <c r="O160" s="1" t="s">
        <v>2236</v>
      </c>
      <c r="P160" s="1" t="s">
        <v>1560</v>
      </c>
      <c r="Q160" s="1" t="s">
        <v>2317</v>
      </c>
      <c r="R160" s="2" t="s">
        <v>2317</v>
      </c>
      <c r="S160" s="1" t="s">
        <v>2209</v>
      </c>
      <c r="T160" s="1" t="s">
        <v>1560</v>
      </c>
      <c r="U160" s="1"/>
    </row>
    <row r="161" spans="1:21">
      <c r="A161" s="1" t="s">
        <v>2311</v>
      </c>
      <c r="B161" s="1" t="s">
        <v>2262</v>
      </c>
      <c r="C161" s="1" t="s">
        <v>2260</v>
      </c>
      <c r="D161" s="31"/>
      <c r="E161" s="1" t="s">
        <v>2263</v>
      </c>
      <c r="F161" s="1"/>
      <c r="G161" s="31">
        <v>26259</v>
      </c>
      <c r="H161" s="1" t="s">
        <v>2315</v>
      </c>
      <c r="I161" s="1" t="s">
        <v>1528</v>
      </c>
      <c r="J161" s="1" t="str">
        <f>"09 813 0876"</f>
        <v>09 813 0876</v>
      </c>
      <c r="K161" s="1" t="str">
        <f>"021 816 896"</f>
        <v>021 816 896</v>
      </c>
      <c r="L161" s="1" t="s">
        <v>1531</v>
      </c>
      <c r="M161" s="1" t="s">
        <v>1532</v>
      </c>
      <c r="N161" s="1" t="str">
        <f>"027 281 5741"</f>
        <v>027 281 5741</v>
      </c>
      <c r="O161" s="1"/>
      <c r="P161" s="1" t="s">
        <v>2209</v>
      </c>
      <c r="Q161" s="1" t="s">
        <v>2317</v>
      </c>
      <c r="R161" s="2" t="s">
        <v>2317</v>
      </c>
      <c r="S161" s="1" t="s">
        <v>2209</v>
      </c>
      <c r="T161" s="1" t="s">
        <v>2209</v>
      </c>
      <c r="U161" s="1" t="s">
        <v>1533</v>
      </c>
    </row>
    <row r="162" spans="1:21">
      <c r="A162" s="1" t="s">
        <v>2311</v>
      </c>
      <c r="B162" s="1" t="s">
        <v>2264</v>
      </c>
      <c r="C162" s="1" t="s">
        <v>2265</v>
      </c>
      <c r="D162" s="31"/>
      <c r="E162" s="1" t="s">
        <v>2106</v>
      </c>
      <c r="F162" s="1"/>
      <c r="G162" s="31">
        <v>33353</v>
      </c>
      <c r="H162" s="1" t="s">
        <v>2315</v>
      </c>
      <c r="I162" s="1" t="s">
        <v>1534</v>
      </c>
      <c r="J162" s="1"/>
      <c r="K162" s="1" t="str">
        <f>"0272445853"</f>
        <v>0272445853</v>
      </c>
      <c r="L162" s="1"/>
      <c r="M162" s="1" t="s">
        <v>1535</v>
      </c>
      <c r="N162" s="1" t="str">
        <f>"021328961"</f>
        <v>021328961</v>
      </c>
      <c r="O162" s="1" t="s">
        <v>2316</v>
      </c>
      <c r="P162" s="1" t="s">
        <v>1560</v>
      </c>
      <c r="Q162" s="1" t="s">
        <v>2317</v>
      </c>
      <c r="R162" s="2" t="s">
        <v>2317</v>
      </c>
      <c r="S162" s="1" t="s">
        <v>1560</v>
      </c>
      <c r="T162" s="1" t="s">
        <v>2209</v>
      </c>
      <c r="U162" s="1"/>
    </row>
    <row r="163" spans="1:21">
      <c r="A163" s="1" t="s">
        <v>2311</v>
      </c>
      <c r="B163" s="1" t="s">
        <v>2107</v>
      </c>
      <c r="C163" s="1" t="s">
        <v>2108</v>
      </c>
      <c r="D163" s="31"/>
      <c r="E163" s="1" t="s">
        <v>2109</v>
      </c>
      <c r="F163" s="1"/>
      <c r="G163" s="31">
        <v>30384</v>
      </c>
      <c r="H163" s="1" t="s">
        <v>2325</v>
      </c>
      <c r="I163" s="1" t="s">
        <v>1423</v>
      </c>
      <c r="J163" s="1"/>
      <c r="K163" s="1" t="str">
        <f>"0211191065"</f>
        <v>0211191065</v>
      </c>
      <c r="L163" s="1" t="s">
        <v>1424</v>
      </c>
      <c r="M163" s="1" t="s">
        <v>1425</v>
      </c>
      <c r="N163" s="1" t="str">
        <f>"021 2672509"</f>
        <v>021 2672509</v>
      </c>
      <c r="O163" s="1" t="s">
        <v>2316</v>
      </c>
      <c r="P163" s="1" t="s">
        <v>1560</v>
      </c>
      <c r="Q163" s="1" t="s">
        <v>2317</v>
      </c>
      <c r="R163" s="2" t="s">
        <v>2317</v>
      </c>
      <c r="S163" s="1" t="s">
        <v>2209</v>
      </c>
      <c r="T163" s="1" t="s">
        <v>2209</v>
      </c>
      <c r="U163" s="1"/>
    </row>
    <row r="164" spans="1:21">
      <c r="A164" s="1" t="s">
        <v>2311</v>
      </c>
      <c r="B164" s="1" t="s">
        <v>2111</v>
      </c>
      <c r="C164" s="1" t="s">
        <v>2112</v>
      </c>
      <c r="D164" s="31"/>
      <c r="E164" s="1" t="s">
        <v>2113</v>
      </c>
      <c r="F164" s="1"/>
      <c r="G164" s="31">
        <v>30268</v>
      </c>
      <c r="H164" s="1" t="s">
        <v>2325</v>
      </c>
      <c r="I164" s="1" t="s">
        <v>1426</v>
      </c>
      <c r="J164" s="1" t="str">
        <f>"0211133446"</f>
        <v>0211133446</v>
      </c>
      <c r="K164" s="1" t="str">
        <f>"021 113 3446"</f>
        <v>021 113 3446</v>
      </c>
      <c r="L164" s="1" t="s">
        <v>1427</v>
      </c>
      <c r="M164" s="1" t="s">
        <v>1428</v>
      </c>
      <c r="N164" s="1" t="str">
        <f>"092793551"</f>
        <v>092793551</v>
      </c>
      <c r="O164" s="1" t="s">
        <v>2316</v>
      </c>
      <c r="P164" s="1" t="s">
        <v>1560</v>
      </c>
      <c r="Q164" s="1" t="s">
        <v>2114</v>
      </c>
      <c r="R164" s="2" t="s">
        <v>2317</v>
      </c>
      <c r="S164" s="1" t="s">
        <v>1560</v>
      </c>
      <c r="T164" s="1" t="s">
        <v>2209</v>
      </c>
      <c r="U164" s="1"/>
    </row>
    <row r="165" spans="1:21">
      <c r="A165" s="1" t="s">
        <v>2311</v>
      </c>
      <c r="B165" s="1" t="s">
        <v>2115</v>
      </c>
      <c r="C165" s="1" t="s">
        <v>2116</v>
      </c>
      <c r="D165" s="31"/>
      <c r="E165" s="1" t="s">
        <v>2117</v>
      </c>
      <c r="F165" s="1"/>
      <c r="G165" s="31">
        <v>32268</v>
      </c>
      <c r="H165" s="1" t="s">
        <v>2325</v>
      </c>
      <c r="I165" s="1" t="s">
        <v>1429</v>
      </c>
      <c r="J165" s="1"/>
      <c r="K165" s="1" t="str">
        <f>"02102988919"</f>
        <v>02102988919</v>
      </c>
      <c r="L165" s="1" t="s">
        <v>1430</v>
      </c>
      <c r="M165" s="1" t="s">
        <v>1431</v>
      </c>
      <c r="N165" s="1" t="str">
        <f>"02102839823"</f>
        <v>02102839823</v>
      </c>
      <c r="O165" s="1" t="s">
        <v>2316</v>
      </c>
      <c r="P165" s="1" t="s">
        <v>1560</v>
      </c>
      <c r="Q165" s="1" t="s">
        <v>2317</v>
      </c>
      <c r="R165" s="2" t="s">
        <v>2317</v>
      </c>
      <c r="S165" s="1" t="s">
        <v>2209</v>
      </c>
      <c r="T165" s="1" t="s">
        <v>2209</v>
      </c>
      <c r="U165" s="1"/>
    </row>
    <row r="166" spans="1:21">
      <c r="A166" s="1" t="s">
        <v>2311</v>
      </c>
      <c r="B166" s="1" t="s">
        <v>2118</v>
      </c>
      <c r="C166" s="1" t="s">
        <v>2119</v>
      </c>
      <c r="D166" s="31"/>
      <c r="E166" s="1" t="s">
        <v>2120</v>
      </c>
      <c r="F166" s="1"/>
      <c r="G166" s="31">
        <v>26685</v>
      </c>
      <c r="H166" s="1" t="s">
        <v>2325</v>
      </c>
      <c r="I166" s="1" t="s">
        <v>1432</v>
      </c>
      <c r="J166" s="1"/>
      <c r="K166" s="1" t="str">
        <f>"0274441682"</f>
        <v>0274441682</v>
      </c>
      <c r="L166" s="1" t="s">
        <v>1433</v>
      </c>
      <c r="M166" s="1" t="s">
        <v>1434</v>
      </c>
      <c r="N166" s="1" t="str">
        <f>"0272226540"</f>
        <v>0272226540</v>
      </c>
      <c r="O166" s="1" t="s">
        <v>2236</v>
      </c>
      <c r="P166" s="1" t="s">
        <v>1560</v>
      </c>
      <c r="Q166" s="1" t="s">
        <v>2317</v>
      </c>
      <c r="R166" s="2" t="s">
        <v>2317</v>
      </c>
      <c r="S166" s="1" t="s">
        <v>2209</v>
      </c>
      <c r="T166" s="1" t="s">
        <v>2209</v>
      </c>
      <c r="U166" s="1"/>
    </row>
    <row r="167" spans="1:21">
      <c r="A167" s="1" t="s">
        <v>2311</v>
      </c>
      <c r="B167" s="1" t="s">
        <v>2121</v>
      </c>
      <c r="C167" s="1" t="s">
        <v>2122</v>
      </c>
      <c r="D167" s="31"/>
      <c r="E167" s="1" t="s">
        <v>2123</v>
      </c>
      <c r="F167" s="1"/>
      <c r="G167" s="31">
        <v>27004</v>
      </c>
      <c r="H167" s="1" t="s">
        <v>2315</v>
      </c>
      <c r="I167" s="1" t="s">
        <v>1435</v>
      </c>
      <c r="J167" s="1"/>
      <c r="K167" s="1"/>
      <c r="L167" s="1"/>
      <c r="M167" s="1"/>
      <c r="N167" s="1"/>
      <c r="O167" s="1" t="s">
        <v>2236</v>
      </c>
      <c r="P167" s="1" t="s">
        <v>1560</v>
      </c>
      <c r="Q167" s="1" t="s">
        <v>2317</v>
      </c>
      <c r="R167" s="2" t="s">
        <v>2317</v>
      </c>
      <c r="S167" s="1" t="s">
        <v>2209</v>
      </c>
      <c r="T167" s="1" t="s">
        <v>2209</v>
      </c>
      <c r="U167" s="1"/>
    </row>
    <row r="168" spans="1:21">
      <c r="A168" s="1" t="s">
        <v>2311</v>
      </c>
      <c r="B168" s="1" t="s">
        <v>2124</v>
      </c>
      <c r="C168" s="1" t="s">
        <v>2125</v>
      </c>
      <c r="D168" s="31"/>
      <c r="E168" s="1" t="s">
        <v>2126</v>
      </c>
      <c r="F168" s="1"/>
      <c r="G168" s="31">
        <v>29440</v>
      </c>
      <c r="H168" s="1" t="s">
        <v>2315</v>
      </c>
      <c r="I168" s="1" t="s">
        <v>1436</v>
      </c>
      <c r="J168" s="1" t="str">
        <f>"095706049"</f>
        <v>095706049</v>
      </c>
      <c r="K168" s="1" t="str">
        <f>"0211808095"</f>
        <v>0211808095</v>
      </c>
      <c r="L168" s="1"/>
      <c r="M168" s="1" t="s">
        <v>1437</v>
      </c>
      <c r="N168" s="1" t="str">
        <f>"0275036274"</f>
        <v>0275036274</v>
      </c>
      <c r="O168" s="1" t="s">
        <v>2316</v>
      </c>
      <c r="P168" s="1" t="s">
        <v>1560</v>
      </c>
      <c r="Q168" s="1" t="s">
        <v>2317</v>
      </c>
      <c r="R168" s="2" t="s">
        <v>2317</v>
      </c>
      <c r="S168" s="1" t="s">
        <v>2209</v>
      </c>
      <c r="T168" s="1" t="s">
        <v>2209</v>
      </c>
      <c r="U168" s="1"/>
    </row>
    <row r="169" spans="1:21">
      <c r="A169" s="1" t="s">
        <v>2311</v>
      </c>
      <c r="B169" s="1" t="s">
        <v>2127</v>
      </c>
      <c r="C169" s="1" t="s">
        <v>2128</v>
      </c>
      <c r="D169" s="31"/>
      <c r="E169" s="1" t="s">
        <v>2129</v>
      </c>
      <c r="F169" s="1"/>
      <c r="G169" s="31">
        <v>31683</v>
      </c>
      <c r="H169" s="1" t="s">
        <v>2315</v>
      </c>
      <c r="I169" s="1" t="s">
        <v>1438</v>
      </c>
      <c r="J169" s="1" t="str">
        <f>"09 5249167"</f>
        <v>09 5249167</v>
      </c>
      <c r="K169" s="1" t="str">
        <f>"0220297246"</f>
        <v>0220297246</v>
      </c>
      <c r="L169" s="1" t="s">
        <v>1439</v>
      </c>
      <c r="M169" s="1" t="s">
        <v>1440</v>
      </c>
      <c r="N169" s="1" t="str">
        <f>"0210777560"</f>
        <v>0210777560</v>
      </c>
      <c r="O169" s="1" t="s">
        <v>2316</v>
      </c>
      <c r="P169" s="1" t="s">
        <v>1560</v>
      </c>
      <c r="Q169" s="1" t="s">
        <v>2130</v>
      </c>
      <c r="R169" s="2" t="s">
        <v>2317</v>
      </c>
      <c r="S169" s="1" t="s">
        <v>2209</v>
      </c>
      <c r="T169" s="1" t="s">
        <v>1560</v>
      </c>
      <c r="U169" s="1"/>
    </row>
    <row r="170" spans="1:21">
      <c r="A170" s="1" t="s">
        <v>2311</v>
      </c>
      <c r="B170" s="1" t="s">
        <v>2131</v>
      </c>
      <c r="C170" s="1" t="s">
        <v>2132</v>
      </c>
      <c r="D170" s="31"/>
      <c r="E170" s="1" t="s">
        <v>2133</v>
      </c>
      <c r="F170" s="1"/>
      <c r="G170" s="31">
        <v>35066</v>
      </c>
      <c r="H170" s="1" t="s">
        <v>2325</v>
      </c>
      <c r="I170" s="1" t="s">
        <v>1441</v>
      </c>
      <c r="J170" s="1"/>
      <c r="K170" s="1" t="str">
        <f>"+642102630066"</f>
        <v>+642102630066</v>
      </c>
      <c r="L170" s="1" t="s">
        <v>1442</v>
      </c>
      <c r="M170" s="1"/>
      <c r="N170" s="1" t="str">
        <f>"+642102630066"</f>
        <v>+642102630066</v>
      </c>
      <c r="O170" s="1" t="s">
        <v>2321</v>
      </c>
      <c r="P170" s="1" t="s">
        <v>1560</v>
      </c>
      <c r="Q170" s="1" t="s">
        <v>2317</v>
      </c>
      <c r="R170" s="2" t="s">
        <v>2317</v>
      </c>
      <c r="S170" s="1" t="s">
        <v>1560</v>
      </c>
      <c r="T170" s="1" t="s">
        <v>1560</v>
      </c>
      <c r="U170" s="1"/>
    </row>
    <row r="171" spans="1:21">
      <c r="A171" s="1" t="s">
        <v>2311</v>
      </c>
      <c r="B171" s="1" t="s">
        <v>2312</v>
      </c>
      <c r="C171" s="1" t="s">
        <v>2134</v>
      </c>
      <c r="D171" s="31"/>
      <c r="E171" s="1" t="s">
        <v>2135</v>
      </c>
      <c r="F171" s="1"/>
      <c r="G171" s="31">
        <v>23296</v>
      </c>
      <c r="H171" s="1" t="s">
        <v>2325</v>
      </c>
      <c r="I171" s="1" t="s">
        <v>1443</v>
      </c>
      <c r="J171" s="1" t="str">
        <f>"092387070"</f>
        <v>092387070</v>
      </c>
      <c r="K171" s="1" t="str">
        <f>"0211176693"</f>
        <v>0211176693</v>
      </c>
      <c r="L171" s="1" t="s">
        <v>1444</v>
      </c>
      <c r="M171" s="1" t="s">
        <v>1445</v>
      </c>
      <c r="N171" s="1" t="str">
        <f>"0226727332"</f>
        <v>0226727332</v>
      </c>
      <c r="O171" s="1" t="s">
        <v>2136</v>
      </c>
      <c r="P171" s="1" t="s">
        <v>1560</v>
      </c>
      <c r="Q171" s="1" t="s">
        <v>2317</v>
      </c>
      <c r="R171" s="2" t="s">
        <v>2317</v>
      </c>
      <c r="S171" s="1" t="s">
        <v>2209</v>
      </c>
      <c r="T171" s="1" t="s">
        <v>1560</v>
      </c>
      <c r="U171" s="1"/>
    </row>
    <row r="172" spans="1:21">
      <c r="A172" s="1" t="s">
        <v>2311</v>
      </c>
      <c r="B172" s="1" t="s">
        <v>2222</v>
      </c>
      <c r="C172" s="1" t="s">
        <v>2137</v>
      </c>
      <c r="D172" s="31"/>
      <c r="E172" s="1" t="s">
        <v>2138</v>
      </c>
      <c r="F172" s="1"/>
      <c r="G172" s="31">
        <v>24957</v>
      </c>
      <c r="H172" s="1" t="s">
        <v>2315</v>
      </c>
      <c r="I172" s="1" t="s">
        <v>1446</v>
      </c>
      <c r="J172" s="1" t="str">
        <f>"09 2999954"</f>
        <v>09 2999954</v>
      </c>
      <c r="K172" s="1" t="str">
        <f>"021925393"</f>
        <v>021925393</v>
      </c>
      <c r="L172" s="1" t="s">
        <v>1447</v>
      </c>
      <c r="M172" s="1" t="s">
        <v>1448</v>
      </c>
      <c r="N172" s="1" t="str">
        <f>"021440032"</f>
        <v>021440032</v>
      </c>
      <c r="O172" s="1" t="s">
        <v>2236</v>
      </c>
      <c r="P172" s="1" t="s">
        <v>1560</v>
      </c>
      <c r="Q172" s="1" t="s">
        <v>2317</v>
      </c>
      <c r="R172" s="2" t="s">
        <v>2317</v>
      </c>
      <c r="S172" s="1" t="s">
        <v>2209</v>
      </c>
      <c r="T172" s="1" t="s">
        <v>1560</v>
      </c>
      <c r="U172" s="1"/>
    </row>
    <row r="173" spans="1:21">
      <c r="A173" s="1" t="s">
        <v>2311</v>
      </c>
      <c r="B173" s="1" t="s">
        <v>2139</v>
      </c>
      <c r="C173" s="1" t="s">
        <v>2140</v>
      </c>
      <c r="D173" s="31"/>
      <c r="E173" s="1" t="s">
        <v>2141</v>
      </c>
      <c r="F173" s="1"/>
      <c r="G173" s="31">
        <v>20562</v>
      </c>
      <c r="H173" s="1" t="s">
        <v>2315</v>
      </c>
      <c r="I173" s="1" t="s">
        <v>1449</v>
      </c>
      <c r="J173" s="1" t="str">
        <f>"092660013"</f>
        <v>092660013</v>
      </c>
      <c r="K173" s="1" t="str">
        <f>"02102923180"</f>
        <v>02102923180</v>
      </c>
      <c r="L173" s="1" t="s">
        <v>1450</v>
      </c>
      <c r="M173" s="1" t="s">
        <v>1451</v>
      </c>
      <c r="N173" s="1" t="str">
        <f>"092660013"</f>
        <v>092660013</v>
      </c>
      <c r="O173" s="1" t="s">
        <v>2142</v>
      </c>
      <c r="P173" s="1" t="s">
        <v>1560</v>
      </c>
      <c r="Q173" s="1" t="s">
        <v>2317</v>
      </c>
      <c r="R173" s="2" t="s">
        <v>2317</v>
      </c>
      <c r="S173" s="1" t="s">
        <v>2209</v>
      </c>
      <c r="T173" s="1" t="s">
        <v>1560</v>
      </c>
      <c r="U173" s="1"/>
    </row>
    <row r="174" spans="1:21">
      <c r="A174" s="1" t="s">
        <v>2311</v>
      </c>
      <c r="B174" s="1" t="s">
        <v>2143</v>
      </c>
      <c r="C174" s="1" t="s">
        <v>2144</v>
      </c>
      <c r="D174" s="31"/>
      <c r="E174" s="1" t="s">
        <v>2145</v>
      </c>
      <c r="F174" s="1"/>
      <c r="G174" s="31">
        <v>34084</v>
      </c>
      <c r="H174" s="1" t="s">
        <v>2315</v>
      </c>
      <c r="I174" s="1" t="s">
        <v>1452</v>
      </c>
      <c r="J174" s="1" t="str">
        <f>"092571381"</f>
        <v>092571381</v>
      </c>
      <c r="K174" s="1" t="str">
        <f>"02102243058"</f>
        <v>02102243058</v>
      </c>
      <c r="L174" s="1" t="s">
        <v>1453</v>
      </c>
      <c r="M174" s="1" t="s">
        <v>1454</v>
      </c>
      <c r="N174" s="1" t="str">
        <f>"0211511248"</f>
        <v>0211511248</v>
      </c>
      <c r="O174" s="1" t="s">
        <v>2321</v>
      </c>
      <c r="P174" s="1" t="s">
        <v>1560</v>
      </c>
      <c r="Q174" s="1" t="s">
        <v>2317</v>
      </c>
      <c r="R174" s="2" t="s">
        <v>2317</v>
      </c>
      <c r="S174" s="1" t="s">
        <v>1560</v>
      </c>
      <c r="T174" s="1" t="s">
        <v>2209</v>
      </c>
      <c r="U174" s="1"/>
    </row>
    <row r="175" spans="1:21">
      <c r="A175" s="1" t="s">
        <v>2311</v>
      </c>
      <c r="B175" s="1" t="s">
        <v>2146</v>
      </c>
      <c r="C175" s="1" t="s">
        <v>2147</v>
      </c>
      <c r="D175" s="31"/>
      <c r="E175" s="1" t="s">
        <v>2148</v>
      </c>
      <c r="F175" s="1"/>
      <c r="G175" s="31">
        <v>30635</v>
      </c>
      <c r="H175" s="1" t="s">
        <v>2325</v>
      </c>
      <c r="I175" s="1" t="s">
        <v>1455</v>
      </c>
      <c r="J175" s="1"/>
      <c r="K175" s="1" t="str">
        <f>"02102643900"</f>
        <v>02102643900</v>
      </c>
      <c r="L175" s="1" t="s">
        <v>1456</v>
      </c>
      <c r="M175" s="1" t="s">
        <v>1457</v>
      </c>
      <c r="N175" s="1" t="str">
        <f>"094894111"</f>
        <v>094894111</v>
      </c>
      <c r="O175" s="1" t="s">
        <v>2316</v>
      </c>
      <c r="P175" s="1" t="s">
        <v>1560</v>
      </c>
      <c r="Q175" s="1" t="s">
        <v>2317</v>
      </c>
      <c r="R175" s="2" t="s">
        <v>2317</v>
      </c>
      <c r="S175" s="1" t="s">
        <v>2209</v>
      </c>
      <c r="T175" s="1" t="s">
        <v>2209</v>
      </c>
      <c r="U175" s="1" t="s">
        <v>1458</v>
      </c>
    </row>
    <row r="176" spans="1:21">
      <c r="A176" s="1" t="s">
        <v>2311</v>
      </c>
      <c r="B176" s="1" t="s">
        <v>2149</v>
      </c>
      <c r="C176" s="1" t="s">
        <v>2150</v>
      </c>
      <c r="D176" s="31"/>
      <c r="E176" s="1" t="s">
        <v>2151</v>
      </c>
      <c r="F176" s="1"/>
      <c r="G176" s="31">
        <v>34869</v>
      </c>
      <c r="H176" s="1" t="s">
        <v>2315</v>
      </c>
      <c r="I176" s="1" t="s">
        <v>1460</v>
      </c>
      <c r="J176" s="1" t="str">
        <f>"09 445 1232"</f>
        <v>09 445 1232</v>
      </c>
      <c r="K176" s="1" t="str">
        <f>"021 2525 631"</f>
        <v>021 2525 631</v>
      </c>
      <c r="L176" s="1" t="s">
        <v>1461</v>
      </c>
      <c r="M176" s="1" t="s">
        <v>1462</v>
      </c>
      <c r="N176" s="1" t="str">
        <f>"021 721 848"</f>
        <v>021 721 848</v>
      </c>
      <c r="O176" s="1" t="s">
        <v>2321</v>
      </c>
      <c r="P176" s="1" t="s">
        <v>1560</v>
      </c>
      <c r="Q176" s="1" t="s">
        <v>2317</v>
      </c>
      <c r="R176" s="2" t="s">
        <v>2317</v>
      </c>
      <c r="S176" s="1" t="s">
        <v>2209</v>
      </c>
      <c r="T176" s="1" t="s">
        <v>1560</v>
      </c>
      <c r="U176" s="1"/>
    </row>
    <row r="177" spans="1:21">
      <c r="A177" s="1" t="s">
        <v>2311</v>
      </c>
      <c r="B177" s="1" t="s">
        <v>2152</v>
      </c>
      <c r="C177" s="1" t="s">
        <v>2153</v>
      </c>
      <c r="D177" s="31"/>
      <c r="E177" s="1" t="s">
        <v>2154</v>
      </c>
      <c r="F177" s="1"/>
      <c r="G177" s="31">
        <v>35049</v>
      </c>
      <c r="H177" s="1" t="s">
        <v>2315</v>
      </c>
      <c r="I177" s="1" t="s">
        <v>1463</v>
      </c>
      <c r="J177" s="1" t="str">
        <f>"8285396"</f>
        <v>8285396</v>
      </c>
      <c r="K177" s="1" t="str">
        <f>"0212987999"</f>
        <v>0212987999</v>
      </c>
      <c r="L177" s="1" t="s">
        <v>1585</v>
      </c>
      <c r="M177" s="1" t="s">
        <v>1464</v>
      </c>
      <c r="N177" s="1" t="str">
        <f>"0275442459"</f>
        <v>0275442459</v>
      </c>
      <c r="O177" s="1" t="s">
        <v>2321</v>
      </c>
      <c r="P177" s="1" t="s">
        <v>1560</v>
      </c>
      <c r="Q177" s="1" t="s">
        <v>2317</v>
      </c>
      <c r="R177" s="2" t="s">
        <v>2317</v>
      </c>
      <c r="S177" s="1" t="s">
        <v>2209</v>
      </c>
      <c r="T177" s="1" t="s">
        <v>1560</v>
      </c>
      <c r="U177" s="1"/>
    </row>
    <row r="178" spans="1:21">
      <c r="A178" s="1" t="s">
        <v>2311</v>
      </c>
      <c r="B178" s="1" t="s">
        <v>2155</v>
      </c>
      <c r="C178" s="1" t="s">
        <v>2156</v>
      </c>
      <c r="D178" s="31"/>
      <c r="E178" s="1" t="s">
        <v>2157</v>
      </c>
      <c r="F178" s="1"/>
      <c r="G178" s="31">
        <v>34445</v>
      </c>
      <c r="H178" s="1" t="s">
        <v>2315</v>
      </c>
      <c r="I178" s="1" t="s">
        <v>1465</v>
      </c>
      <c r="J178" s="1"/>
      <c r="K178" s="1"/>
      <c r="L178" s="1"/>
      <c r="M178" s="1"/>
      <c r="N178" s="1"/>
      <c r="O178" s="1"/>
      <c r="P178" s="1" t="s">
        <v>1560</v>
      </c>
      <c r="Q178" s="1" t="s">
        <v>2317</v>
      </c>
      <c r="R178" s="2" t="s">
        <v>2317</v>
      </c>
      <c r="S178" s="1" t="s">
        <v>2209</v>
      </c>
      <c r="T178" s="1"/>
      <c r="U178" s="1"/>
    </row>
    <row r="179" spans="1:21">
      <c r="A179" s="1" t="s">
        <v>2311</v>
      </c>
      <c r="B179" s="1" t="s">
        <v>2158</v>
      </c>
      <c r="C179" s="1" t="s">
        <v>2159</v>
      </c>
      <c r="D179" s="31"/>
      <c r="E179" s="1" t="s">
        <v>2160</v>
      </c>
      <c r="F179" s="1"/>
      <c r="G179" s="31">
        <v>33998</v>
      </c>
      <c r="H179" s="1" t="s">
        <v>2315</v>
      </c>
      <c r="I179" s="1" t="s">
        <v>1466</v>
      </c>
      <c r="J179" s="1"/>
      <c r="K179" s="1" t="str">
        <f>"0210719079"</f>
        <v>0210719079</v>
      </c>
      <c r="L179" s="1" t="s">
        <v>1467</v>
      </c>
      <c r="M179" s="1" t="s">
        <v>1468</v>
      </c>
      <c r="N179" s="1" t="str">
        <f>"0211770763"</f>
        <v>0211770763</v>
      </c>
      <c r="O179" s="1" t="s">
        <v>2321</v>
      </c>
      <c r="P179" s="1" t="s">
        <v>1560</v>
      </c>
      <c r="Q179" s="1" t="s">
        <v>2317</v>
      </c>
      <c r="R179" s="2" t="s">
        <v>2317</v>
      </c>
      <c r="S179" s="1" t="s">
        <v>1560</v>
      </c>
      <c r="T179" s="1"/>
      <c r="U179" s="1"/>
    </row>
    <row r="180" spans="1:21">
      <c r="A180" s="1" t="s">
        <v>2311</v>
      </c>
      <c r="B180" s="1" t="s">
        <v>2161</v>
      </c>
      <c r="C180" s="1" t="s">
        <v>2162</v>
      </c>
      <c r="D180" s="31"/>
      <c r="E180" s="1" t="s">
        <v>2163</v>
      </c>
      <c r="F180" s="1"/>
      <c r="G180" s="31">
        <v>30428</v>
      </c>
      <c r="H180" s="1" t="s">
        <v>2315</v>
      </c>
      <c r="I180" s="1" t="s">
        <v>1469</v>
      </c>
      <c r="J180" s="1" t="str">
        <f>"+6421638466"</f>
        <v>+6421638466</v>
      </c>
      <c r="K180" s="1" t="str">
        <f>"+6421638466"</f>
        <v>+6421638466</v>
      </c>
      <c r="L180" s="1" t="s">
        <v>1581</v>
      </c>
      <c r="M180" s="1" t="s">
        <v>1470</v>
      </c>
      <c r="N180" s="1" t="str">
        <f>"+6421638469"</f>
        <v>+6421638469</v>
      </c>
      <c r="O180" s="1" t="s">
        <v>2316</v>
      </c>
      <c r="P180" s="1" t="s">
        <v>1560</v>
      </c>
      <c r="Q180" s="1" t="s">
        <v>2164</v>
      </c>
      <c r="R180" s="2" t="s">
        <v>2317</v>
      </c>
      <c r="S180" s="1" t="s">
        <v>1560</v>
      </c>
      <c r="T180" s="1" t="s">
        <v>1560</v>
      </c>
      <c r="U180" s="1"/>
    </row>
    <row r="181" spans="1:21">
      <c r="A181" s="1" t="s">
        <v>2311</v>
      </c>
      <c r="B181" s="1" t="s">
        <v>2165</v>
      </c>
      <c r="C181" s="1" t="s">
        <v>2166</v>
      </c>
      <c r="D181" s="31"/>
      <c r="E181" s="1" t="s">
        <v>2167</v>
      </c>
      <c r="F181" s="1"/>
      <c r="G181" s="31">
        <v>35776</v>
      </c>
      <c r="H181" s="1" t="s">
        <v>2325</v>
      </c>
      <c r="I181" s="1" t="s">
        <v>1471</v>
      </c>
      <c r="J181" s="1" t="str">
        <f>"09-8184580"</f>
        <v>09-8184580</v>
      </c>
      <c r="K181" s="1" t="str">
        <f>"0211183560"</f>
        <v>0211183560</v>
      </c>
      <c r="L181" s="1" t="s">
        <v>1581</v>
      </c>
      <c r="M181" s="1" t="s">
        <v>1472</v>
      </c>
      <c r="N181" s="1" t="str">
        <f>"0212567477"</f>
        <v>0212567477</v>
      </c>
      <c r="O181" s="1" t="s">
        <v>2168</v>
      </c>
      <c r="P181" s="1" t="s">
        <v>1560</v>
      </c>
      <c r="Q181" s="1" t="s">
        <v>2317</v>
      </c>
      <c r="R181" s="2" t="s">
        <v>2317</v>
      </c>
      <c r="S181" s="1" t="s">
        <v>2209</v>
      </c>
      <c r="T181" s="1" t="s">
        <v>2209</v>
      </c>
      <c r="U181" s="1"/>
    </row>
    <row r="182" spans="1:21">
      <c r="A182" s="1" t="s">
        <v>2311</v>
      </c>
      <c r="B182" s="1" t="s">
        <v>2169</v>
      </c>
      <c r="C182" s="1" t="s">
        <v>2170</v>
      </c>
      <c r="D182" s="31"/>
      <c r="E182" s="1" t="s">
        <v>2171</v>
      </c>
      <c r="F182" s="1"/>
      <c r="G182" s="31">
        <v>32789</v>
      </c>
      <c r="H182" s="1" t="s">
        <v>2315</v>
      </c>
      <c r="I182" s="1" t="s">
        <v>1473</v>
      </c>
      <c r="J182" s="1"/>
      <c r="K182" s="1" t="str">
        <f>"027 881 8967"</f>
        <v>027 881 8967</v>
      </c>
      <c r="L182" s="1"/>
      <c r="M182" s="1"/>
      <c r="N182" s="1"/>
      <c r="O182" s="1" t="s">
        <v>2316</v>
      </c>
      <c r="P182" s="1" t="s">
        <v>1560</v>
      </c>
      <c r="Q182" s="1" t="s">
        <v>2317</v>
      </c>
      <c r="R182" s="2" t="s">
        <v>2317</v>
      </c>
      <c r="S182" s="1" t="s">
        <v>2209</v>
      </c>
      <c r="T182" s="1" t="s">
        <v>1560</v>
      </c>
      <c r="U182" s="1"/>
    </row>
    <row r="183" spans="1:21">
      <c r="A183" s="1" t="s">
        <v>2311</v>
      </c>
      <c r="B183" s="1" t="s">
        <v>2172</v>
      </c>
      <c r="C183" s="1" t="s">
        <v>2173</v>
      </c>
      <c r="D183" s="31"/>
      <c r="E183" s="1" t="s">
        <v>2174</v>
      </c>
      <c r="F183" s="1"/>
      <c r="G183" s="31">
        <v>29951</v>
      </c>
      <c r="H183" s="1" t="s">
        <v>2325</v>
      </c>
      <c r="I183" s="1" t="s">
        <v>1474</v>
      </c>
      <c r="J183" s="1"/>
      <c r="K183" s="1" t="str">
        <f>"021 294 5033"</f>
        <v>021 294 5033</v>
      </c>
      <c r="L183" s="1" t="s">
        <v>1475</v>
      </c>
      <c r="M183" s="1" t="s">
        <v>1476</v>
      </c>
      <c r="N183" s="1" t="str">
        <f>"027 325 4197"</f>
        <v>027 325 4197</v>
      </c>
      <c r="O183" s="1" t="s">
        <v>2316</v>
      </c>
      <c r="P183" s="1" t="s">
        <v>1560</v>
      </c>
      <c r="Q183" s="1" t="s">
        <v>2317</v>
      </c>
      <c r="R183" s="2" t="s">
        <v>2317</v>
      </c>
      <c r="S183" s="1" t="s">
        <v>1560</v>
      </c>
      <c r="T183" s="1" t="s">
        <v>1560</v>
      </c>
      <c r="U183" s="1"/>
    </row>
    <row r="184" spans="1:21">
      <c r="A184" s="1" t="s">
        <v>2311</v>
      </c>
      <c r="B184" s="1" t="s">
        <v>2175</v>
      </c>
      <c r="C184" s="1" t="s">
        <v>2176</v>
      </c>
      <c r="D184" s="31"/>
      <c r="E184" s="1" t="s">
        <v>2177</v>
      </c>
      <c r="F184" s="1"/>
      <c r="G184" s="31">
        <v>33609</v>
      </c>
      <c r="H184" s="1" t="s">
        <v>2315</v>
      </c>
      <c r="I184" s="1" t="s">
        <v>1479</v>
      </c>
      <c r="J184" s="1"/>
      <c r="K184" s="1" t="str">
        <f>"0220983637"</f>
        <v>0220983637</v>
      </c>
      <c r="L184" s="1"/>
      <c r="M184" s="1" t="s">
        <v>1480</v>
      </c>
      <c r="N184" s="1" t="str">
        <f>"02102285604"</f>
        <v>02102285604</v>
      </c>
      <c r="O184" s="1" t="s">
        <v>2316</v>
      </c>
      <c r="P184" s="1" t="s">
        <v>1560</v>
      </c>
      <c r="Q184" s="1" t="s">
        <v>2317</v>
      </c>
      <c r="R184" s="2" t="s">
        <v>2317</v>
      </c>
      <c r="S184" s="1" t="s">
        <v>2209</v>
      </c>
      <c r="T184" s="1" t="s">
        <v>1560</v>
      </c>
      <c r="U184" s="1"/>
    </row>
    <row r="185" spans="1:21">
      <c r="A185" s="1" t="s">
        <v>2311</v>
      </c>
      <c r="B185" s="1" t="s">
        <v>2387</v>
      </c>
      <c r="C185" s="1" t="s">
        <v>2388</v>
      </c>
      <c r="D185" s="31"/>
      <c r="E185" s="1" t="s">
        <v>2179</v>
      </c>
      <c r="F185" s="1"/>
      <c r="G185" s="31">
        <v>20489</v>
      </c>
      <c r="H185" s="1" t="s">
        <v>2325</v>
      </c>
      <c r="I185" s="1" t="s">
        <v>1362</v>
      </c>
      <c r="J185" s="1"/>
      <c r="K185" s="1" t="str">
        <f>"021735343"</f>
        <v>021735343</v>
      </c>
      <c r="L185" s="1" t="s">
        <v>1363</v>
      </c>
      <c r="M185" s="1" t="s">
        <v>1364</v>
      </c>
      <c r="N185" s="1" t="str">
        <f>"021778080"</f>
        <v>021778080</v>
      </c>
      <c r="O185" s="1" t="s">
        <v>2142</v>
      </c>
      <c r="P185" s="1" t="s">
        <v>1560</v>
      </c>
      <c r="Q185" s="1" t="s">
        <v>2180</v>
      </c>
      <c r="R185" s="2" t="s">
        <v>2317</v>
      </c>
      <c r="S185" s="1" t="s">
        <v>1560</v>
      </c>
      <c r="T185" s="1" t="s">
        <v>2209</v>
      </c>
      <c r="U185" s="1"/>
    </row>
    <row r="186" spans="1:21">
      <c r="A186" s="1" t="s">
        <v>2311</v>
      </c>
      <c r="B186" s="1" t="s">
        <v>2181</v>
      </c>
      <c r="C186" s="1" t="s">
        <v>2182</v>
      </c>
      <c r="D186" s="31"/>
      <c r="E186" s="1" t="s">
        <v>2183</v>
      </c>
      <c r="F186" s="1"/>
      <c r="G186" s="31">
        <v>25635</v>
      </c>
      <c r="H186" s="1" t="s">
        <v>2315</v>
      </c>
      <c r="I186" s="1" t="s">
        <v>1365</v>
      </c>
      <c r="J186" s="1" t="str">
        <f>"09 5232364"</f>
        <v>09 5232364</v>
      </c>
      <c r="K186" s="1" t="str">
        <f>"0275746665"</f>
        <v>0275746665</v>
      </c>
      <c r="L186" s="1" t="s">
        <v>1366</v>
      </c>
      <c r="M186" s="1" t="s">
        <v>1367</v>
      </c>
      <c r="N186" s="1" t="str">
        <f>"0275232364"</f>
        <v>0275232364</v>
      </c>
      <c r="O186" s="1" t="s">
        <v>2236</v>
      </c>
      <c r="P186" s="1" t="s">
        <v>1560</v>
      </c>
      <c r="Q186" s="1" t="s">
        <v>2317</v>
      </c>
      <c r="R186" s="2" t="s">
        <v>2317</v>
      </c>
      <c r="S186" s="1" t="s">
        <v>2209</v>
      </c>
      <c r="T186" s="1" t="s">
        <v>1560</v>
      </c>
      <c r="U186" s="1"/>
    </row>
    <row r="187" spans="1:21">
      <c r="A187" s="1" t="s">
        <v>2311</v>
      </c>
      <c r="B187" s="1" t="s">
        <v>2184</v>
      </c>
      <c r="C187" s="1" t="s">
        <v>2185</v>
      </c>
      <c r="D187" s="31"/>
      <c r="E187" s="1" t="s">
        <v>2186</v>
      </c>
      <c r="F187" s="1"/>
      <c r="G187" s="31">
        <v>29686</v>
      </c>
      <c r="H187" s="1" t="s">
        <v>2315</v>
      </c>
      <c r="I187" s="1" t="s">
        <v>1368</v>
      </c>
      <c r="J187" s="1" t="str">
        <f>"092967169"</f>
        <v>092967169</v>
      </c>
      <c r="K187" s="1" t="str">
        <f>"0212666803"</f>
        <v>0212666803</v>
      </c>
      <c r="L187" s="1" t="s">
        <v>1369</v>
      </c>
      <c r="M187" s="1" t="s">
        <v>1370</v>
      </c>
      <c r="N187" s="1" t="str">
        <f>"0226577683"</f>
        <v>0226577683</v>
      </c>
      <c r="O187" s="1" t="s">
        <v>2316</v>
      </c>
      <c r="P187" s="1" t="s">
        <v>1560</v>
      </c>
      <c r="Q187" s="1" t="s">
        <v>2317</v>
      </c>
      <c r="R187" s="2" t="s">
        <v>2317</v>
      </c>
      <c r="S187" s="1" t="s">
        <v>2209</v>
      </c>
      <c r="T187" s="1"/>
      <c r="U187" s="1"/>
    </row>
    <row r="188" spans="1:21">
      <c r="A188" s="1" t="s">
        <v>2311</v>
      </c>
      <c r="B188" s="1" t="s">
        <v>2187</v>
      </c>
      <c r="C188" s="1" t="s">
        <v>2027</v>
      </c>
      <c r="D188" s="31"/>
      <c r="E188" s="1" t="s">
        <v>2028</v>
      </c>
      <c r="F188" s="1"/>
      <c r="G188" s="31">
        <v>30602</v>
      </c>
      <c r="H188" s="1" t="s">
        <v>2315</v>
      </c>
      <c r="I188" s="1" t="s">
        <v>1371</v>
      </c>
      <c r="J188" s="1"/>
      <c r="K188" s="1" t="str">
        <f>"02108670493"</f>
        <v>02108670493</v>
      </c>
      <c r="L188" s="1"/>
      <c r="M188" s="1"/>
      <c r="N188" s="1"/>
      <c r="O188" s="1" t="s">
        <v>2316</v>
      </c>
      <c r="P188" s="1" t="s">
        <v>1560</v>
      </c>
      <c r="Q188" s="1" t="s">
        <v>2317</v>
      </c>
      <c r="R188" s="1" t="s">
        <v>2334</v>
      </c>
      <c r="S188" s="1" t="s">
        <v>2209</v>
      </c>
      <c r="T188" s="1" t="s">
        <v>1560</v>
      </c>
      <c r="U188" s="1"/>
    </row>
    <row r="189" spans="1:21">
      <c r="A189" s="1" t="s">
        <v>2311</v>
      </c>
      <c r="B189" s="1" t="s">
        <v>2029</v>
      </c>
      <c r="C189" s="1" t="s">
        <v>2352</v>
      </c>
      <c r="D189" s="31"/>
      <c r="E189" s="1" t="s">
        <v>2030</v>
      </c>
      <c r="F189" s="1"/>
      <c r="G189" s="31">
        <v>35983</v>
      </c>
      <c r="H189" s="1" t="s">
        <v>2315</v>
      </c>
      <c r="I189" s="1" t="s">
        <v>1372</v>
      </c>
      <c r="J189" s="1" t="str">
        <f>"8320760"</f>
        <v>8320760</v>
      </c>
      <c r="K189" s="1" t="str">
        <f>"0211041323"</f>
        <v>0211041323</v>
      </c>
      <c r="L189" s="1"/>
      <c r="M189" s="1" t="s">
        <v>1373</v>
      </c>
      <c r="N189" s="1" t="str">
        <f>"0211320376"</f>
        <v>0211320376</v>
      </c>
      <c r="O189" s="1" t="s">
        <v>2168</v>
      </c>
      <c r="P189" s="1" t="s">
        <v>1560</v>
      </c>
      <c r="Q189" s="1" t="s">
        <v>2317</v>
      </c>
      <c r="R189" s="2" t="s">
        <v>2317</v>
      </c>
      <c r="S189" s="1" t="s">
        <v>2209</v>
      </c>
      <c r="T189" s="1" t="s">
        <v>1560</v>
      </c>
      <c r="U189" s="1"/>
    </row>
    <row r="190" spans="1:21">
      <c r="A190" s="1" t="s">
        <v>2311</v>
      </c>
      <c r="B190" s="1" t="s">
        <v>2031</v>
      </c>
      <c r="C190" s="1" t="s">
        <v>2352</v>
      </c>
      <c r="D190" s="31"/>
      <c r="E190" s="1" t="s">
        <v>2032</v>
      </c>
      <c r="F190" s="1"/>
      <c r="G190" s="31">
        <v>22885</v>
      </c>
      <c r="H190" s="1" t="s">
        <v>2315</v>
      </c>
      <c r="I190" s="1" t="s">
        <v>1374</v>
      </c>
      <c r="J190" s="1" t="str">
        <f>"N/A"</f>
        <v>N/A</v>
      </c>
      <c r="K190" s="1" t="str">
        <f>"0276873224"</f>
        <v>0276873224</v>
      </c>
      <c r="L190" s="1" t="s">
        <v>1558</v>
      </c>
      <c r="M190" s="1" t="s">
        <v>2317</v>
      </c>
      <c r="N190" s="1" t="str">
        <f>"N/A"</f>
        <v>N/A</v>
      </c>
      <c r="O190" s="1" t="s">
        <v>2136</v>
      </c>
      <c r="P190" s="1" t="s">
        <v>1560</v>
      </c>
      <c r="Q190" s="1" t="s">
        <v>2092</v>
      </c>
      <c r="R190" s="2" t="s">
        <v>2317</v>
      </c>
      <c r="S190" s="1" t="s">
        <v>1560</v>
      </c>
      <c r="T190" s="1" t="s">
        <v>2209</v>
      </c>
      <c r="U190" s="1" t="s">
        <v>1375</v>
      </c>
    </row>
    <row r="191" spans="1:21">
      <c r="A191" s="1" t="s">
        <v>2311</v>
      </c>
      <c r="B191" s="1" t="s">
        <v>2033</v>
      </c>
      <c r="C191" s="1" t="s">
        <v>2034</v>
      </c>
      <c r="D191" s="31"/>
      <c r="E191" s="1" t="s">
        <v>2035</v>
      </c>
      <c r="F191" s="1"/>
      <c r="G191" s="31">
        <v>32913</v>
      </c>
      <c r="H191" s="1" t="s">
        <v>2325</v>
      </c>
      <c r="I191" s="1" t="s">
        <v>1376</v>
      </c>
      <c r="J191" s="1"/>
      <c r="K191" s="1" t="str">
        <f>"022 386 0571"</f>
        <v>022 386 0571</v>
      </c>
      <c r="L191" s="1" t="s">
        <v>1377</v>
      </c>
      <c r="M191" s="1"/>
      <c r="N191" s="1"/>
      <c r="O191" s="1" t="s">
        <v>2316</v>
      </c>
      <c r="P191" s="1" t="s">
        <v>1560</v>
      </c>
      <c r="Q191" s="1" t="s">
        <v>2036</v>
      </c>
      <c r="R191" s="2" t="s">
        <v>2317</v>
      </c>
      <c r="S191" s="1" t="s">
        <v>1560</v>
      </c>
      <c r="T191" s="1"/>
      <c r="U191" s="1"/>
    </row>
    <row r="192" spans="1:21">
      <c r="A192" s="1" t="s">
        <v>2311</v>
      </c>
      <c r="B192" s="1" t="s">
        <v>2037</v>
      </c>
      <c r="C192" s="1" t="s">
        <v>2038</v>
      </c>
      <c r="D192" s="31"/>
      <c r="E192" s="1" t="s">
        <v>2039</v>
      </c>
      <c r="F192" s="1"/>
      <c r="G192" s="31">
        <v>34266</v>
      </c>
      <c r="H192" s="1" t="s">
        <v>2315</v>
      </c>
      <c r="I192" s="1" t="s">
        <v>1378</v>
      </c>
      <c r="J192" s="1"/>
      <c r="K192" s="1" t="str">
        <f>"0278585672"</f>
        <v>0278585672</v>
      </c>
      <c r="L192" s="1" t="s">
        <v>1379</v>
      </c>
      <c r="M192" s="1" t="s">
        <v>1380</v>
      </c>
      <c r="N192" s="1" t="str">
        <f>"021585894"</f>
        <v>021585894</v>
      </c>
      <c r="O192" s="1" t="s">
        <v>2321</v>
      </c>
      <c r="P192" s="1" t="s">
        <v>1560</v>
      </c>
      <c r="Q192" s="1" t="s">
        <v>2317</v>
      </c>
      <c r="R192" s="2" t="s">
        <v>2317</v>
      </c>
      <c r="S192" s="1" t="s">
        <v>2209</v>
      </c>
      <c r="T192" s="1" t="s">
        <v>2209</v>
      </c>
      <c r="U192" s="1"/>
    </row>
    <row r="193" spans="1:21">
      <c r="A193" s="1" t="s">
        <v>2311</v>
      </c>
      <c r="B193" s="1" t="s">
        <v>2040</v>
      </c>
      <c r="C193" s="1" t="s">
        <v>2041</v>
      </c>
      <c r="D193" s="31"/>
      <c r="E193" s="1" t="s">
        <v>2042</v>
      </c>
      <c r="F193" s="1"/>
      <c r="G193" s="31">
        <v>25516</v>
      </c>
      <c r="H193" s="1" t="s">
        <v>2315</v>
      </c>
      <c r="I193" s="1" t="s">
        <v>1381</v>
      </c>
      <c r="J193" s="1"/>
      <c r="K193" s="1" t="str">
        <f>"027 5332263"</f>
        <v>027 5332263</v>
      </c>
      <c r="L193" s="1" t="s">
        <v>1382</v>
      </c>
      <c r="M193" s="1" t="s">
        <v>1383</v>
      </c>
      <c r="N193" s="1" t="str">
        <f>"0212408728"</f>
        <v>0212408728</v>
      </c>
      <c r="O193" s="1" t="s">
        <v>2236</v>
      </c>
      <c r="P193" s="1" t="s">
        <v>1560</v>
      </c>
      <c r="Q193" s="1" t="s">
        <v>2317</v>
      </c>
      <c r="R193" s="2" t="s">
        <v>2317</v>
      </c>
      <c r="S193" s="1" t="s">
        <v>2209</v>
      </c>
      <c r="T193" s="1" t="s">
        <v>2209</v>
      </c>
      <c r="U193" s="1" t="s">
        <v>1384</v>
      </c>
    </row>
    <row r="194" spans="1:21">
      <c r="A194" s="1" t="s">
        <v>2311</v>
      </c>
      <c r="B194" s="1" t="s">
        <v>2043</v>
      </c>
      <c r="C194" s="1" t="s">
        <v>2041</v>
      </c>
      <c r="D194" s="31"/>
      <c r="E194" s="1" t="s">
        <v>2042</v>
      </c>
      <c r="F194" s="1"/>
      <c r="G194" s="31">
        <v>36431</v>
      </c>
      <c r="H194" s="1" t="s">
        <v>2325</v>
      </c>
      <c r="I194" s="1" t="s">
        <v>1381</v>
      </c>
      <c r="J194" s="1"/>
      <c r="K194" s="1" t="str">
        <f>"027 5332263"</f>
        <v>027 5332263</v>
      </c>
      <c r="L194" s="1" t="s">
        <v>1581</v>
      </c>
      <c r="M194" s="1" t="s">
        <v>1385</v>
      </c>
      <c r="N194" s="1" t="str">
        <f>"027 5332263"</f>
        <v>027 5332263</v>
      </c>
      <c r="O194" s="1" t="s">
        <v>2168</v>
      </c>
      <c r="P194" s="1" t="s">
        <v>1560</v>
      </c>
      <c r="Q194" s="1" t="s">
        <v>2317</v>
      </c>
      <c r="R194" s="2" t="s">
        <v>2317</v>
      </c>
      <c r="S194" s="1" t="s">
        <v>2209</v>
      </c>
      <c r="T194" s="1" t="s">
        <v>2209</v>
      </c>
      <c r="U194" s="1"/>
    </row>
    <row r="195" spans="1:21">
      <c r="A195" s="1" t="s">
        <v>2311</v>
      </c>
      <c r="B195" s="1" t="s">
        <v>2044</v>
      </c>
      <c r="C195" s="1" t="s">
        <v>2045</v>
      </c>
      <c r="D195" s="31"/>
      <c r="E195" s="1" t="s">
        <v>2046</v>
      </c>
      <c r="F195" s="1"/>
      <c r="G195" s="31">
        <v>25241</v>
      </c>
      <c r="H195" s="1" t="s">
        <v>2315</v>
      </c>
      <c r="I195" s="1" t="s">
        <v>1386</v>
      </c>
      <c r="J195" s="1" t="str">
        <f>"098272756"</f>
        <v>098272756</v>
      </c>
      <c r="K195" s="1" t="str">
        <f>"0272856235"</f>
        <v>0272856235</v>
      </c>
      <c r="L195" s="1" t="s">
        <v>1387</v>
      </c>
      <c r="M195" s="1" t="s">
        <v>1388</v>
      </c>
      <c r="N195" s="1" t="str">
        <f>"0210610375"</f>
        <v>0210610375</v>
      </c>
      <c r="O195" s="1" t="s">
        <v>2236</v>
      </c>
      <c r="P195" s="1" t="s">
        <v>1560</v>
      </c>
      <c r="Q195" s="1" t="s">
        <v>2317</v>
      </c>
      <c r="R195" s="2" t="s">
        <v>2317</v>
      </c>
      <c r="S195" s="1" t="s">
        <v>1560</v>
      </c>
      <c r="T195" s="1" t="s">
        <v>2209</v>
      </c>
      <c r="U195" s="1"/>
    </row>
    <row r="196" spans="1:21">
      <c r="A196" s="1" t="s">
        <v>2311</v>
      </c>
      <c r="B196" s="1" t="s">
        <v>2047</v>
      </c>
      <c r="C196" s="1" t="s">
        <v>2048</v>
      </c>
      <c r="D196" s="31"/>
      <c r="E196" s="1" t="s">
        <v>2049</v>
      </c>
      <c r="F196" s="1"/>
      <c r="G196" s="31">
        <v>35271</v>
      </c>
      <c r="H196" s="1" t="s">
        <v>2315</v>
      </c>
      <c r="I196" s="1" t="s">
        <v>1389</v>
      </c>
      <c r="J196" s="1" t="str">
        <f>"638 6728"</f>
        <v>638 6728</v>
      </c>
      <c r="K196" s="1" t="str">
        <f>"022 167 0585"</f>
        <v>022 167 0585</v>
      </c>
      <c r="L196" s="1" t="s">
        <v>1581</v>
      </c>
      <c r="M196" s="1" t="s">
        <v>1390</v>
      </c>
      <c r="N196" s="1" t="str">
        <f>"0211804553"</f>
        <v>0211804553</v>
      </c>
      <c r="O196" s="1" t="s">
        <v>2321</v>
      </c>
      <c r="P196" s="1" t="s">
        <v>1560</v>
      </c>
      <c r="Q196" s="1" t="s">
        <v>2317</v>
      </c>
      <c r="R196" s="2" t="s">
        <v>2317</v>
      </c>
      <c r="S196" s="1" t="s">
        <v>2209</v>
      </c>
      <c r="T196" s="1" t="s">
        <v>1560</v>
      </c>
      <c r="U196" s="1"/>
    </row>
    <row r="197" spans="1:21">
      <c r="A197" s="1" t="s">
        <v>2311</v>
      </c>
      <c r="B197" s="1" t="s">
        <v>2050</v>
      </c>
      <c r="C197" s="1" t="s">
        <v>2051</v>
      </c>
      <c r="D197" s="31"/>
      <c r="E197" s="1" t="s">
        <v>2052</v>
      </c>
      <c r="F197" s="1"/>
      <c r="G197" s="31">
        <v>33233</v>
      </c>
      <c r="H197" s="1" t="s">
        <v>2325</v>
      </c>
      <c r="I197" s="1" t="s">
        <v>1391</v>
      </c>
      <c r="J197" s="1"/>
      <c r="K197" s="1" t="str">
        <f>"02102493992"</f>
        <v>02102493992</v>
      </c>
      <c r="L197" s="1" t="s">
        <v>1392</v>
      </c>
      <c r="M197" s="1" t="s">
        <v>1393</v>
      </c>
      <c r="N197" s="1" t="str">
        <f>"0278367281"</f>
        <v>0278367281</v>
      </c>
      <c r="O197" s="1" t="s">
        <v>2316</v>
      </c>
      <c r="P197" s="1" t="s">
        <v>1560</v>
      </c>
      <c r="Q197" s="1" t="s">
        <v>2317</v>
      </c>
      <c r="R197" s="1" t="s">
        <v>2334</v>
      </c>
      <c r="S197" s="1" t="s">
        <v>2209</v>
      </c>
      <c r="T197" s="1" t="s">
        <v>1560</v>
      </c>
      <c r="U197" s="1"/>
    </row>
    <row r="198" spans="1:21">
      <c r="A198" s="1" t="s">
        <v>2311</v>
      </c>
      <c r="B198" s="1" t="s">
        <v>2053</v>
      </c>
      <c r="C198" s="1" t="s">
        <v>2054</v>
      </c>
      <c r="D198" s="31"/>
      <c r="E198" s="1" t="s">
        <v>2055</v>
      </c>
      <c r="F198" s="1"/>
      <c r="G198" s="31">
        <v>33747</v>
      </c>
      <c r="H198" s="1" t="s">
        <v>2325</v>
      </c>
      <c r="I198" s="1" t="s">
        <v>1394</v>
      </c>
      <c r="J198" s="1"/>
      <c r="K198" s="1" t="str">
        <f>"0211033292"</f>
        <v>0211033292</v>
      </c>
      <c r="L198" s="1"/>
      <c r="M198" s="1" t="s">
        <v>1395</v>
      </c>
      <c r="N198" s="1" t="str">
        <f>"021556672"</f>
        <v>021556672</v>
      </c>
      <c r="O198" s="1" t="s">
        <v>2316</v>
      </c>
      <c r="P198" s="1" t="s">
        <v>1560</v>
      </c>
      <c r="Q198" s="1" t="s">
        <v>2317</v>
      </c>
      <c r="R198" s="2" t="s">
        <v>2317</v>
      </c>
      <c r="S198" s="1" t="s">
        <v>2209</v>
      </c>
      <c r="T198" s="1" t="s">
        <v>2209</v>
      </c>
      <c r="U198" s="1"/>
    </row>
    <row r="199" spans="1:21">
      <c r="A199" s="1" t="s">
        <v>2311</v>
      </c>
      <c r="B199" s="1" t="s">
        <v>2056</v>
      </c>
      <c r="C199" s="1" t="s">
        <v>2057</v>
      </c>
      <c r="D199" s="31"/>
      <c r="E199" s="1" t="s">
        <v>2058</v>
      </c>
      <c r="F199" s="1"/>
      <c r="G199" s="31">
        <v>34778</v>
      </c>
      <c r="H199" s="1" t="s">
        <v>2325</v>
      </c>
      <c r="I199" s="1" t="s">
        <v>1396</v>
      </c>
      <c r="J199" s="1"/>
      <c r="K199" s="1" t="str">
        <f>"02102990629"</f>
        <v>02102990629</v>
      </c>
      <c r="L199" s="1" t="s">
        <v>1581</v>
      </c>
      <c r="M199" s="1" t="s">
        <v>1397</v>
      </c>
      <c r="N199" s="1" t="str">
        <f>"0273254176"</f>
        <v>0273254176</v>
      </c>
      <c r="O199" s="1" t="s">
        <v>2321</v>
      </c>
      <c r="P199" s="1" t="s">
        <v>1560</v>
      </c>
      <c r="Q199" s="1" t="s">
        <v>2317</v>
      </c>
      <c r="R199" s="2" t="s">
        <v>2317</v>
      </c>
      <c r="S199" s="1" t="s">
        <v>1560</v>
      </c>
      <c r="T199" s="1" t="s">
        <v>1560</v>
      </c>
      <c r="U199" s="1"/>
    </row>
    <row r="200" spans="1:21">
      <c r="A200" s="1" t="s">
        <v>2311</v>
      </c>
      <c r="B200" s="1" t="s">
        <v>2059</v>
      </c>
      <c r="C200" s="1" t="s">
        <v>2060</v>
      </c>
      <c r="D200" s="31"/>
      <c r="E200" s="1" t="s">
        <v>2061</v>
      </c>
      <c r="F200" s="1"/>
      <c r="G200" s="31">
        <v>32834</v>
      </c>
      <c r="H200" s="1" t="s">
        <v>2325</v>
      </c>
      <c r="I200" s="1" t="s">
        <v>1398</v>
      </c>
      <c r="J200" s="1"/>
      <c r="K200" s="1"/>
      <c r="L200" s="1"/>
      <c r="M200" s="1" t="s">
        <v>1399</v>
      </c>
      <c r="N200" s="1" t="str">
        <f>"0212923991"</f>
        <v>0212923991</v>
      </c>
      <c r="O200" s="1" t="s">
        <v>2316</v>
      </c>
      <c r="P200" s="1" t="s">
        <v>1560</v>
      </c>
      <c r="Q200" s="1" t="s">
        <v>2317</v>
      </c>
      <c r="R200" s="2" t="s">
        <v>2317</v>
      </c>
      <c r="S200" s="1" t="s">
        <v>1560</v>
      </c>
      <c r="T200" s="1" t="s">
        <v>1560</v>
      </c>
      <c r="U200" s="1"/>
    </row>
    <row r="201" spans="1:21">
      <c r="A201" s="1" t="s">
        <v>2311</v>
      </c>
      <c r="B201" s="1" t="s">
        <v>2062</v>
      </c>
      <c r="C201" s="1" t="s">
        <v>2062</v>
      </c>
      <c r="D201" s="31"/>
      <c r="E201" s="1" t="s">
        <v>2063</v>
      </c>
      <c r="F201" s="1"/>
      <c r="G201" s="31">
        <v>33928</v>
      </c>
      <c r="H201" s="1" t="s">
        <v>2325</v>
      </c>
      <c r="I201" s="1" t="s">
        <v>1400</v>
      </c>
      <c r="J201" s="1"/>
      <c r="K201" s="1" t="str">
        <f>"0642102737353"</f>
        <v>0642102737353</v>
      </c>
      <c r="L201" s="1" t="s">
        <v>1401</v>
      </c>
      <c r="M201" s="1" t="s">
        <v>1402</v>
      </c>
      <c r="N201" s="1" t="str">
        <f>"0223288590"</f>
        <v>0223288590</v>
      </c>
      <c r="O201" s="1" t="s">
        <v>2316</v>
      </c>
      <c r="P201" s="1" t="s">
        <v>1560</v>
      </c>
      <c r="Q201" s="1" t="s">
        <v>2317</v>
      </c>
      <c r="R201" s="2" t="s">
        <v>2317</v>
      </c>
      <c r="S201" s="1" t="s">
        <v>2209</v>
      </c>
      <c r="T201" s="1" t="s">
        <v>2209</v>
      </c>
      <c r="U201" s="1"/>
    </row>
    <row r="202" spans="1:21">
      <c r="A202" s="1" t="s">
        <v>2311</v>
      </c>
      <c r="B202" s="1" t="s">
        <v>2064</v>
      </c>
      <c r="C202" s="1" t="s">
        <v>2065</v>
      </c>
      <c r="D202" s="31"/>
      <c r="E202" s="1" t="s">
        <v>2066</v>
      </c>
      <c r="F202" s="1"/>
      <c r="G202" s="31">
        <v>34435</v>
      </c>
      <c r="H202" s="1" t="s">
        <v>2315</v>
      </c>
      <c r="I202" s="1" t="s">
        <v>1403</v>
      </c>
      <c r="J202" s="1"/>
      <c r="K202" s="1" t="str">
        <f>"021 132 9981"</f>
        <v>021 132 9981</v>
      </c>
      <c r="L202" s="1" t="s">
        <v>1581</v>
      </c>
      <c r="M202" s="1" t="s">
        <v>1404</v>
      </c>
      <c r="N202" s="1" t="str">
        <f>"0274829295"</f>
        <v>0274829295</v>
      </c>
      <c r="O202" s="1" t="s">
        <v>2321</v>
      </c>
      <c r="P202" s="1" t="s">
        <v>1560</v>
      </c>
      <c r="Q202" s="1" t="s">
        <v>2317</v>
      </c>
      <c r="R202" s="1" t="s">
        <v>2334</v>
      </c>
      <c r="S202" s="1" t="s">
        <v>1560</v>
      </c>
      <c r="T202" s="1" t="s">
        <v>1560</v>
      </c>
      <c r="U202" s="1"/>
    </row>
    <row r="203" spans="1:21">
      <c r="A203" s="1" t="s">
        <v>2311</v>
      </c>
      <c r="B203" s="1" t="s">
        <v>2067</v>
      </c>
      <c r="C203" s="1" t="s">
        <v>2068</v>
      </c>
      <c r="D203" s="31"/>
      <c r="E203" s="1" t="s">
        <v>2069</v>
      </c>
      <c r="F203" s="1"/>
      <c r="G203" s="31">
        <v>29507</v>
      </c>
      <c r="H203" s="1" t="s">
        <v>2325</v>
      </c>
      <c r="I203" s="1" t="s">
        <v>1469</v>
      </c>
      <c r="J203" s="1"/>
      <c r="K203" s="1" t="str">
        <f>"+6421638469"</f>
        <v>+6421638469</v>
      </c>
      <c r="L203" s="1" t="s">
        <v>1405</v>
      </c>
      <c r="M203" s="1" t="s">
        <v>1406</v>
      </c>
      <c r="N203" s="1" t="str">
        <f>"+6421638466"</f>
        <v>+6421638466</v>
      </c>
      <c r="O203" s="1" t="s">
        <v>2316</v>
      </c>
      <c r="P203" s="1" t="s">
        <v>1560</v>
      </c>
      <c r="Q203" s="1" t="s">
        <v>2317</v>
      </c>
      <c r="R203" s="2" t="s">
        <v>2317</v>
      </c>
      <c r="S203" s="1" t="s">
        <v>2209</v>
      </c>
      <c r="T203" s="1" t="s">
        <v>1560</v>
      </c>
      <c r="U203" s="1"/>
    </row>
    <row r="204" spans="1:21">
      <c r="A204" s="1" t="s">
        <v>2311</v>
      </c>
      <c r="B204" s="1" t="s">
        <v>2070</v>
      </c>
      <c r="C204" s="1" t="s">
        <v>2071</v>
      </c>
      <c r="D204" s="31"/>
      <c r="E204" s="1" t="s">
        <v>2072</v>
      </c>
      <c r="F204" s="1"/>
      <c r="G204" s="31">
        <v>21382</v>
      </c>
      <c r="H204" s="1" t="s">
        <v>2315</v>
      </c>
      <c r="I204" s="1" t="s">
        <v>1407</v>
      </c>
      <c r="J204" s="1"/>
      <c r="K204" s="1" t="str">
        <f>"027 565 5547"</f>
        <v>027 565 5547</v>
      </c>
      <c r="L204" s="1" t="s">
        <v>1408</v>
      </c>
      <c r="M204" s="1" t="s">
        <v>1409</v>
      </c>
      <c r="N204" s="1" t="str">
        <f>"021 232 4874"</f>
        <v>021 232 4874</v>
      </c>
      <c r="O204" s="1" t="s">
        <v>2136</v>
      </c>
      <c r="P204" s="1" t="s">
        <v>1560</v>
      </c>
      <c r="Q204" s="1" t="s">
        <v>2317</v>
      </c>
      <c r="R204" s="2" t="s">
        <v>2317</v>
      </c>
      <c r="S204" s="1" t="s">
        <v>2209</v>
      </c>
      <c r="T204" s="1" t="s">
        <v>1560</v>
      </c>
      <c r="U204" s="1"/>
    </row>
    <row r="205" spans="1:21">
      <c r="A205" s="1" t="s">
        <v>2311</v>
      </c>
      <c r="B205" s="1" t="s">
        <v>2073</v>
      </c>
      <c r="C205" s="1" t="s">
        <v>2074</v>
      </c>
      <c r="D205" s="31"/>
      <c r="E205" s="1" t="s">
        <v>2075</v>
      </c>
      <c r="F205" s="1"/>
      <c r="G205" s="31">
        <v>34211</v>
      </c>
      <c r="H205" s="1" t="s">
        <v>2315</v>
      </c>
      <c r="I205" s="1" t="s">
        <v>1410</v>
      </c>
      <c r="J205" s="1" t="str">
        <f>"021994511"</f>
        <v>021994511</v>
      </c>
      <c r="K205" s="1" t="str">
        <f>"021994511"</f>
        <v>021994511</v>
      </c>
      <c r="L205" s="1" t="s">
        <v>1411</v>
      </c>
      <c r="M205" s="1" t="s">
        <v>1412</v>
      </c>
      <c r="N205" s="1" t="str">
        <f>"0211109343"</f>
        <v>0211109343</v>
      </c>
      <c r="O205" s="1" t="s">
        <v>2321</v>
      </c>
      <c r="P205" s="1" t="s">
        <v>1560</v>
      </c>
      <c r="Q205" s="1" t="s">
        <v>2317</v>
      </c>
      <c r="R205" s="2" t="s">
        <v>2317</v>
      </c>
      <c r="S205" s="1" t="s">
        <v>2209</v>
      </c>
      <c r="T205" s="1" t="s">
        <v>1560</v>
      </c>
      <c r="U205" s="1"/>
    </row>
    <row r="206" spans="1:21">
      <c r="A206" s="1" t="s">
        <v>2311</v>
      </c>
      <c r="B206" s="1" t="s">
        <v>2279</v>
      </c>
      <c r="C206" s="1" t="s">
        <v>2280</v>
      </c>
      <c r="D206" s="31"/>
      <c r="E206" s="1" t="s">
        <v>2078</v>
      </c>
      <c r="F206" s="1"/>
      <c r="G206" s="31">
        <v>34598</v>
      </c>
      <c r="H206" s="1" t="s">
        <v>2315</v>
      </c>
      <c r="I206" s="1" t="s">
        <v>1413</v>
      </c>
      <c r="J206" s="1" t="str">
        <f>"0211105850"</f>
        <v>0211105850</v>
      </c>
      <c r="K206" s="1" t="str">
        <f>"0211105850"</f>
        <v>0211105850</v>
      </c>
      <c r="L206" s="1" t="s">
        <v>1415</v>
      </c>
      <c r="M206" s="1" t="s">
        <v>1416</v>
      </c>
      <c r="N206" s="1" t="str">
        <f>"0212702347"</f>
        <v>0212702347</v>
      </c>
      <c r="O206" s="1" t="s">
        <v>2321</v>
      </c>
      <c r="P206" s="1" t="s">
        <v>1560</v>
      </c>
      <c r="Q206" s="1" t="s">
        <v>2317</v>
      </c>
      <c r="R206" s="2" t="s">
        <v>2317</v>
      </c>
      <c r="S206" s="1" t="s">
        <v>1560</v>
      </c>
      <c r="T206" s="1" t="s">
        <v>2209</v>
      </c>
      <c r="U206" s="1"/>
    </row>
    <row r="207" spans="1:21">
      <c r="A207" s="1" t="s">
        <v>2311</v>
      </c>
      <c r="B207" s="1" t="s">
        <v>2079</v>
      </c>
      <c r="C207" s="1" t="s">
        <v>2080</v>
      </c>
      <c r="D207" s="31"/>
      <c r="E207" s="1" t="s">
        <v>2081</v>
      </c>
      <c r="F207" s="1"/>
      <c r="G207" s="31">
        <v>31320</v>
      </c>
      <c r="H207" s="1" t="s">
        <v>2315</v>
      </c>
      <c r="I207" s="1" t="s">
        <v>1417</v>
      </c>
      <c r="J207" s="1"/>
      <c r="K207" s="1" t="str">
        <f>"021312131"</f>
        <v>021312131</v>
      </c>
      <c r="L207" s="1" t="s">
        <v>1418</v>
      </c>
      <c r="M207" s="1" t="s">
        <v>1419</v>
      </c>
      <c r="N207" s="1" t="str">
        <f>"0212131843"</f>
        <v>0212131843</v>
      </c>
      <c r="O207" s="1" t="s">
        <v>2316</v>
      </c>
      <c r="P207" s="1" t="s">
        <v>1560</v>
      </c>
      <c r="Q207" s="1" t="s">
        <v>2317</v>
      </c>
      <c r="R207" s="2" t="s">
        <v>2317</v>
      </c>
      <c r="S207" s="1" t="s">
        <v>2209</v>
      </c>
      <c r="T207" s="1" t="s">
        <v>2209</v>
      </c>
      <c r="U207" s="1"/>
    </row>
    <row r="208" spans="1:21">
      <c r="A208" s="1" t="s">
        <v>2311</v>
      </c>
      <c r="B208" s="1" t="s">
        <v>2082</v>
      </c>
      <c r="C208" s="1" t="s">
        <v>2083</v>
      </c>
      <c r="D208" s="31"/>
      <c r="E208" s="1" t="s">
        <v>2084</v>
      </c>
      <c r="F208" s="1"/>
      <c r="G208" s="31">
        <v>26327</v>
      </c>
      <c r="H208" s="1" t="s">
        <v>2315</v>
      </c>
      <c r="I208" s="1" t="s">
        <v>1420</v>
      </c>
      <c r="J208" s="1" t="str">
        <f>"+64273656922"</f>
        <v>+64273656922</v>
      </c>
      <c r="K208" s="1" t="str">
        <f>"+64273656922"</f>
        <v>+64273656922</v>
      </c>
      <c r="L208" s="1" t="s">
        <v>1421</v>
      </c>
      <c r="M208" s="1" t="s">
        <v>1422</v>
      </c>
      <c r="N208" s="1" t="str">
        <f>"+6498176156"</f>
        <v>+6498176156</v>
      </c>
      <c r="O208" s="1" t="s">
        <v>2236</v>
      </c>
      <c r="P208" s="1" t="s">
        <v>1560</v>
      </c>
      <c r="Q208" s="1" t="s">
        <v>2317</v>
      </c>
      <c r="R208" s="2" t="s">
        <v>2317</v>
      </c>
      <c r="S208" s="1" t="s">
        <v>2209</v>
      </c>
      <c r="T208" s="1" t="s">
        <v>2209</v>
      </c>
      <c r="U208" s="1"/>
    </row>
    <row r="209" spans="1:21">
      <c r="A209" s="1" t="s">
        <v>2311</v>
      </c>
      <c r="B209" s="1" t="s">
        <v>2085</v>
      </c>
      <c r="C209" s="1" t="s">
        <v>2086</v>
      </c>
      <c r="D209" s="31"/>
      <c r="E209" s="1" t="s">
        <v>2087</v>
      </c>
      <c r="F209" s="1"/>
      <c r="G209" s="31">
        <v>34982</v>
      </c>
      <c r="H209" s="1" t="s">
        <v>2315</v>
      </c>
      <c r="I209" s="1" t="s">
        <v>1311</v>
      </c>
      <c r="J209" s="1"/>
      <c r="K209" s="1" t="str">
        <f>"0211792370"</f>
        <v>0211792370</v>
      </c>
      <c r="L209" s="1" t="s">
        <v>1581</v>
      </c>
      <c r="M209" s="1"/>
      <c r="N209" s="1"/>
      <c r="O209" s="1" t="s">
        <v>2321</v>
      </c>
      <c r="P209" s="1" t="s">
        <v>1560</v>
      </c>
      <c r="Q209" s="1" t="s">
        <v>2317</v>
      </c>
      <c r="R209" s="2" t="s">
        <v>2317</v>
      </c>
      <c r="S209" s="1" t="s">
        <v>2209</v>
      </c>
      <c r="T209" s="1" t="s">
        <v>1560</v>
      </c>
      <c r="U209" s="1"/>
    </row>
    <row r="210" spans="1:21">
      <c r="A210" s="1" t="s">
        <v>2311</v>
      </c>
      <c r="B210" s="1" t="s">
        <v>2285</v>
      </c>
      <c r="C210" s="1" t="s">
        <v>2086</v>
      </c>
      <c r="D210" s="31"/>
      <c r="E210" s="1" t="s">
        <v>2088</v>
      </c>
      <c r="F210" s="1"/>
      <c r="G210" s="31">
        <v>34624</v>
      </c>
      <c r="H210" s="1" t="s">
        <v>2315</v>
      </c>
      <c r="I210" s="1" t="s">
        <v>1312</v>
      </c>
      <c r="J210" s="1" t="str">
        <f>"09 522 0572"</f>
        <v>09 522 0572</v>
      </c>
      <c r="K210" s="1" t="str">
        <f>"0212514569"</f>
        <v>0212514569</v>
      </c>
      <c r="L210" s="1" t="s">
        <v>1581</v>
      </c>
      <c r="M210" s="1" t="s">
        <v>1313</v>
      </c>
      <c r="N210" s="1" t="str">
        <f>"0278389077"</f>
        <v>0278389077</v>
      </c>
      <c r="O210" s="1" t="s">
        <v>2321</v>
      </c>
      <c r="P210" s="1" t="s">
        <v>1560</v>
      </c>
      <c r="Q210" s="1" t="s">
        <v>2317</v>
      </c>
      <c r="R210" s="2" t="s">
        <v>2317</v>
      </c>
      <c r="S210" s="1" t="s">
        <v>2209</v>
      </c>
      <c r="T210" s="1" t="s">
        <v>2209</v>
      </c>
      <c r="U210" s="1"/>
    </row>
    <row r="211" spans="1:21">
      <c r="A211" s="1" t="s">
        <v>2311</v>
      </c>
      <c r="B211" s="1" t="s">
        <v>2089</v>
      </c>
      <c r="C211" s="1" t="s">
        <v>2090</v>
      </c>
      <c r="D211" s="31"/>
      <c r="E211" s="1" t="s">
        <v>2091</v>
      </c>
      <c r="F211" s="1"/>
      <c r="G211" s="31">
        <v>30234</v>
      </c>
      <c r="H211" s="1" t="s">
        <v>2325</v>
      </c>
      <c r="I211" s="1" t="s">
        <v>1314</v>
      </c>
      <c r="J211" s="1"/>
      <c r="K211" s="1" t="str">
        <f>"021881330"</f>
        <v>021881330</v>
      </c>
      <c r="L211" s="1" t="s">
        <v>2092</v>
      </c>
      <c r="M211" s="1" t="s">
        <v>1315</v>
      </c>
      <c r="N211" s="1" t="str">
        <f>"021525788"</f>
        <v>021525788</v>
      </c>
      <c r="O211" s="1" t="s">
        <v>2316</v>
      </c>
      <c r="P211" s="1" t="s">
        <v>2209</v>
      </c>
      <c r="Q211" s="1" t="s">
        <v>2092</v>
      </c>
      <c r="R211" s="2" t="s">
        <v>2317</v>
      </c>
      <c r="S211" s="1" t="s">
        <v>1560</v>
      </c>
      <c r="T211" s="1" t="s">
        <v>1560</v>
      </c>
      <c r="U211" s="1"/>
    </row>
    <row r="212" spans="1:21">
      <c r="A212" s="1" t="s">
        <v>2311</v>
      </c>
      <c r="B212" s="1" t="s">
        <v>2079</v>
      </c>
      <c r="C212" s="1" t="s">
        <v>2093</v>
      </c>
      <c r="D212" s="31"/>
      <c r="E212" s="1" t="s">
        <v>2094</v>
      </c>
      <c r="F212" s="1"/>
      <c r="G212" s="31">
        <v>29686</v>
      </c>
      <c r="H212" s="1" t="s">
        <v>2315</v>
      </c>
      <c r="I212" s="1" t="s">
        <v>1317</v>
      </c>
      <c r="J212" s="1"/>
      <c r="K212" s="1" t="str">
        <f>"0211218929"</f>
        <v>0211218929</v>
      </c>
      <c r="L212" s="1" t="s">
        <v>1318</v>
      </c>
      <c r="M212" s="1" t="s">
        <v>1319</v>
      </c>
      <c r="N212" s="1" t="str">
        <f>"0211109326"</f>
        <v>0211109326</v>
      </c>
      <c r="O212" s="1" t="s">
        <v>2316</v>
      </c>
      <c r="P212" s="1" t="s">
        <v>1560</v>
      </c>
      <c r="Q212" s="1" t="s">
        <v>2095</v>
      </c>
      <c r="R212" s="2" t="s">
        <v>2317</v>
      </c>
      <c r="S212" s="1" t="s">
        <v>2209</v>
      </c>
      <c r="T212" s="1" t="s">
        <v>1560</v>
      </c>
      <c r="U212" s="1"/>
    </row>
    <row r="213" spans="1:21">
      <c r="A213" s="1" t="s">
        <v>2311</v>
      </c>
      <c r="B213" s="1" t="s">
        <v>2443</v>
      </c>
      <c r="C213" s="1" t="s">
        <v>2096</v>
      </c>
      <c r="D213" s="31"/>
      <c r="E213" s="1" t="s">
        <v>2097</v>
      </c>
      <c r="F213" s="1"/>
      <c r="G213" s="31">
        <v>29535</v>
      </c>
      <c r="H213" s="1" t="s">
        <v>2315</v>
      </c>
      <c r="I213" s="1" t="s">
        <v>1320</v>
      </c>
      <c r="J213" s="1" t="str">
        <f>"094440732"</f>
        <v>094440732</v>
      </c>
      <c r="K213" s="1" t="str">
        <f>"021399319"</f>
        <v>021399319</v>
      </c>
      <c r="L213" s="1" t="s">
        <v>1321</v>
      </c>
      <c r="M213" s="1" t="s">
        <v>1322</v>
      </c>
      <c r="N213" s="1" t="str">
        <f>"094440732"</f>
        <v>094440732</v>
      </c>
      <c r="O213" s="1"/>
      <c r="P213" s="1" t="s">
        <v>1560</v>
      </c>
      <c r="Q213" s="1" t="s">
        <v>2317</v>
      </c>
      <c r="R213" s="1" t="s">
        <v>2334</v>
      </c>
      <c r="S213" s="1" t="s">
        <v>1560</v>
      </c>
      <c r="T213" s="1" t="s">
        <v>1560</v>
      </c>
      <c r="U213" s="1"/>
    </row>
    <row r="214" spans="1:21">
      <c r="A214" s="1" t="s">
        <v>2311</v>
      </c>
      <c r="B214" s="1" t="s">
        <v>2098</v>
      </c>
      <c r="C214" s="1" t="s">
        <v>2099</v>
      </c>
      <c r="D214" s="31"/>
      <c r="E214" s="1" t="s">
        <v>2100</v>
      </c>
      <c r="F214" s="1"/>
      <c r="G214" s="31">
        <v>29230</v>
      </c>
      <c r="H214" s="1" t="s">
        <v>2325</v>
      </c>
      <c r="I214" s="1" t="s">
        <v>1323</v>
      </c>
      <c r="J214" s="1"/>
      <c r="K214" s="1" t="str">
        <f>"02102354662"</f>
        <v>02102354662</v>
      </c>
      <c r="L214" s="1" t="s">
        <v>1324</v>
      </c>
      <c r="M214" s="1" t="s">
        <v>1325</v>
      </c>
      <c r="N214" s="1" t="str">
        <f>"09 2960846"</f>
        <v>09 2960846</v>
      </c>
      <c r="O214" s="1" t="s">
        <v>2316</v>
      </c>
      <c r="P214" s="1" t="s">
        <v>1560</v>
      </c>
      <c r="Q214" s="1" t="s">
        <v>2317</v>
      </c>
      <c r="R214" s="2" t="s">
        <v>2317</v>
      </c>
      <c r="S214" s="1" t="s">
        <v>2209</v>
      </c>
      <c r="T214" s="1"/>
      <c r="U214" s="1"/>
    </row>
    <row r="215" spans="1:21">
      <c r="A215" s="1" t="s">
        <v>2311</v>
      </c>
      <c r="B215" s="1" t="s">
        <v>2101</v>
      </c>
      <c r="C215" s="1" t="s">
        <v>2102</v>
      </c>
      <c r="D215" s="31"/>
      <c r="E215" s="1" t="s">
        <v>2103</v>
      </c>
      <c r="F215" s="1"/>
      <c r="G215" s="31">
        <v>35345</v>
      </c>
      <c r="H215" s="1" t="s">
        <v>2315</v>
      </c>
      <c r="I215" s="1" t="s">
        <v>1326</v>
      </c>
      <c r="J215" s="1" t="str">
        <f>"096207353"</f>
        <v>096207353</v>
      </c>
      <c r="K215" s="1" t="str">
        <f>"0212599385"</f>
        <v>0212599385</v>
      </c>
      <c r="L215" s="1" t="s">
        <v>1327</v>
      </c>
      <c r="M215" s="1" t="s">
        <v>1328</v>
      </c>
      <c r="N215" s="1" t="str">
        <f>"0212378867"</f>
        <v>0212378867</v>
      </c>
      <c r="O215" s="1" t="s">
        <v>2321</v>
      </c>
      <c r="P215" s="1" t="s">
        <v>1560</v>
      </c>
      <c r="Q215" s="1" t="s">
        <v>2317</v>
      </c>
      <c r="R215" s="2" t="s">
        <v>2317</v>
      </c>
      <c r="S215" s="1" t="s">
        <v>1560</v>
      </c>
      <c r="T215" s="1" t="s">
        <v>1560</v>
      </c>
      <c r="U215" s="1"/>
    </row>
    <row r="216" spans="1:21">
      <c r="A216" s="1" t="s">
        <v>2311</v>
      </c>
      <c r="B216" s="1" t="s">
        <v>2469</v>
      </c>
      <c r="C216" s="1" t="s">
        <v>2104</v>
      </c>
      <c r="D216" s="31"/>
      <c r="E216" s="1" t="s">
        <v>2105</v>
      </c>
      <c r="F216" s="1"/>
      <c r="G216" s="31">
        <v>33627</v>
      </c>
      <c r="H216" s="1" t="s">
        <v>2315</v>
      </c>
      <c r="I216" s="1" t="s">
        <v>1329</v>
      </c>
      <c r="J216" s="1" t="str">
        <f>"4805634"</f>
        <v>4805634</v>
      </c>
      <c r="K216" s="1" t="str">
        <f>"02102284007"</f>
        <v>02102284007</v>
      </c>
      <c r="L216" s="1" t="s">
        <v>1415</v>
      </c>
      <c r="M216" s="1" t="s">
        <v>1330</v>
      </c>
      <c r="N216" s="1" t="str">
        <f>"0210552147"</f>
        <v>0210552147</v>
      </c>
      <c r="O216" s="1" t="s">
        <v>2316</v>
      </c>
      <c r="P216" s="1" t="s">
        <v>1560</v>
      </c>
      <c r="Q216" s="1" t="s">
        <v>1944</v>
      </c>
      <c r="R216" s="2" t="s">
        <v>2317</v>
      </c>
      <c r="S216" s="1" t="s">
        <v>1560</v>
      </c>
      <c r="T216" s="1" t="s">
        <v>1560</v>
      </c>
      <c r="U216" s="1" t="s">
        <v>1331</v>
      </c>
    </row>
    <row r="217" spans="1:21">
      <c r="A217" s="1" t="s">
        <v>2311</v>
      </c>
      <c r="B217" s="1" t="s">
        <v>1945</v>
      </c>
      <c r="C217" s="1" t="s">
        <v>1946</v>
      </c>
      <c r="D217" s="31"/>
      <c r="E217" s="1" t="s">
        <v>1947</v>
      </c>
      <c r="F217" s="1"/>
      <c r="G217" s="31">
        <v>28688</v>
      </c>
      <c r="H217" s="1" t="s">
        <v>2315</v>
      </c>
      <c r="I217" s="1" t="s">
        <v>1332</v>
      </c>
      <c r="J217" s="1" t="str">
        <f>"08-8134079"</f>
        <v>08-8134079</v>
      </c>
      <c r="K217" s="1" t="str">
        <f>"0221617147"</f>
        <v>0221617147</v>
      </c>
      <c r="L217" s="1" t="s">
        <v>1333</v>
      </c>
      <c r="M217" s="1" t="s">
        <v>1334</v>
      </c>
      <c r="N217" s="1" t="str">
        <f>"021557009"</f>
        <v>021557009</v>
      </c>
      <c r="O217" s="1" t="s">
        <v>2316</v>
      </c>
      <c r="P217" s="1" t="s">
        <v>1560</v>
      </c>
      <c r="Q217" s="1" t="s">
        <v>2317</v>
      </c>
      <c r="R217" s="2" t="s">
        <v>2317</v>
      </c>
      <c r="S217" s="1" t="s">
        <v>2209</v>
      </c>
      <c r="T217" s="1" t="s">
        <v>2209</v>
      </c>
      <c r="U217" s="1"/>
    </row>
    <row r="218" spans="1:21">
      <c r="A218" s="1" t="s">
        <v>2311</v>
      </c>
      <c r="B218" s="1" t="s">
        <v>1948</v>
      </c>
      <c r="C218" s="1" t="s">
        <v>1946</v>
      </c>
      <c r="D218" s="31"/>
      <c r="E218" s="1" t="s">
        <v>1949</v>
      </c>
      <c r="F218" s="1"/>
      <c r="G218" s="31">
        <v>28688</v>
      </c>
      <c r="H218" s="1" t="s">
        <v>2315</v>
      </c>
      <c r="I218" s="1" t="s">
        <v>1335</v>
      </c>
      <c r="J218" s="1" t="str">
        <f>"098134079"</f>
        <v>098134079</v>
      </c>
      <c r="K218" s="1" t="str">
        <f>"0221617147"</f>
        <v>0221617147</v>
      </c>
      <c r="L218" s="1" t="s">
        <v>1333</v>
      </c>
      <c r="M218" s="1" t="s">
        <v>2317</v>
      </c>
      <c r="N218" s="1" t="str">
        <f>"N/A"</f>
        <v>N/A</v>
      </c>
      <c r="O218" s="1" t="s">
        <v>2316</v>
      </c>
      <c r="P218" s="1" t="s">
        <v>1560</v>
      </c>
      <c r="Q218" s="1" t="s">
        <v>2317</v>
      </c>
      <c r="R218" s="2" t="s">
        <v>2317</v>
      </c>
      <c r="S218" s="1" t="s">
        <v>2209</v>
      </c>
      <c r="T218" s="1" t="s">
        <v>2209</v>
      </c>
      <c r="U218" s="1" t="s">
        <v>1336</v>
      </c>
    </row>
    <row r="219" spans="1:21">
      <c r="A219" s="1" t="s">
        <v>2311</v>
      </c>
      <c r="B219" s="1" t="s">
        <v>1950</v>
      </c>
      <c r="C219" s="1" t="s">
        <v>1951</v>
      </c>
      <c r="D219" s="31"/>
      <c r="E219" s="1" t="s">
        <v>1952</v>
      </c>
      <c r="F219" s="1"/>
      <c r="G219" s="31">
        <v>28626</v>
      </c>
      <c r="H219" s="1" t="s">
        <v>2325</v>
      </c>
      <c r="I219" s="1" t="s">
        <v>1337</v>
      </c>
      <c r="J219" s="1"/>
      <c r="K219" s="1" t="str">
        <f>"021539495"</f>
        <v>021539495</v>
      </c>
      <c r="L219" s="1"/>
      <c r="M219" s="1"/>
      <c r="N219" s="1"/>
      <c r="O219" s="1" t="s">
        <v>2316</v>
      </c>
      <c r="P219" s="1" t="s">
        <v>1560</v>
      </c>
      <c r="Q219" s="1" t="s">
        <v>2317</v>
      </c>
      <c r="R219" s="2" t="s">
        <v>2317</v>
      </c>
      <c r="S219" s="1" t="s">
        <v>2209</v>
      </c>
      <c r="T219" s="1" t="s">
        <v>2209</v>
      </c>
      <c r="U219" s="1"/>
    </row>
    <row r="220" spans="1:21">
      <c r="A220" s="1" t="s">
        <v>2311</v>
      </c>
      <c r="B220" s="1" t="s">
        <v>1953</v>
      </c>
      <c r="C220" s="1" t="s">
        <v>1954</v>
      </c>
      <c r="D220" s="31"/>
      <c r="E220" s="1" t="s">
        <v>1955</v>
      </c>
      <c r="F220" s="1"/>
      <c r="G220" s="31">
        <v>34672</v>
      </c>
      <c r="H220" s="1" t="s">
        <v>2315</v>
      </c>
      <c r="I220" s="1" t="s">
        <v>1338</v>
      </c>
      <c r="J220" s="1"/>
      <c r="K220" s="1" t="str">
        <f>"02102344829"</f>
        <v>02102344829</v>
      </c>
      <c r="L220" s="1" t="s">
        <v>1581</v>
      </c>
      <c r="M220" s="1" t="s">
        <v>1339</v>
      </c>
      <c r="N220" s="1" t="str">
        <f>"0212402745"</f>
        <v>0212402745</v>
      </c>
      <c r="O220" s="1" t="s">
        <v>2321</v>
      </c>
      <c r="P220" s="1" t="s">
        <v>1560</v>
      </c>
      <c r="Q220" s="1" t="s">
        <v>2317</v>
      </c>
      <c r="R220" s="2" t="s">
        <v>2317</v>
      </c>
      <c r="S220" s="1" t="s">
        <v>2209</v>
      </c>
      <c r="T220" s="1" t="s">
        <v>2209</v>
      </c>
      <c r="U220" s="1"/>
    </row>
    <row r="221" spans="1:21">
      <c r="A221" s="1" t="s">
        <v>2311</v>
      </c>
      <c r="B221" s="1" t="s">
        <v>1956</v>
      </c>
      <c r="C221" s="1" t="s">
        <v>1957</v>
      </c>
      <c r="D221" s="31"/>
      <c r="E221" s="1" t="s">
        <v>1958</v>
      </c>
      <c r="F221" s="1"/>
      <c r="G221" s="31">
        <v>28416</v>
      </c>
      <c r="H221" s="1" t="s">
        <v>2315</v>
      </c>
      <c r="I221" s="1" t="s">
        <v>1340</v>
      </c>
      <c r="J221" s="1"/>
      <c r="K221" s="1" t="str">
        <f>"021882511"</f>
        <v>021882511</v>
      </c>
      <c r="L221" s="1" t="s">
        <v>1341</v>
      </c>
      <c r="M221" s="1" t="s">
        <v>1342</v>
      </c>
      <c r="N221" s="1" t="str">
        <f>"021532523"</f>
        <v>021532523</v>
      </c>
      <c r="O221" s="1" t="s">
        <v>2316</v>
      </c>
      <c r="P221" s="1" t="s">
        <v>1560</v>
      </c>
      <c r="Q221" s="1" t="s">
        <v>2317</v>
      </c>
      <c r="R221" s="2" t="s">
        <v>2317</v>
      </c>
      <c r="S221" s="1" t="s">
        <v>1560</v>
      </c>
      <c r="T221" s="1" t="s">
        <v>1560</v>
      </c>
      <c r="U221" s="1"/>
    </row>
    <row r="222" spans="1:21">
      <c r="A222" s="1" t="s">
        <v>2311</v>
      </c>
      <c r="B222" s="1" t="s">
        <v>1959</v>
      </c>
      <c r="C222" s="1" t="s">
        <v>1960</v>
      </c>
      <c r="D222" s="31"/>
      <c r="E222" s="1" t="s">
        <v>1961</v>
      </c>
      <c r="F222" s="1"/>
      <c r="G222" s="31">
        <v>30960</v>
      </c>
      <c r="H222" s="1" t="s">
        <v>2325</v>
      </c>
      <c r="I222" s="1" t="s">
        <v>1343</v>
      </c>
      <c r="J222" s="1" t="str">
        <f>"(09) 818 6088"</f>
        <v>(09) 818 6088</v>
      </c>
      <c r="K222" s="1" t="str">
        <f>"021 061 0375"</f>
        <v>021 061 0375</v>
      </c>
      <c r="L222" s="1" t="s">
        <v>1344</v>
      </c>
      <c r="M222" s="1" t="s">
        <v>1345</v>
      </c>
      <c r="N222" s="1" t="str">
        <f>"027 285 6235"</f>
        <v>027 285 6235</v>
      </c>
      <c r="O222" s="1" t="s">
        <v>2316</v>
      </c>
      <c r="P222" s="1" t="s">
        <v>1560</v>
      </c>
      <c r="Q222" s="1" t="s">
        <v>2317</v>
      </c>
      <c r="R222" s="2" t="s">
        <v>2317</v>
      </c>
      <c r="S222" s="1" t="s">
        <v>1560</v>
      </c>
      <c r="T222" s="1" t="s">
        <v>2209</v>
      </c>
      <c r="U222" s="1" t="s">
        <v>1346</v>
      </c>
    </row>
    <row r="223" spans="1:21">
      <c r="A223" s="1" t="s">
        <v>2311</v>
      </c>
      <c r="B223" s="1" t="s">
        <v>1962</v>
      </c>
      <c r="C223" s="1" t="s">
        <v>1963</v>
      </c>
      <c r="D223" s="31"/>
      <c r="E223" s="1" t="s">
        <v>2178</v>
      </c>
      <c r="F223" s="1"/>
      <c r="G223" s="31">
        <v>32458</v>
      </c>
      <c r="H223" s="1" t="s">
        <v>2325</v>
      </c>
      <c r="I223" s="1" t="s">
        <v>1347</v>
      </c>
      <c r="J223" s="1"/>
      <c r="K223" s="1" t="str">
        <f>"0211101528"</f>
        <v>0211101528</v>
      </c>
      <c r="L223" s="1" t="s">
        <v>1348</v>
      </c>
      <c r="M223" s="1"/>
      <c r="N223" s="1"/>
      <c r="O223" s="1" t="s">
        <v>2316</v>
      </c>
      <c r="P223" s="1" t="s">
        <v>1560</v>
      </c>
      <c r="Q223" s="1" t="s">
        <v>2317</v>
      </c>
      <c r="R223" s="2" t="s">
        <v>2317</v>
      </c>
      <c r="S223" s="1" t="s">
        <v>2209</v>
      </c>
      <c r="T223" s="1" t="s">
        <v>2209</v>
      </c>
      <c r="U223" s="1"/>
    </row>
    <row r="224" spans="1:21">
      <c r="A224" s="1" t="s">
        <v>2311</v>
      </c>
      <c r="B224" s="1" t="s">
        <v>1966</v>
      </c>
      <c r="C224" s="1" t="s">
        <v>1967</v>
      </c>
      <c r="D224" s="31"/>
      <c r="E224" s="1" t="s">
        <v>1968</v>
      </c>
      <c r="F224" s="1"/>
      <c r="G224" s="31">
        <v>34758</v>
      </c>
      <c r="H224" s="1" t="s">
        <v>2315</v>
      </c>
      <c r="I224" s="1" t="s">
        <v>4</v>
      </c>
      <c r="J224" s="1"/>
      <c r="K224" s="1" t="str">
        <f>"02102315914"</f>
        <v>02102315914</v>
      </c>
      <c r="L224" s="1" t="s">
        <v>1349</v>
      </c>
      <c r="M224" s="1" t="s">
        <v>1350</v>
      </c>
      <c r="N224" s="1" t="str">
        <f>"0274553571"</f>
        <v>0274553571</v>
      </c>
      <c r="O224" s="1" t="s">
        <v>2321</v>
      </c>
      <c r="P224" s="1" t="s">
        <v>1560</v>
      </c>
      <c r="Q224" s="1" t="s">
        <v>2317</v>
      </c>
      <c r="R224" s="2" t="s">
        <v>2317</v>
      </c>
      <c r="S224" s="1" t="s">
        <v>1560</v>
      </c>
      <c r="T224" s="1" t="s">
        <v>1560</v>
      </c>
      <c r="U224" s="1"/>
    </row>
    <row r="225" spans="1:21">
      <c r="A225" s="1" t="s">
        <v>2311</v>
      </c>
      <c r="B225" s="1" t="s">
        <v>2237</v>
      </c>
      <c r="C225" s="1" t="s">
        <v>1969</v>
      </c>
      <c r="D225" s="31"/>
      <c r="E225" s="1" t="s">
        <v>1970</v>
      </c>
      <c r="F225" s="1"/>
      <c r="G225" s="31">
        <v>35391</v>
      </c>
      <c r="H225" s="1" t="s">
        <v>2315</v>
      </c>
      <c r="I225" s="1" t="s">
        <v>1351</v>
      </c>
      <c r="J225" s="1" t="str">
        <f>"09 4165905"</f>
        <v>09 4165905</v>
      </c>
      <c r="K225" s="1" t="str">
        <f>"0211844392"</f>
        <v>0211844392</v>
      </c>
      <c r="L225" s="1" t="s">
        <v>1352</v>
      </c>
      <c r="M225" s="1" t="s">
        <v>1353</v>
      </c>
      <c r="N225" s="1" t="str">
        <f>"021416590"</f>
        <v>021416590</v>
      </c>
      <c r="O225" s="1" t="s">
        <v>2321</v>
      </c>
      <c r="P225" s="1" t="s">
        <v>1560</v>
      </c>
      <c r="Q225" s="1" t="s">
        <v>2317</v>
      </c>
      <c r="R225" s="2" t="s">
        <v>2317</v>
      </c>
      <c r="S225" s="1" t="s">
        <v>1560</v>
      </c>
      <c r="T225" s="1" t="s">
        <v>2209</v>
      </c>
      <c r="U225" s="1" t="s">
        <v>2110</v>
      </c>
    </row>
    <row r="226" spans="1:21">
      <c r="A226" s="1" t="s">
        <v>2311</v>
      </c>
      <c r="B226" s="1" t="s">
        <v>2376</v>
      </c>
      <c r="C226" s="1" t="s">
        <v>1971</v>
      </c>
      <c r="D226" s="31"/>
      <c r="E226" s="1" t="s">
        <v>1972</v>
      </c>
      <c r="F226" s="1"/>
      <c r="G226" s="31">
        <v>34906</v>
      </c>
      <c r="H226" s="1" t="s">
        <v>2315</v>
      </c>
      <c r="I226" s="1" t="s">
        <v>1354</v>
      </c>
      <c r="J226" s="1"/>
      <c r="K226" s="1" t="str">
        <f>"0212066110"</f>
        <v>0212066110</v>
      </c>
      <c r="L226" s="1" t="s">
        <v>1581</v>
      </c>
      <c r="M226" s="1"/>
      <c r="N226" s="1"/>
      <c r="O226" s="1" t="s">
        <v>2321</v>
      </c>
      <c r="P226" s="1" t="s">
        <v>1560</v>
      </c>
      <c r="Q226" s="1" t="s">
        <v>2317</v>
      </c>
      <c r="R226" s="2" t="s">
        <v>2317</v>
      </c>
      <c r="S226" s="1" t="s">
        <v>2209</v>
      </c>
      <c r="T226" s="1" t="s">
        <v>1560</v>
      </c>
      <c r="U226" s="1"/>
    </row>
    <row r="227" spans="1:21">
      <c r="A227" s="1" t="s">
        <v>2311</v>
      </c>
      <c r="B227" s="1" t="s">
        <v>1973</v>
      </c>
      <c r="C227" s="1" t="s">
        <v>1974</v>
      </c>
      <c r="D227" s="31"/>
      <c r="E227" s="1" t="s">
        <v>1975</v>
      </c>
      <c r="F227" s="1"/>
      <c r="G227" s="31">
        <v>31978</v>
      </c>
      <c r="H227" s="1" t="s">
        <v>2315</v>
      </c>
      <c r="I227" s="1" t="s">
        <v>1355</v>
      </c>
      <c r="J227" s="1"/>
      <c r="K227" s="1" t="str">
        <f>"+64212052767"</f>
        <v>+64212052767</v>
      </c>
      <c r="L227" s="1"/>
      <c r="M227" s="1" t="s">
        <v>1356</v>
      </c>
      <c r="N227" s="1" t="str">
        <f>"096262681"</f>
        <v>096262681</v>
      </c>
      <c r="O227" s="1" t="s">
        <v>2316</v>
      </c>
      <c r="P227" s="1" t="s">
        <v>1560</v>
      </c>
      <c r="Q227" s="1" t="s">
        <v>2317</v>
      </c>
      <c r="R227" s="2" t="s">
        <v>2317</v>
      </c>
      <c r="S227" s="1" t="s">
        <v>2209</v>
      </c>
      <c r="T227" s="1" t="s">
        <v>2209</v>
      </c>
      <c r="U227" s="1"/>
    </row>
    <row r="228" spans="1:21">
      <c r="A228" s="1" t="s">
        <v>2311</v>
      </c>
      <c r="B228" s="1" t="s">
        <v>1976</v>
      </c>
      <c r="C228" s="1" t="s">
        <v>1977</v>
      </c>
      <c r="D228" s="31"/>
      <c r="E228" s="1" t="s">
        <v>1978</v>
      </c>
      <c r="F228" s="1"/>
      <c r="G228" s="31">
        <v>31897</v>
      </c>
      <c r="H228" s="1" t="s">
        <v>2325</v>
      </c>
      <c r="I228" s="1" t="s">
        <v>1357</v>
      </c>
      <c r="J228" s="1"/>
      <c r="K228" s="1" t="str">
        <f>"021794006"</f>
        <v>021794006</v>
      </c>
      <c r="L228" s="1" t="s">
        <v>1477</v>
      </c>
      <c r="M228" s="1" t="s">
        <v>1478</v>
      </c>
      <c r="N228" s="1" t="str">
        <f>"0212586453"</f>
        <v>0212586453</v>
      </c>
      <c r="O228" s="1" t="s">
        <v>2316</v>
      </c>
      <c r="P228" s="1" t="s">
        <v>1560</v>
      </c>
      <c r="Q228" s="1" t="s">
        <v>2317</v>
      </c>
      <c r="R228" s="2" t="s">
        <v>2317</v>
      </c>
      <c r="S228" s="1" t="s">
        <v>2209</v>
      </c>
      <c r="T228" s="1" t="s">
        <v>2209</v>
      </c>
      <c r="U228" s="1"/>
    </row>
    <row r="229" spans="1:21">
      <c r="A229" s="1" t="s">
        <v>2311</v>
      </c>
      <c r="B229" s="1" t="s">
        <v>1979</v>
      </c>
      <c r="C229" s="1" t="s">
        <v>1980</v>
      </c>
      <c r="D229" s="31"/>
      <c r="E229" s="1" t="s">
        <v>1981</v>
      </c>
      <c r="F229" s="1"/>
      <c r="G229" s="31">
        <v>34007</v>
      </c>
      <c r="H229" s="1" t="s">
        <v>2315</v>
      </c>
      <c r="I229" s="1" t="s">
        <v>1358</v>
      </c>
      <c r="J229" s="1" t="str">
        <f>"+64210497395"</f>
        <v>+64210497395</v>
      </c>
      <c r="K229" s="1" t="str">
        <f>"+64210497395"</f>
        <v>+64210497395</v>
      </c>
      <c r="L229" s="1" t="s">
        <v>1359</v>
      </c>
      <c r="M229" s="1" t="s">
        <v>1360</v>
      </c>
      <c r="N229" s="1" t="str">
        <f>"02108214895"</f>
        <v>02108214895</v>
      </c>
      <c r="O229" s="1" t="s">
        <v>2321</v>
      </c>
      <c r="P229" s="1" t="s">
        <v>1560</v>
      </c>
      <c r="Q229" s="1" t="s">
        <v>2317</v>
      </c>
      <c r="R229" s="2" t="s">
        <v>2317</v>
      </c>
      <c r="S229" s="1" t="s">
        <v>2209</v>
      </c>
      <c r="T229" s="1" t="s">
        <v>1560</v>
      </c>
      <c r="U229" s="1"/>
    </row>
    <row r="230" spans="1:21">
      <c r="A230" s="1" t="s">
        <v>2311</v>
      </c>
      <c r="B230" s="1" t="s">
        <v>2480</v>
      </c>
      <c r="C230" s="1" t="s">
        <v>1982</v>
      </c>
      <c r="D230" s="31"/>
      <c r="E230" s="1" t="s">
        <v>1983</v>
      </c>
      <c r="F230" s="1"/>
      <c r="G230" s="31">
        <v>34230</v>
      </c>
      <c r="H230" s="1" t="s">
        <v>2315</v>
      </c>
      <c r="I230" s="1" t="s">
        <v>1361</v>
      </c>
      <c r="J230" s="1"/>
      <c r="K230" s="1"/>
      <c r="L230" s="1"/>
      <c r="M230" s="1"/>
      <c r="N230" s="1"/>
      <c r="O230" s="1" t="s">
        <v>2321</v>
      </c>
      <c r="P230" s="1" t="s">
        <v>1560</v>
      </c>
      <c r="Q230" s="1" t="s">
        <v>2317</v>
      </c>
      <c r="R230" s="2" t="s">
        <v>2317</v>
      </c>
      <c r="S230" s="1" t="s">
        <v>2209</v>
      </c>
      <c r="T230" s="1" t="s">
        <v>1560</v>
      </c>
      <c r="U230" s="1"/>
    </row>
    <row r="231" spans="1:21">
      <c r="A231" s="1" t="s">
        <v>2311</v>
      </c>
      <c r="B231" s="1" t="s">
        <v>1984</v>
      </c>
      <c r="C231" s="1" t="s">
        <v>1985</v>
      </c>
      <c r="D231" s="31"/>
      <c r="E231" s="1" t="s">
        <v>1986</v>
      </c>
      <c r="F231" s="1"/>
      <c r="G231" s="31">
        <v>28838</v>
      </c>
      <c r="H231" s="1" t="s">
        <v>2315</v>
      </c>
      <c r="I231" s="1" t="s">
        <v>1257</v>
      </c>
      <c r="J231" s="1"/>
      <c r="K231" s="1"/>
      <c r="L231" s="1"/>
      <c r="M231" s="1"/>
      <c r="N231" s="1"/>
      <c r="O231" s="1" t="s">
        <v>2316</v>
      </c>
      <c r="P231" s="1" t="s">
        <v>1560</v>
      </c>
      <c r="Q231" s="1" t="s">
        <v>2317</v>
      </c>
      <c r="R231" s="2" t="s">
        <v>2317</v>
      </c>
      <c r="S231" s="1" t="s">
        <v>2209</v>
      </c>
      <c r="T231" s="1" t="s">
        <v>2209</v>
      </c>
      <c r="U231" s="1"/>
    </row>
    <row r="232" spans="1:21">
      <c r="A232" s="1" t="s">
        <v>2311</v>
      </c>
      <c r="B232" s="1" t="s">
        <v>1987</v>
      </c>
      <c r="C232" s="1" t="s">
        <v>1988</v>
      </c>
      <c r="D232" s="31"/>
      <c r="E232" s="1" t="s">
        <v>1989</v>
      </c>
      <c r="F232" s="1"/>
      <c r="G232" s="31">
        <v>34072</v>
      </c>
      <c r="H232" s="1" t="s">
        <v>2315</v>
      </c>
      <c r="I232" s="1" t="s">
        <v>1258</v>
      </c>
      <c r="J232" s="1"/>
      <c r="K232" s="1" t="str">
        <f>"02102652514"</f>
        <v>02102652514</v>
      </c>
      <c r="L232" s="1" t="s">
        <v>1259</v>
      </c>
      <c r="M232" s="1" t="s">
        <v>1913</v>
      </c>
      <c r="N232" s="1" t="str">
        <f>"0277117504"</f>
        <v>0277117504</v>
      </c>
      <c r="O232" s="1" t="s">
        <v>2321</v>
      </c>
      <c r="P232" s="1" t="s">
        <v>1560</v>
      </c>
      <c r="Q232" s="1" t="s">
        <v>2317</v>
      </c>
      <c r="R232" s="2" t="s">
        <v>2317</v>
      </c>
      <c r="S232" s="1" t="s">
        <v>2209</v>
      </c>
      <c r="T232" s="1" t="s">
        <v>1560</v>
      </c>
      <c r="U232" s="1"/>
    </row>
    <row r="233" spans="1:21">
      <c r="A233" s="1" t="s">
        <v>2311</v>
      </c>
      <c r="B233" s="1" t="s">
        <v>1990</v>
      </c>
      <c r="C233" s="1" t="s">
        <v>1991</v>
      </c>
      <c r="D233" s="31"/>
      <c r="E233" s="1" t="s">
        <v>1992</v>
      </c>
      <c r="F233" s="1"/>
      <c r="G233" s="31">
        <v>35426</v>
      </c>
      <c r="H233" s="1" t="s">
        <v>2325</v>
      </c>
      <c r="I233" s="1" t="s">
        <v>1260</v>
      </c>
      <c r="J233" s="1" t="str">
        <f>"02102968513"</f>
        <v>02102968513</v>
      </c>
      <c r="K233" s="1" t="str">
        <f>"02102968513"</f>
        <v>02102968513</v>
      </c>
      <c r="L233" s="1" t="s">
        <v>1581</v>
      </c>
      <c r="M233" s="1" t="s">
        <v>1261</v>
      </c>
      <c r="N233" s="1" t="str">
        <f>"021746681"</f>
        <v>021746681</v>
      </c>
      <c r="O233" s="1" t="s">
        <v>2321</v>
      </c>
      <c r="P233" s="1" t="s">
        <v>1560</v>
      </c>
      <c r="Q233" s="1" t="s">
        <v>2317</v>
      </c>
      <c r="R233" s="2" t="s">
        <v>2317</v>
      </c>
      <c r="S233" s="1" t="s">
        <v>2209</v>
      </c>
      <c r="T233" s="1" t="s">
        <v>2209</v>
      </c>
      <c r="U233" s="1"/>
    </row>
    <row r="234" spans="1:21">
      <c r="A234" s="1" t="s">
        <v>2311</v>
      </c>
      <c r="B234" s="1" t="s">
        <v>1993</v>
      </c>
      <c r="C234" s="1" t="s">
        <v>1994</v>
      </c>
      <c r="D234" s="31"/>
      <c r="E234" s="1" t="s">
        <v>1995</v>
      </c>
      <c r="F234" s="1"/>
      <c r="G234" s="31">
        <v>27168</v>
      </c>
      <c r="H234" s="1" t="s">
        <v>2315</v>
      </c>
      <c r="I234" s="1" t="s">
        <v>1262</v>
      </c>
      <c r="J234" s="1" t="str">
        <f>"095352254"</f>
        <v>095352254</v>
      </c>
      <c r="K234" s="1" t="str">
        <f>"021627048"</f>
        <v>021627048</v>
      </c>
      <c r="L234" s="1" t="s">
        <v>1263</v>
      </c>
      <c r="M234" s="1" t="s">
        <v>1264</v>
      </c>
      <c r="N234" s="1" t="str">
        <f>"021369464"</f>
        <v>021369464</v>
      </c>
      <c r="O234" s="1" t="s">
        <v>2236</v>
      </c>
      <c r="P234" s="1" t="s">
        <v>1560</v>
      </c>
      <c r="Q234" s="1" t="s">
        <v>2317</v>
      </c>
      <c r="R234" s="2" t="s">
        <v>2317</v>
      </c>
      <c r="S234" s="1" t="s">
        <v>2209</v>
      </c>
      <c r="T234" s="1" t="s">
        <v>1560</v>
      </c>
      <c r="U234" s="1"/>
    </row>
    <row r="235" spans="1:21">
      <c r="A235" s="1" t="s">
        <v>2311</v>
      </c>
      <c r="B235" s="1" t="s">
        <v>1996</v>
      </c>
      <c r="C235" s="1" t="s">
        <v>1997</v>
      </c>
      <c r="D235" s="31"/>
      <c r="E235" s="1" t="s">
        <v>1998</v>
      </c>
      <c r="F235" s="1"/>
      <c r="G235" s="31">
        <v>32325</v>
      </c>
      <c r="H235" s="1" t="s">
        <v>2325</v>
      </c>
      <c r="I235" s="1" t="s">
        <v>1265</v>
      </c>
      <c r="J235" s="1"/>
      <c r="K235" s="1" t="str">
        <f>"02102588809"</f>
        <v>02102588809</v>
      </c>
      <c r="L235" s="1"/>
      <c r="M235" s="1" t="s">
        <v>1266</v>
      </c>
      <c r="N235" s="1" t="str">
        <f>"0211391101"</f>
        <v>0211391101</v>
      </c>
      <c r="O235" s="1" t="s">
        <v>2316</v>
      </c>
      <c r="P235" s="1" t="s">
        <v>1560</v>
      </c>
      <c r="Q235" s="1" t="s">
        <v>2317</v>
      </c>
      <c r="R235" s="2" t="s">
        <v>2317</v>
      </c>
      <c r="S235" s="1" t="s">
        <v>1560</v>
      </c>
      <c r="T235" s="1"/>
      <c r="U235" s="1"/>
    </row>
    <row r="236" spans="1:21">
      <c r="A236" s="1" t="s">
        <v>2311</v>
      </c>
      <c r="B236" s="1" t="s">
        <v>1999</v>
      </c>
      <c r="C236" s="1" t="s">
        <v>2422</v>
      </c>
      <c r="D236" s="31"/>
      <c r="E236" s="1" t="s">
        <v>2000</v>
      </c>
      <c r="F236" s="1"/>
      <c r="G236" s="31">
        <v>34065</v>
      </c>
      <c r="H236" s="1" t="s">
        <v>2315</v>
      </c>
      <c r="I236" s="1" t="s">
        <v>1267</v>
      </c>
      <c r="J236" s="1"/>
      <c r="K236" s="1" t="str">
        <f>"0274880699"</f>
        <v>0274880699</v>
      </c>
      <c r="L236" s="1"/>
      <c r="M236" s="1"/>
      <c r="N236" s="1"/>
      <c r="O236" s="1" t="s">
        <v>2321</v>
      </c>
      <c r="P236" s="1" t="s">
        <v>1560</v>
      </c>
      <c r="Q236" s="1" t="s">
        <v>2317</v>
      </c>
      <c r="R236" s="2" t="s">
        <v>2317</v>
      </c>
      <c r="S236" s="1" t="s">
        <v>2209</v>
      </c>
      <c r="T236" s="1"/>
      <c r="U236" s="1"/>
    </row>
    <row r="237" spans="1:21">
      <c r="A237" s="1" t="s">
        <v>2311</v>
      </c>
      <c r="B237" s="1" t="s">
        <v>2001</v>
      </c>
      <c r="C237" s="1" t="s">
        <v>2002</v>
      </c>
      <c r="D237" s="31"/>
      <c r="E237" s="1" t="s">
        <v>2003</v>
      </c>
      <c r="F237" s="1"/>
      <c r="G237" s="31">
        <v>33484</v>
      </c>
      <c r="H237" s="1" t="s">
        <v>2315</v>
      </c>
      <c r="I237" s="1" t="s">
        <v>1268</v>
      </c>
      <c r="J237" s="1"/>
      <c r="K237" s="1"/>
      <c r="L237" s="1"/>
      <c r="M237" s="1"/>
      <c r="N237" s="1"/>
      <c r="O237" s="1" t="s">
        <v>2316</v>
      </c>
      <c r="P237" s="1" t="s">
        <v>1560</v>
      </c>
      <c r="Q237" s="1" t="s">
        <v>2317</v>
      </c>
      <c r="R237" s="2" t="s">
        <v>2317</v>
      </c>
      <c r="S237" s="1" t="s">
        <v>2209</v>
      </c>
      <c r="T237" s="1" t="s">
        <v>2209</v>
      </c>
      <c r="U237" s="1"/>
    </row>
    <row r="238" spans="1:21">
      <c r="A238" s="1" t="s">
        <v>2311</v>
      </c>
      <c r="B238" s="1" t="s">
        <v>2004</v>
      </c>
      <c r="C238" s="1" t="s">
        <v>2005</v>
      </c>
      <c r="D238" s="31"/>
      <c r="E238" s="1" t="s">
        <v>2006</v>
      </c>
      <c r="F238" s="1"/>
      <c r="G238" s="31">
        <v>33591</v>
      </c>
      <c r="H238" s="1" t="s">
        <v>2315</v>
      </c>
      <c r="I238" s="1" t="s">
        <v>1269</v>
      </c>
      <c r="J238" s="1" t="str">
        <f>"2501560"</f>
        <v>2501560</v>
      </c>
      <c r="K238" s="1" t="str">
        <f>"+64211331110"</f>
        <v>+64211331110</v>
      </c>
      <c r="L238" s="1" t="s">
        <v>2092</v>
      </c>
      <c r="M238" s="1" t="s">
        <v>1270</v>
      </c>
      <c r="N238" s="1" t="str">
        <f>"+64211331110"</f>
        <v>+64211331110</v>
      </c>
      <c r="O238" s="1" t="s">
        <v>2316</v>
      </c>
      <c r="P238" s="1" t="s">
        <v>1560</v>
      </c>
      <c r="Q238" s="1" t="s">
        <v>2317</v>
      </c>
      <c r="R238" s="2" t="s">
        <v>2317</v>
      </c>
      <c r="S238" s="1" t="s">
        <v>1560</v>
      </c>
      <c r="T238" s="1" t="s">
        <v>2209</v>
      </c>
      <c r="U238" s="1" t="s">
        <v>1271</v>
      </c>
    </row>
    <row r="239" spans="1:21">
      <c r="A239" s="1" t="s">
        <v>2311</v>
      </c>
      <c r="B239" s="1" t="s">
        <v>2007</v>
      </c>
      <c r="C239" s="1" t="s">
        <v>2008</v>
      </c>
      <c r="D239" s="31"/>
      <c r="E239" s="1" t="s">
        <v>2009</v>
      </c>
      <c r="F239" s="1"/>
      <c r="G239" s="31">
        <v>33936</v>
      </c>
      <c r="H239" s="1" t="s">
        <v>2325</v>
      </c>
      <c r="I239" s="1" t="s">
        <v>1272</v>
      </c>
      <c r="J239" s="1"/>
      <c r="K239" s="1" t="str">
        <f>"021843995"</f>
        <v>021843995</v>
      </c>
      <c r="L239" s="1" t="s">
        <v>1273</v>
      </c>
      <c r="M239" s="1" t="s">
        <v>1274</v>
      </c>
      <c r="N239" s="1" t="str">
        <f>"021843557"</f>
        <v>021843557</v>
      </c>
      <c r="O239" s="1" t="s">
        <v>2316</v>
      </c>
      <c r="P239" s="1" t="s">
        <v>1560</v>
      </c>
      <c r="Q239" s="1" t="s">
        <v>2317</v>
      </c>
      <c r="R239" s="2" t="s">
        <v>2317</v>
      </c>
      <c r="S239" s="1" t="s">
        <v>1560</v>
      </c>
      <c r="T239" s="1" t="s">
        <v>1560</v>
      </c>
      <c r="U239" s="1"/>
    </row>
    <row r="240" spans="1:21">
      <c r="A240" s="1" t="s">
        <v>2311</v>
      </c>
      <c r="B240" s="1" t="s">
        <v>2010</v>
      </c>
      <c r="C240" s="1" t="s">
        <v>2011</v>
      </c>
      <c r="D240" s="31"/>
      <c r="E240" s="1" t="s">
        <v>2012</v>
      </c>
      <c r="F240" s="1"/>
      <c r="G240" s="31">
        <v>35712</v>
      </c>
      <c r="H240" s="1" t="s">
        <v>2315</v>
      </c>
      <c r="I240" s="1" t="s">
        <v>1275</v>
      </c>
      <c r="J240" s="1"/>
      <c r="K240" s="1" t="str">
        <f>"02102755859"</f>
        <v>02102755859</v>
      </c>
      <c r="L240" s="1"/>
      <c r="M240" s="1"/>
      <c r="N240" s="1"/>
      <c r="O240" s="1" t="s">
        <v>2168</v>
      </c>
      <c r="P240" s="1" t="s">
        <v>1560</v>
      </c>
      <c r="Q240" s="1" t="s">
        <v>2317</v>
      </c>
      <c r="R240" s="2" t="s">
        <v>2317</v>
      </c>
      <c r="S240" s="1" t="s">
        <v>2209</v>
      </c>
      <c r="T240" s="1" t="s">
        <v>2209</v>
      </c>
      <c r="U240" s="1"/>
    </row>
    <row r="241" spans="1:21">
      <c r="A241" s="1" t="s">
        <v>2311</v>
      </c>
      <c r="B241" s="1" t="s">
        <v>2013</v>
      </c>
      <c r="C241" s="1" t="s">
        <v>2014</v>
      </c>
      <c r="D241" s="31"/>
      <c r="E241" s="1" t="s">
        <v>2015</v>
      </c>
      <c r="F241" s="1"/>
      <c r="G241" s="31">
        <v>34731</v>
      </c>
      <c r="H241" s="1" t="s">
        <v>2315</v>
      </c>
      <c r="I241" s="1" t="s">
        <v>1276</v>
      </c>
      <c r="J241" s="1" t="str">
        <f>"092695539"</f>
        <v>092695539</v>
      </c>
      <c r="K241" s="1" t="str">
        <f>"0211653541"</f>
        <v>0211653541</v>
      </c>
      <c r="L241" s="1" t="s">
        <v>1277</v>
      </c>
      <c r="M241" s="1" t="s">
        <v>1278</v>
      </c>
      <c r="N241" s="1" t="str">
        <f>"092695539"</f>
        <v>092695539</v>
      </c>
      <c r="O241" s="1" t="s">
        <v>2321</v>
      </c>
      <c r="P241" s="1" t="s">
        <v>1560</v>
      </c>
      <c r="Q241" s="1" t="s">
        <v>2317</v>
      </c>
      <c r="R241" s="2" t="s">
        <v>2317</v>
      </c>
      <c r="S241" s="1" t="s">
        <v>2209</v>
      </c>
      <c r="T241" s="1" t="s">
        <v>1560</v>
      </c>
      <c r="U241" s="1"/>
    </row>
    <row r="242" spans="1:21">
      <c r="A242" s="1" t="s">
        <v>2311</v>
      </c>
      <c r="B242" s="1" t="s">
        <v>2016</v>
      </c>
      <c r="C242" s="1" t="s">
        <v>2017</v>
      </c>
      <c r="D242" s="31"/>
      <c r="E242" s="1" t="s">
        <v>2018</v>
      </c>
      <c r="F242" s="1"/>
      <c r="G242" s="31">
        <v>32558</v>
      </c>
      <c r="H242" s="1" t="s">
        <v>2315</v>
      </c>
      <c r="I242" s="1" t="s">
        <v>1279</v>
      </c>
      <c r="J242" s="1"/>
      <c r="K242" s="1" t="str">
        <f>"0210768942"</f>
        <v>0210768942</v>
      </c>
      <c r="L242" s="1" t="s">
        <v>1280</v>
      </c>
      <c r="M242" s="1" t="s">
        <v>1281</v>
      </c>
      <c r="N242" s="1" t="str">
        <f>"02102874174"</f>
        <v>02102874174</v>
      </c>
      <c r="O242" s="1" t="s">
        <v>2316</v>
      </c>
      <c r="P242" s="1" t="s">
        <v>1560</v>
      </c>
      <c r="Q242" s="1" t="s">
        <v>2317</v>
      </c>
      <c r="R242" s="2" t="s">
        <v>2317</v>
      </c>
      <c r="S242" s="1" t="s">
        <v>2209</v>
      </c>
      <c r="T242" s="1" t="s">
        <v>1560</v>
      </c>
      <c r="U242" s="1"/>
    </row>
    <row r="243" spans="1:21">
      <c r="A243" s="1" t="s">
        <v>2311</v>
      </c>
      <c r="B243" s="1" t="s">
        <v>2019</v>
      </c>
      <c r="C243" s="1" t="s">
        <v>2020</v>
      </c>
      <c r="D243" s="31"/>
      <c r="E243" s="1" t="s">
        <v>2021</v>
      </c>
      <c r="F243" s="1"/>
      <c r="G243" s="31">
        <v>36014</v>
      </c>
      <c r="H243" s="1" t="s">
        <v>2315</v>
      </c>
      <c r="I243" s="1" t="s">
        <v>1282</v>
      </c>
      <c r="J243" s="1"/>
      <c r="K243" s="1" t="str">
        <f>"0212043230"</f>
        <v>0212043230</v>
      </c>
      <c r="L243" s="1"/>
      <c r="M243" s="1" t="s">
        <v>1283</v>
      </c>
      <c r="N243" s="1" t="str">
        <f>"021881330"</f>
        <v>021881330</v>
      </c>
      <c r="O243" s="1" t="s">
        <v>2168</v>
      </c>
      <c r="P243" s="1" t="s">
        <v>1560</v>
      </c>
      <c r="Q243" s="1" t="s">
        <v>2317</v>
      </c>
      <c r="R243" s="2" t="s">
        <v>2317</v>
      </c>
      <c r="S243" s="1" t="s">
        <v>2209</v>
      </c>
      <c r="T243" s="1" t="s">
        <v>2209</v>
      </c>
      <c r="U243" s="1"/>
    </row>
    <row r="244" spans="1:21">
      <c r="A244" s="1" t="s">
        <v>2311</v>
      </c>
      <c r="B244" s="1" t="s">
        <v>2022</v>
      </c>
      <c r="C244" s="1" t="s">
        <v>2023</v>
      </c>
      <c r="D244" s="31"/>
      <c r="E244" s="1" t="s">
        <v>2024</v>
      </c>
      <c r="F244" s="1"/>
      <c r="G244" s="31">
        <v>34618</v>
      </c>
      <c r="H244" s="1" t="s">
        <v>2315</v>
      </c>
      <c r="I244" s="1" t="s">
        <v>1284</v>
      </c>
      <c r="J244" s="1"/>
      <c r="K244" s="1" t="str">
        <f>"0212051574"</f>
        <v>0212051574</v>
      </c>
      <c r="L244" s="1"/>
      <c r="M244" s="1"/>
      <c r="N244" s="1"/>
      <c r="O244" s="1" t="s">
        <v>2321</v>
      </c>
      <c r="P244" s="1" t="s">
        <v>1560</v>
      </c>
      <c r="Q244" s="1" t="s">
        <v>2317</v>
      </c>
      <c r="R244" s="1" t="s">
        <v>2334</v>
      </c>
      <c r="S244" s="1" t="s">
        <v>2209</v>
      </c>
      <c r="T244" s="1" t="s">
        <v>1560</v>
      </c>
      <c r="U244" s="1"/>
    </row>
    <row r="245" spans="1:21">
      <c r="A245" s="1" t="s">
        <v>2311</v>
      </c>
      <c r="B245" s="1" t="s">
        <v>2025</v>
      </c>
      <c r="C245" s="1" t="s">
        <v>2026</v>
      </c>
      <c r="D245" s="31"/>
      <c r="E245" s="1" t="s">
        <v>1868</v>
      </c>
      <c r="F245" s="1"/>
      <c r="G245" s="31">
        <v>36065</v>
      </c>
      <c r="H245" s="1" t="s">
        <v>2315</v>
      </c>
      <c r="I245" s="1" t="s">
        <v>1660</v>
      </c>
      <c r="J245" s="1" t="str">
        <f>"09 360 26 47"</f>
        <v>09 360 26 47</v>
      </c>
      <c r="K245" s="1" t="str">
        <f>"+64220660235"</f>
        <v>+64220660235</v>
      </c>
      <c r="L245" s="1" t="s">
        <v>1581</v>
      </c>
      <c r="M245" s="1"/>
      <c r="N245" s="1" t="str">
        <f>"+64220660235"</f>
        <v>+64220660235</v>
      </c>
      <c r="O245" s="1" t="s">
        <v>2168</v>
      </c>
      <c r="P245" s="1" t="s">
        <v>1560</v>
      </c>
      <c r="Q245" s="1" t="s">
        <v>2317</v>
      </c>
      <c r="R245" s="2" t="s">
        <v>2317</v>
      </c>
      <c r="S245" s="1" t="s">
        <v>2209</v>
      </c>
      <c r="T245" s="1" t="s">
        <v>2209</v>
      </c>
      <c r="U245" s="1"/>
    </row>
    <row r="246" spans="1:21">
      <c r="A246" s="1" t="s">
        <v>2311</v>
      </c>
      <c r="B246" s="1" t="s">
        <v>2422</v>
      </c>
      <c r="C246" s="1" t="s">
        <v>1869</v>
      </c>
      <c r="D246" s="31"/>
      <c r="E246" s="1" t="s">
        <v>1870</v>
      </c>
      <c r="F246" s="1"/>
      <c r="G246" s="31">
        <v>32876</v>
      </c>
      <c r="H246" s="1" t="s">
        <v>2315</v>
      </c>
      <c r="I246" s="1" t="s">
        <v>1285</v>
      </c>
      <c r="J246" s="1"/>
      <c r="K246" s="1" t="str">
        <f>"0211445374"</f>
        <v>0211445374</v>
      </c>
      <c r="L246" s="1" t="s">
        <v>1286</v>
      </c>
      <c r="M246" s="1" t="s">
        <v>1287</v>
      </c>
      <c r="N246" s="1" t="str">
        <f>"021368402"</f>
        <v>021368402</v>
      </c>
      <c r="O246" s="1" t="s">
        <v>2316</v>
      </c>
      <c r="P246" s="1" t="s">
        <v>1560</v>
      </c>
      <c r="Q246" s="1" t="s">
        <v>2317</v>
      </c>
      <c r="R246" s="2" t="s">
        <v>2317</v>
      </c>
      <c r="S246" s="1" t="s">
        <v>2209</v>
      </c>
      <c r="T246" s="1" t="s">
        <v>1560</v>
      </c>
      <c r="U246" s="1"/>
    </row>
    <row r="247" spans="1:21">
      <c r="A247" s="1" t="s">
        <v>2311</v>
      </c>
      <c r="B247" s="1" t="s">
        <v>1871</v>
      </c>
      <c r="C247" s="1" t="s">
        <v>1872</v>
      </c>
      <c r="D247" s="31"/>
      <c r="E247" s="1" t="s">
        <v>1873</v>
      </c>
      <c r="F247" s="1"/>
      <c r="G247" s="31">
        <v>33674</v>
      </c>
      <c r="H247" s="1" t="s">
        <v>2325</v>
      </c>
      <c r="I247" s="1" t="s">
        <v>1288</v>
      </c>
      <c r="J247" s="1"/>
      <c r="K247" s="1" t="str">
        <f>"0211213119"</f>
        <v>0211213119</v>
      </c>
      <c r="L247" s="1" t="s">
        <v>1568</v>
      </c>
      <c r="M247" s="1" t="s">
        <v>1289</v>
      </c>
      <c r="N247" s="1" t="str">
        <f>"0211734314"</f>
        <v>0211734314</v>
      </c>
      <c r="O247" s="1" t="s">
        <v>2316</v>
      </c>
      <c r="P247" s="1" t="s">
        <v>1560</v>
      </c>
      <c r="Q247" s="1" t="s">
        <v>2317</v>
      </c>
      <c r="R247" s="2" t="s">
        <v>2317</v>
      </c>
      <c r="S247" s="1" t="s">
        <v>1560</v>
      </c>
      <c r="T247" s="1" t="s">
        <v>1560</v>
      </c>
      <c r="U247" s="1"/>
    </row>
    <row r="248" spans="1:21">
      <c r="A248" s="1" t="s">
        <v>2311</v>
      </c>
      <c r="B248" s="1" t="s">
        <v>1874</v>
      </c>
      <c r="C248" s="1" t="s">
        <v>1875</v>
      </c>
      <c r="D248" s="31"/>
      <c r="E248" s="1" t="s">
        <v>1876</v>
      </c>
      <c r="F248" s="1"/>
      <c r="G248" s="31">
        <v>20079</v>
      </c>
      <c r="H248" s="1" t="s">
        <v>2315</v>
      </c>
      <c r="I248" s="1" t="s">
        <v>1290</v>
      </c>
      <c r="J248" s="1" t="str">
        <f>"2814140"</f>
        <v>2814140</v>
      </c>
      <c r="K248" s="1" t="str">
        <f>"2814140"</f>
        <v>2814140</v>
      </c>
      <c r="L248" s="1" t="s">
        <v>1291</v>
      </c>
      <c r="M248" s="1" t="s">
        <v>1292</v>
      </c>
      <c r="N248" s="1" t="str">
        <f>"0274380320"</f>
        <v>0274380320</v>
      </c>
      <c r="O248" s="1" t="s">
        <v>2142</v>
      </c>
      <c r="P248" s="1" t="s">
        <v>1560</v>
      </c>
      <c r="Q248" s="1" t="s">
        <v>1877</v>
      </c>
      <c r="R248" s="1" t="s">
        <v>2334</v>
      </c>
      <c r="S248" s="1" t="s">
        <v>2209</v>
      </c>
      <c r="T248" s="1" t="s">
        <v>1560</v>
      </c>
      <c r="U248" s="1"/>
    </row>
    <row r="249" spans="1:21">
      <c r="A249" s="1" t="s">
        <v>2311</v>
      </c>
      <c r="B249" s="1" t="s">
        <v>1878</v>
      </c>
      <c r="C249" s="1" t="s">
        <v>1879</v>
      </c>
      <c r="D249" s="31"/>
      <c r="E249" s="1" t="s">
        <v>1880</v>
      </c>
      <c r="F249" s="1"/>
      <c r="G249" s="31">
        <v>32219</v>
      </c>
      <c r="H249" s="1" t="s">
        <v>2315</v>
      </c>
      <c r="I249" s="1" t="s">
        <v>1293</v>
      </c>
      <c r="J249" s="1"/>
      <c r="K249" s="1" t="str">
        <f>"0211145380"</f>
        <v>0211145380</v>
      </c>
      <c r="L249" s="1" t="s">
        <v>1294</v>
      </c>
      <c r="M249" s="1" t="s">
        <v>1295</v>
      </c>
      <c r="N249" s="1" t="str">
        <f>"02102723857"</f>
        <v>02102723857</v>
      </c>
      <c r="O249" s="1" t="s">
        <v>2316</v>
      </c>
      <c r="P249" s="1" t="s">
        <v>1560</v>
      </c>
      <c r="Q249" s="1" t="s">
        <v>1881</v>
      </c>
      <c r="R249" s="2" t="s">
        <v>2317</v>
      </c>
      <c r="S249" s="1" t="s">
        <v>2209</v>
      </c>
      <c r="T249" s="1" t="s">
        <v>1560</v>
      </c>
      <c r="U249" s="1"/>
    </row>
    <row r="250" spans="1:21">
      <c r="A250" s="1" t="s">
        <v>2311</v>
      </c>
      <c r="B250" s="1" t="s">
        <v>2031</v>
      </c>
      <c r="C250" s="1" t="s">
        <v>1882</v>
      </c>
      <c r="D250" s="31"/>
      <c r="E250" s="1" t="s">
        <v>1883</v>
      </c>
      <c r="F250" s="1"/>
      <c r="G250" s="31">
        <v>35401</v>
      </c>
      <c r="H250" s="1" t="s">
        <v>2315</v>
      </c>
      <c r="I250" s="1" t="s">
        <v>1296</v>
      </c>
      <c r="J250" s="1"/>
      <c r="K250" s="1" t="str">
        <f>"+64211618763"</f>
        <v>+64211618763</v>
      </c>
      <c r="L250" s="1" t="s">
        <v>1581</v>
      </c>
      <c r="M250" s="1" t="s">
        <v>1297</v>
      </c>
      <c r="N250" s="1" t="str">
        <f>"+6421336168"</f>
        <v>+6421336168</v>
      </c>
      <c r="O250" s="1" t="s">
        <v>2321</v>
      </c>
      <c r="P250" s="1" t="s">
        <v>1560</v>
      </c>
      <c r="Q250" s="1" t="s">
        <v>2317</v>
      </c>
      <c r="R250" s="2" t="s">
        <v>2317</v>
      </c>
      <c r="S250" s="1" t="s">
        <v>2209</v>
      </c>
      <c r="T250" s="1" t="s">
        <v>2209</v>
      </c>
      <c r="U250" s="1"/>
    </row>
    <row r="251" spans="1:21">
      <c r="A251" s="1" t="s">
        <v>2311</v>
      </c>
      <c r="B251" s="1" t="s">
        <v>1884</v>
      </c>
      <c r="C251" s="1" t="s">
        <v>1885</v>
      </c>
      <c r="D251" s="31"/>
      <c r="E251" s="1" t="s">
        <v>1886</v>
      </c>
      <c r="F251" s="1"/>
      <c r="G251" s="31">
        <v>33703</v>
      </c>
      <c r="H251" s="1" t="s">
        <v>2315</v>
      </c>
      <c r="I251" s="1" t="s">
        <v>1298</v>
      </c>
      <c r="J251" s="1"/>
      <c r="K251" s="1" t="str">
        <f>"021465543"</f>
        <v>021465543</v>
      </c>
      <c r="L251" s="1" t="s">
        <v>1299</v>
      </c>
      <c r="M251" s="1" t="s">
        <v>1300</v>
      </c>
      <c r="N251" s="1" t="str">
        <f>"0275443331"</f>
        <v>0275443331</v>
      </c>
      <c r="O251" s="1" t="s">
        <v>2316</v>
      </c>
      <c r="P251" s="1" t="s">
        <v>1560</v>
      </c>
      <c r="Q251" s="1" t="s">
        <v>2317</v>
      </c>
      <c r="R251" s="2" t="s">
        <v>2317</v>
      </c>
      <c r="S251" s="1" t="s">
        <v>2209</v>
      </c>
      <c r="T251" s="1" t="s">
        <v>1560</v>
      </c>
      <c r="U251" s="1"/>
    </row>
    <row r="252" spans="1:21">
      <c r="A252" s="1" t="s">
        <v>2311</v>
      </c>
      <c r="B252" s="1" t="s">
        <v>2435</v>
      </c>
      <c r="C252" s="1" t="s">
        <v>1887</v>
      </c>
      <c r="D252" s="31"/>
      <c r="E252" s="1" t="s">
        <v>1888</v>
      </c>
      <c r="F252" s="1"/>
      <c r="G252" s="31">
        <v>33647</v>
      </c>
      <c r="H252" s="1" t="s">
        <v>2315</v>
      </c>
      <c r="I252" s="1" t="s">
        <v>1414</v>
      </c>
      <c r="J252" s="1" t="str">
        <f>"(09)3762447"</f>
        <v>(09)3762447</v>
      </c>
      <c r="K252" s="1" t="str">
        <f>"0204 064 7687"</f>
        <v>0204 064 7687</v>
      </c>
      <c r="L252" s="1" t="s">
        <v>1581</v>
      </c>
      <c r="M252" s="1" t="s">
        <v>1301</v>
      </c>
      <c r="N252" s="1" t="str">
        <f>"021 049 5767"</f>
        <v>021 049 5767</v>
      </c>
      <c r="O252" s="1" t="s">
        <v>2316</v>
      </c>
      <c r="P252" s="1" t="s">
        <v>1560</v>
      </c>
      <c r="Q252" s="1" t="s">
        <v>2317</v>
      </c>
      <c r="R252" s="2" t="s">
        <v>2317</v>
      </c>
      <c r="S252" s="1" t="s">
        <v>2209</v>
      </c>
      <c r="T252" s="1" t="s">
        <v>2209</v>
      </c>
      <c r="U252" s="1"/>
    </row>
    <row r="253" spans="1:21">
      <c r="A253" s="1" t="s">
        <v>2311</v>
      </c>
      <c r="B253" s="1" t="s">
        <v>1889</v>
      </c>
      <c r="C253" s="1" t="s">
        <v>1887</v>
      </c>
      <c r="D253" s="31"/>
      <c r="E253" s="1" t="s">
        <v>1890</v>
      </c>
      <c r="F253" s="1"/>
      <c r="G253" s="31">
        <v>34141</v>
      </c>
      <c r="H253" s="1" t="s">
        <v>2315</v>
      </c>
      <c r="I253" s="1" t="s">
        <v>1302</v>
      </c>
      <c r="J253" s="1"/>
      <c r="K253" s="1"/>
      <c r="L253" s="1"/>
      <c r="M253" s="1"/>
      <c r="N253" s="1"/>
      <c r="O253" s="1" t="s">
        <v>2321</v>
      </c>
      <c r="P253" s="1" t="s">
        <v>1560</v>
      </c>
      <c r="Q253" s="1" t="s">
        <v>2317</v>
      </c>
      <c r="R253" s="2" t="s">
        <v>2317</v>
      </c>
      <c r="S253" s="1" t="s">
        <v>2209</v>
      </c>
      <c r="T253" s="1" t="s">
        <v>1560</v>
      </c>
      <c r="U253" s="1"/>
    </row>
    <row r="254" spans="1:21">
      <c r="A254" s="1" t="s">
        <v>2311</v>
      </c>
      <c r="B254" s="1" t="s">
        <v>1891</v>
      </c>
      <c r="C254" s="1" t="s">
        <v>1892</v>
      </c>
      <c r="D254" s="31"/>
      <c r="E254" s="1" t="s">
        <v>1893</v>
      </c>
      <c r="F254" s="1"/>
      <c r="G254" s="31">
        <v>31045</v>
      </c>
      <c r="H254" s="1" t="s">
        <v>2315</v>
      </c>
      <c r="I254" s="1" t="s">
        <v>1303</v>
      </c>
      <c r="J254" s="1"/>
      <c r="K254" s="1" t="str">
        <f>"02102404497"</f>
        <v>02102404497</v>
      </c>
      <c r="L254" s="1" t="s">
        <v>1304</v>
      </c>
      <c r="M254" s="1" t="s">
        <v>1305</v>
      </c>
      <c r="N254" s="1" t="str">
        <f>"02102476113"</f>
        <v>02102476113</v>
      </c>
      <c r="O254" s="1" t="s">
        <v>2316</v>
      </c>
      <c r="P254" s="1" t="s">
        <v>1560</v>
      </c>
      <c r="Q254" s="1" t="s">
        <v>2317</v>
      </c>
      <c r="R254" s="2" t="s">
        <v>2317</v>
      </c>
      <c r="S254" s="1" t="s">
        <v>2209</v>
      </c>
      <c r="T254" s="1" t="s">
        <v>1560</v>
      </c>
      <c r="U254" s="1"/>
    </row>
    <row r="255" spans="1:21">
      <c r="A255" s="1" t="s">
        <v>2311</v>
      </c>
      <c r="B255" s="1" t="s">
        <v>1894</v>
      </c>
      <c r="C255" s="1" t="s">
        <v>1895</v>
      </c>
      <c r="D255" s="31"/>
      <c r="E255" s="1" t="s">
        <v>1896</v>
      </c>
      <c r="F255" s="1"/>
      <c r="G255" s="31">
        <v>26461</v>
      </c>
      <c r="H255" s="1" t="s">
        <v>2325</v>
      </c>
      <c r="I255" s="1" t="s">
        <v>1306</v>
      </c>
      <c r="J255" s="1" t="str">
        <f>"095351455"</f>
        <v>095351455</v>
      </c>
      <c r="K255" s="1" t="str">
        <f>"0274305522"</f>
        <v>0274305522</v>
      </c>
      <c r="L255" s="1" t="s">
        <v>1307</v>
      </c>
      <c r="M255" s="1" t="s">
        <v>1308</v>
      </c>
      <c r="N255" s="1" t="str">
        <f>"021404255"</f>
        <v>021404255</v>
      </c>
      <c r="O255" s="1" t="s">
        <v>2236</v>
      </c>
      <c r="P255" s="1" t="s">
        <v>1560</v>
      </c>
      <c r="Q255" s="1" t="s">
        <v>2317</v>
      </c>
      <c r="R255" s="2" t="s">
        <v>2317</v>
      </c>
      <c r="S255" s="1" t="s">
        <v>2209</v>
      </c>
      <c r="T255" s="1" t="s">
        <v>2209</v>
      </c>
      <c r="U255" s="1"/>
    </row>
    <row r="256" spans="1:21">
      <c r="A256" s="1" t="s">
        <v>2311</v>
      </c>
      <c r="B256" s="1" t="s">
        <v>1897</v>
      </c>
      <c r="C256" s="1" t="s">
        <v>1898</v>
      </c>
      <c r="D256" s="31"/>
      <c r="E256" s="1" t="s">
        <v>1899</v>
      </c>
      <c r="F256" s="1"/>
      <c r="G256" s="31">
        <v>34113</v>
      </c>
      <c r="H256" s="1" t="s">
        <v>2315</v>
      </c>
      <c r="I256" s="1" t="s">
        <v>1309</v>
      </c>
      <c r="J256" s="1"/>
      <c r="K256" s="1" t="str">
        <f>"0211865920"</f>
        <v>0211865920</v>
      </c>
      <c r="L256" s="1"/>
      <c r="M256" s="1" t="s">
        <v>1310</v>
      </c>
      <c r="N256" s="1" t="str">
        <f>"0221051330"</f>
        <v>0221051330</v>
      </c>
      <c r="O256" s="1" t="s">
        <v>2321</v>
      </c>
      <c r="P256" s="1" t="s">
        <v>1560</v>
      </c>
      <c r="Q256" s="1" t="s">
        <v>2317</v>
      </c>
      <c r="R256" s="2" t="s">
        <v>2317</v>
      </c>
      <c r="S256" s="1" t="s">
        <v>1560</v>
      </c>
      <c r="T256" s="1" t="s">
        <v>1560</v>
      </c>
      <c r="U256" s="1"/>
    </row>
    <row r="257" spans="1:21">
      <c r="A257" s="1" t="s">
        <v>2311</v>
      </c>
      <c r="B257" s="1" t="s">
        <v>1900</v>
      </c>
      <c r="C257" s="1" t="s">
        <v>1901</v>
      </c>
      <c r="D257" s="31"/>
      <c r="E257" s="1" t="s">
        <v>1902</v>
      </c>
      <c r="F257" s="1"/>
      <c r="G257" s="31">
        <v>34985</v>
      </c>
      <c r="H257" s="1" t="s">
        <v>2315</v>
      </c>
      <c r="I257" s="1" t="s">
        <v>1204</v>
      </c>
      <c r="J257" s="1"/>
      <c r="K257" s="1" t="str">
        <f>"0210692076"</f>
        <v>0210692076</v>
      </c>
      <c r="L257" s="1" t="s">
        <v>1205</v>
      </c>
      <c r="M257" s="1" t="s">
        <v>1206</v>
      </c>
      <c r="N257" s="1" t="str">
        <f>"02102445783"</f>
        <v>02102445783</v>
      </c>
      <c r="O257" s="1" t="s">
        <v>2321</v>
      </c>
      <c r="P257" s="1" t="s">
        <v>1560</v>
      </c>
      <c r="Q257" s="1" t="s">
        <v>2317</v>
      </c>
      <c r="R257" s="2" t="s">
        <v>2317</v>
      </c>
      <c r="S257" s="1" t="s">
        <v>2209</v>
      </c>
      <c r="T257" s="1" t="s">
        <v>1560</v>
      </c>
      <c r="U257" s="1"/>
    </row>
    <row r="258" spans="1:21">
      <c r="A258" s="1" t="s">
        <v>2311</v>
      </c>
      <c r="B258" s="1" t="s">
        <v>1903</v>
      </c>
      <c r="C258" s="1" t="s">
        <v>1901</v>
      </c>
      <c r="D258" s="31"/>
      <c r="E258" s="1" t="s">
        <v>1904</v>
      </c>
      <c r="F258" s="1"/>
      <c r="G258" s="31">
        <v>21947</v>
      </c>
      <c r="H258" s="1" t="s">
        <v>2315</v>
      </c>
      <c r="I258" s="1" t="s">
        <v>1204</v>
      </c>
      <c r="J258" s="1"/>
      <c r="K258" s="1" t="str">
        <f>"02102445783"</f>
        <v>02102445783</v>
      </c>
      <c r="L258" s="1" t="s">
        <v>1207</v>
      </c>
      <c r="M258" s="1" t="s">
        <v>1208</v>
      </c>
      <c r="N258" s="1" t="str">
        <f>"0210692076"</f>
        <v>0210692076</v>
      </c>
      <c r="O258" s="1" t="s">
        <v>2136</v>
      </c>
      <c r="P258" s="1" t="s">
        <v>1560</v>
      </c>
      <c r="Q258" s="1" t="s">
        <v>2317</v>
      </c>
      <c r="R258" s="2" t="s">
        <v>2317</v>
      </c>
      <c r="S258" s="1" t="s">
        <v>2209</v>
      </c>
      <c r="T258" s="1" t="s">
        <v>1560</v>
      </c>
      <c r="U258" s="1"/>
    </row>
    <row r="259" spans="1:21">
      <c r="A259" s="1" t="s">
        <v>2311</v>
      </c>
      <c r="B259" s="1" t="s">
        <v>1905</v>
      </c>
      <c r="C259" s="1" t="s">
        <v>2285</v>
      </c>
      <c r="D259" s="31"/>
      <c r="E259" s="1" t="s">
        <v>1906</v>
      </c>
      <c r="F259" s="1"/>
      <c r="G259" s="31">
        <v>16643</v>
      </c>
      <c r="H259" s="1" t="s">
        <v>2315</v>
      </c>
      <c r="I259" s="1" t="s">
        <v>1209</v>
      </c>
      <c r="J259" s="1" t="str">
        <f>"09 4764499"</f>
        <v>09 4764499</v>
      </c>
      <c r="K259" s="1" t="str">
        <f>"021491188"</f>
        <v>021491188</v>
      </c>
      <c r="L259" s="1" t="s">
        <v>1210</v>
      </c>
      <c r="M259" s="1" t="s">
        <v>1211</v>
      </c>
      <c r="N259" s="1" t="str">
        <f>"02112666"</f>
        <v>02112666</v>
      </c>
      <c r="O259" s="1" t="s">
        <v>1907</v>
      </c>
      <c r="P259" s="1" t="s">
        <v>1560</v>
      </c>
      <c r="Q259" s="1" t="s">
        <v>2317</v>
      </c>
      <c r="R259" s="2" t="s">
        <v>2317</v>
      </c>
      <c r="S259" s="1" t="s">
        <v>1560</v>
      </c>
      <c r="T259" s="1" t="s">
        <v>1560</v>
      </c>
      <c r="U259" s="1" t="s">
        <v>2190</v>
      </c>
    </row>
    <row r="260" spans="1:21">
      <c r="A260" s="1" t="s">
        <v>2311</v>
      </c>
      <c r="B260" s="1" t="s">
        <v>1908</v>
      </c>
      <c r="C260" s="1" t="s">
        <v>1909</v>
      </c>
      <c r="D260" s="31"/>
      <c r="E260" s="1" t="s">
        <v>1910</v>
      </c>
      <c r="F260" s="1"/>
      <c r="G260" s="31">
        <v>26281</v>
      </c>
      <c r="H260" s="1" t="s">
        <v>2315</v>
      </c>
      <c r="I260" s="1" t="s">
        <v>1212</v>
      </c>
      <c r="J260" s="1" t="str">
        <f>"09 8182690"</f>
        <v>09 8182690</v>
      </c>
      <c r="K260" s="1" t="str">
        <f>"0272205420"</f>
        <v>0272205420</v>
      </c>
      <c r="L260" s="1" t="s">
        <v>1213</v>
      </c>
      <c r="M260" s="1" t="s">
        <v>1214</v>
      </c>
      <c r="N260" s="1" t="str">
        <f>"0210773225"</f>
        <v>0210773225</v>
      </c>
      <c r="O260" s="1" t="s">
        <v>2236</v>
      </c>
      <c r="P260" s="1" t="s">
        <v>1560</v>
      </c>
      <c r="Q260" s="1" t="s">
        <v>2317</v>
      </c>
      <c r="R260" s="2" t="s">
        <v>2317</v>
      </c>
      <c r="S260" s="1" t="s">
        <v>2209</v>
      </c>
      <c r="T260" s="1" t="s">
        <v>2209</v>
      </c>
      <c r="U260" s="1"/>
    </row>
    <row r="261" spans="1:21">
      <c r="A261" s="1" t="s">
        <v>2311</v>
      </c>
      <c r="B261" s="1" t="s">
        <v>2454</v>
      </c>
      <c r="C261" s="1" t="s">
        <v>1911</v>
      </c>
      <c r="D261" s="31"/>
      <c r="E261" s="1" t="s">
        <v>1912</v>
      </c>
      <c r="F261" s="1"/>
      <c r="G261" s="31">
        <v>33988</v>
      </c>
      <c r="H261" s="1" t="s">
        <v>2315</v>
      </c>
      <c r="I261" s="1" t="s">
        <v>1215</v>
      </c>
      <c r="J261" s="1"/>
      <c r="K261" s="1" t="str">
        <f>"02102371019"</f>
        <v>02102371019</v>
      </c>
      <c r="L261" s="1" t="s">
        <v>1581</v>
      </c>
      <c r="M261" s="1" t="s">
        <v>1216</v>
      </c>
      <c r="N261" s="1" t="str">
        <f>"0212305822"</f>
        <v>0212305822</v>
      </c>
      <c r="O261" s="1" t="s">
        <v>2321</v>
      </c>
      <c r="P261" s="1" t="s">
        <v>1560</v>
      </c>
      <c r="Q261" s="1" t="s">
        <v>2317</v>
      </c>
      <c r="R261" s="2" t="s">
        <v>2317</v>
      </c>
      <c r="S261" s="1" t="s">
        <v>1560</v>
      </c>
      <c r="T261" s="1" t="s">
        <v>1560</v>
      </c>
      <c r="U261" s="1"/>
    </row>
    <row r="262" spans="1:21">
      <c r="A262" s="1" t="s">
        <v>2311</v>
      </c>
      <c r="B262" s="1" t="s">
        <v>1913</v>
      </c>
      <c r="C262" s="1" t="s">
        <v>1914</v>
      </c>
      <c r="D262" s="31"/>
      <c r="E262" s="1" t="s">
        <v>1915</v>
      </c>
      <c r="F262" s="1"/>
      <c r="G262" s="31">
        <v>33985</v>
      </c>
      <c r="H262" s="1" t="s">
        <v>2325</v>
      </c>
      <c r="I262" s="1" t="s">
        <v>1217</v>
      </c>
      <c r="J262" s="1" t="str">
        <f>"N/A"</f>
        <v>N/A</v>
      </c>
      <c r="K262" s="1" t="str">
        <f>"0212383983"</f>
        <v>0212383983</v>
      </c>
      <c r="L262" s="1" t="s">
        <v>1218</v>
      </c>
      <c r="M262" s="1" t="s">
        <v>2317</v>
      </c>
      <c r="N262" s="1" t="str">
        <f>"N/A"</f>
        <v>N/A</v>
      </c>
      <c r="O262" s="1" t="s">
        <v>2321</v>
      </c>
      <c r="P262" s="1" t="s">
        <v>1560</v>
      </c>
      <c r="Q262" s="1" t="s">
        <v>2317</v>
      </c>
      <c r="R262" s="2" t="s">
        <v>2317</v>
      </c>
      <c r="S262" s="1" t="s">
        <v>2209</v>
      </c>
      <c r="T262" s="1" t="s">
        <v>2209</v>
      </c>
      <c r="U262" s="1" t="s">
        <v>2317</v>
      </c>
    </row>
    <row r="263" spans="1:21">
      <c r="A263" s="1" t="s">
        <v>2311</v>
      </c>
      <c r="B263" s="1" t="s">
        <v>1916</v>
      </c>
      <c r="C263" s="1" t="s">
        <v>1917</v>
      </c>
      <c r="D263" s="31"/>
      <c r="E263" s="1" t="s">
        <v>1918</v>
      </c>
      <c r="F263" s="1"/>
      <c r="G263" s="31">
        <v>31573</v>
      </c>
      <c r="H263" s="1" t="s">
        <v>2315</v>
      </c>
      <c r="I263" s="1" t="s">
        <v>1219</v>
      </c>
      <c r="J263" s="1"/>
      <c r="K263" s="1" t="str">
        <f>"021 665212"</f>
        <v>021 665212</v>
      </c>
      <c r="L263" s="1" t="s">
        <v>1220</v>
      </c>
      <c r="M263" s="1" t="s">
        <v>1221</v>
      </c>
      <c r="N263" s="1" t="str">
        <f>"021 024 98574"</f>
        <v>021 024 98574</v>
      </c>
      <c r="O263" s="1" t="s">
        <v>2316</v>
      </c>
      <c r="P263" s="1" t="s">
        <v>1560</v>
      </c>
      <c r="Q263" s="1" t="s">
        <v>2317</v>
      </c>
      <c r="R263" s="2" t="s">
        <v>2317</v>
      </c>
      <c r="S263" s="1" t="s">
        <v>1560</v>
      </c>
      <c r="T263" s="1" t="s">
        <v>1560</v>
      </c>
      <c r="U263" s="1" t="s">
        <v>1222</v>
      </c>
    </row>
    <row r="264" spans="1:21">
      <c r="A264" s="1" t="s">
        <v>2311</v>
      </c>
      <c r="B264" s="1" t="s">
        <v>1919</v>
      </c>
      <c r="C264" s="1" t="s">
        <v>1920</v>
      </c>
      <c r="D264" s="31"/>
      <c r="E264" s="1" t="s">
        <v>1921</v>
      </c>
      <c r="F264" s="1"/>
      <c r="G264" s="31">
        <v>34137</v>
      </c>
      <c r="H264" s="1" t="s">
        <v>2315</v>
      </c>
      <c r="I264" s="1" t="s">
        <v>1223</v>
      </c>
      <c r="J264" s="1" t="str">
        <f>"n/a"</f>
        <v>n/a</v>
      </c>
      <c r="K264" s="1" t="str">
        <f>"0201110464"</f>
        <v>0201110464</v>
      </c>
      <c r="L264" s="1" t="s">
        <v>1224</v>
      </c>
      <c r="M264" s="1" t="s">
        <v>1225</v>
      </c>
      <c r="N264" s="1" t="str">
        <f>"0212121274"</f>
        <v>0212121274</v>
      </c>
      <c r="O264" s="1" t="s">
        <v>2316</v>
      </c>
      <c r="P264" s="1" t="s">
        <v>1560</v>
      </c>
      <c r="Q264" s="1" t="s">
        <v>2317</v>
      </c>
      <c r="R264" s="2" t="s">
        <v>2317</v>
      </c>
      <c r="S264" s="1" t="s">
        <v>2209</v>
      </c>
      <c r="T264" s="1"/>
      <c r="U264" s="1"/>
    </row>
    <row r="265" spans="1:21">
      <c r="A265" s="1" t="s">
        <v>2311</v>
      </c>
      <c r="B265" s="1" t="s">
        <v>2181</v>
      </c>
      <c r="C265" s="1" t="s">
        <v>1922</v>
      </c>
      <c r="D265" s="31"/>
      <c r="E265" s="1" t="s">
        <v>1923</v>
      </c>
      <c r="F265" s="1"/>
      <c r="G265" s="31">
        <v>27672</v>
      </c>
      <c r="H265" s="1" t="s">
        <v>2315</v>
      </c>
      <c r="I265" s="1" t="s">
        <v>1226</v>
      </c>
      <c r="J265" s="1" t="str">
        <f>"+64210610484"</f>
        <v>+64210610484</v>
      </c>
      <c r="K265" s="1" t="str">
        <f>"+64210610484"</f>
        <v>+64210610484</v>
      </c>
      <c r="L265" s="1" t="s">
        <v>1227</v>
      </c>
      <c r="M265" s="1" t="s">
        <v>1228</v>
      </c>
      <c r="N265" s="1" t="str">
        <f>"+6421981816"</f>
        <v>+6421981816</v>
      </c>
      <c r="O265" s="1" t="s">
        <v>2236</v>
      </c>
      <c r="P265" s="1" t="s">
        <v>1560</v>
      </c>
      <c r="Q265" s="1" t="s">
        <v>2317</v>
      </c>
      <c r="R265" s="2" t="s">
        <v>2317</v>
      </c>
      <c r="S265" s="1" t="s">
        <v>2209</v>
      </c>
      <c r="T265" s="1" t="s">
        <v>1560</v>
      </c>
      <c r="U265" s="1" t="s">
        <v>1229</v>
      </c>
    </row>
    <row r="266" spans="1:21">
      <c r="A266" s="1" t="s">
        <v>2311</v>
      </c>
      <c r="B266" s="1" t="s">
        <v>1924</v>
      </c>
      <c r="C266" s="1" t="s">
        <v>1925</v>
      </c>
      <c r="D266" s="31"/>
      <c r="E266" s="1" t="s">
        <v>1926</v>
      </c>
      <c r="F266" s="1"/>
      <c r="G266" s="31">
        <v>26872</v>
      </c>
      <c r="H266" s="1" t="s">
        <v>2325</v>
      </c>
      <c r="I266" s="1" t="s">
        <v>1230</v>
      </c>
      <c r="J266" s="1" t="str">
        <f>"0273220205"</f>
        <v>0273220205</v>
      </c>
      <c r="K266" s="1" t="str">
        <f>"0273220205"</f>
        <v>0273220205</v>
      </c>
      <c r="L266" s="1" t="s">
        <v>1231</v>
      </c>
      <c r="M266" s="1" t="s">
        <v>1232</v>
      </c>
      <c r="N266" s="1" t="str">
        <f>"0212456447"</f>
        <v>0212456447</v>
      </c>
      <c r="O266" s="1" t="s">
        <v>2236</v>
      </c>
      <c r="P266" s="1" t="s">
        <v>1560</v>
      </c>
      <c r="Q266" s="1" t="s">
        <v>2317</v>
      </c>
      <c r="R266" s="2" t="s">
        <v>2317</v>
      </c>
      <c r="S266" s="1" t="s">
        <v>2209</v>
      </c>
      <c r="T266" s="1" t="s">
        <v>1560</v>
      </c>
      <c r="U266" s="1"/>
    </row>
    <row r="267" spans="1:21">
      <c r="A267" s="1" t="s">
        <v>2311</v>
      </c>
      <c r="B267" s="1" t="s">
        <v>2300</v>
      </c>
      <c r="C267" s="1" t="s">
        <v>1927</v>
      </c>
      <c r="D267" s="31"/>
      <c r="E267" s="1" t="s">
        <v>1928</v>
      </c>
      <c r="F267" s="1"/>
      <c r="G267" s="31">
        <v>32961</v>
      </c>
      <c r="H267" s="1" t="s">
        <v>2315</v>
      </c>
      <c r="I267" s="1" t="s">
        <v>1233</v>
      </c>
      <c r="J267" s="1"/>
      <c r="K267" s="1" t="str">
        <f>"0224901822"</f>
        <v>0224901822</v>
      </c>
      <c r="L267" s="1" t="s">
        <v>1234</v>
      </c>
      <c r="M267" s="1" t="s">
        <v>1235</v>
      </c>
      <c r="N267" s="1" t="str">
        <f>"0212724788"</f>
        <v>0212724788</v>
      </c>
      <c r="O267" s="1" t="s">
        <v>2316</v>
      </c>
      <c r="P267" s="1" t="s">
        <v>1560</v>
      </c>
      <c r="Q267" s="1" t="s">
        <v>2317</v>
      </c>
      <c r="R267" s="2" t="s">
        <v>2317</v>
      </c>
      <c r="S267" s="1" t="s">
        <v>2209</v>
      </c>
      <c r="T267" s="1" t="s">
        <v>2209</v>
      </c>
      <c r="U267" s="1"/>
    </row>
    <row r="268" spans="1:21">
      <c r="A268" s="1" t="s">
        <v>2311</v>
      </c>
      <c r="B268" s="1" t="s">
        <v>1929</v>
      </c>
      <c r="C268" s="1" t="s">
        <v>1930</v>
      </c>
      <c r="D268" s="31"/>
      <c r="E268" s="1" t="s">
        <v>1931</v>
      </c>
      <c r="F268" s="1"/>
      <c r="G268" s="31">
        <v>33059</v>
      </c>
      <c r="H268" s="1" t="s">
        <v>2315</v>
      </c>
      <c r="I268" s="1" t="s">
        <v>1236</v>
      </c>
      <c r="J268" s="1" t="str">
        <f>"021942712"</f>
        <v>021942712</v>
      </c>
      <c r="K268" s="1" t="str">
        <f>"021942712"</f>
        <v>021942712</v>
      </c>
      <c r="L268" s="1"/>
      <c r="M268" s="1"/>
      <c r="N268" s="1" t="str">
        <f>"021942712"</f>
        <v>021942712</v>
      </c>
      <c r="O268" s="1"/>
      <c r="P268" s="1" t="s">
        <v>1560</v>
      </c>
      <c r="Q268" s="1" t="s">
        <v>2317</v>
      </c>
      <c r="R268" s="2" t="s">
        <v>2317</v>
      </c>
      <c r="S268" s="1" t="s">
        <v>1560</v>
      </c>
      <c r="T268" s="1" t="s">
        <v>2209</v>
      </c>
      <c r="U268" s="1"/>
    </row>
    <row r="269" spans="1:21">
      <c r="A269" s="1" t="s">
        <v>2311</v>
      </c>
      <c r="B269" s="1" t="s">
        <v>2381</v>
      </c>
      <c r="C269" s="1" t="s">
        <v>2298</v>
      </c>
      <c r="D269" s="31"/>
      <c r="E269" s="1" t="s">
        <v>1932</v>
      </c>
      <c r="F269" s="1"/>
      <c r="G269" s="31">
        <v>33671</v>
      </c>
      <c r="H269" s="1" t="s">
        <v>2315</v>
      </c>
      <c r="I269" s="1" t="s">
        <v>1237</v>
      </c>
      <c r="J269" s="1" t="str">
        <f>"09 536 4017"</f>
        <v>09 536 4017</v>
      </c>
      <c r="K269" s="1" t="str">
        <f>"021 108 3860"</f>
        <v>021 108 3860</v>
      </c>
      <c r="L269" s="1"/>
      <c r="M269" s="1" t="s">
        <v>1238</v>
      </c>
      <c r="N269" s="1" t="str">
        <f>"021 173 9239"</f>
        <v>021 173 9239</v>
      </c>
      <c r="O269" s="1" t="s">
        <v>2316</v>
      </c>
      <c r="P269" s="1" t="s">
        <v>1560</v>
      </c>
      <c r="Q269" s="1" t="s">
        <v>2317</v>
      </c>
      <c r="R269" s="2" t="s">
        <v>2317</v>
      </c>
      <c r="S269" s="1" t="s">
        <v>2209</v>
      </c>
      <c r="T269" s="1" t="s">
        <v>2209</v>
      </c>
      <c r="U269" s="1"/>
    </row>
    <row r="270" spans="1:21">
      <c r="A270" s="1" t="s">
        <v>2311</v>
      </c>
      <c r="B270" s="1" t="s">
        <v>1933</v>
      </c>
      <c r="C270" s="1" t="s">
        <v>2298</v>
      </c>
      <c r="D270" s="31"/>
      <c r="E270" s="1" t="s">
        <v>1934</v>
      </c>
      <c r="F270" s="1"/>
      <c r="G270" s="31">
        <v>18600</v>
      </c>
      <c r="H270" s="1" t="s">
        <v>2325</v>
      </c>
      <c r="I270" s="1" t="s">
        <v>1239</v>
      </c>
      <c r="J270" s="1" t="str">
        <f>"094796388"</f>
        <v>094796388</v>
      </c>
      <c r="K270" s="1" t="str">
        <f>"021566942"</f>
        <v>021566942</v>
      </c>
      <c r="L270" s="1" t="s">
        <v>1240</v>
      </c>
      <c r="M270" s="1">
        <v>94796388</v>
      </c>
      <c r="N270" s="1" t="str">
        <f>"N/A"</f>
        <v>N/A</v>
      </c>
      <c r="O270" s="1"/>
      <c r="P270" s="1" t="s">
        <v>1560</v>
      </c>
      <c r="Q270" s="1" t="s">
        <v>2317</v>
      </c>
      <c r="R270" s="2" t="s">
        <v>2317</v>
      </c>
      <c r="S270" s="1" t="s">
        <v>2209</v>
      </c>
      <c r="T270" s="1" t="s">
        <v>2209</v>
      </c>
      <c r="U270" s="1" t="s">
        <v>1241</v>
      </c>
    </row>
    <row r="271" spans="1:21">
      <c r="A271" s="1" t="s">
        <v>2311</v>
      </c>
      <c r="B271" s="1" t="s">
        <v>1935</v>
      </c>
      <c r="C271" s="1" t="s">
        <v>1936</v>
      </c>
      <c r="D271" s="31"/>
      <c r="E271" s="1" t="s">
        <v>1937</v>
      </c>
      <c r="F271" s="1"/>
      <c r="G271" s="31">
        <v>27813</v>
      </c>
      <c r="H271" s="1" t="s">
        <v>2325</v>
      </c>
      <c r="I271" s="1" t="s">
        <v>1244</v>
      </c>
      <c r="J271" s="1" t="str">
        <f>"0299662954"</f>
        <v>0299662954</v>
      </c>
      <c r="K271" s="1" t="str">
        <f>"0299662954"</f>
        <v>0299662954</v>
      </c>
      <c r="L271" s="1" t="s">
        <v>1245</v>
      </c>
      <c r="M271" s="1" t="s">
        <v>1246</v>
      </c>
      <c r="N271" s="1" t="str">
        <f>"021653888"</f>
        <v>021653888</v>
      </c>
      <c r="O271" s="1" t="s">
        <v>2236</v>
      </c>
      <c r="P271" s="1" t="s">
        <v>1560</v>
      </c>
      <c r="Q271" s="1" t="s">
        <v>2317</v>
      </c>
      <c r="R271" s="2" t="s">
        <v>2317</v>
      </c>
      <c r="S271" s="1" t="s">
        <v>2209</v>
      </c>
      <c r="T271" s="1" t="s">
        <v>2209</v>
      </c>
      <c r="U271" s="1"/>
    </row>
    <row r="272" spans="1:21">
      <c r="A272" s="1" t="s">
        <v>2311</v>
      </c>
      <c r="B272" s="1" t="s">
        <v>1938</v>
      </c>
      <c r="C272" s="1" t="s">
        <v>1939</v>
      </c>
      <c r="D272" s="31"/>
      <c r="E272" s="1" t="s">
        <v>1940</v>
      </c>
      <c r="F272" s="1"/>
      <c r="G272" s="31">
        <v>32239</v>
      </c>
      <c r="H272" s="1" t="s">
        <v>2315</v>
      </c>
      <c r="I272" s="1" t="s">
        <v>1247</v>
      </c>
      <c r="J272" s="1" t="str">
        <f>"092740819"</f>
        <v>092740819</v>
      </c>
      <c r="K272" s="1" t="str">
        <f>"021835656"</f>
        <v>021835656</v>
      </c>
      <c r="L272" s="1" t="s">
        <v>1248</v>
      </c>
      <c r="M272" s="1" t="s">
        <v>1249</v>
      </c>
      <c r="N272" s="1" t="str">
        <f>"0211338875"</f>
        <v>0211338875</v>
      </c>
      <c r="O272" s="1" t="s">
        <v>2316</v>
      </c>
      <c r="P272" s="1" t="s">
        <v>1560</v>
      </c>
      <c r="Q272" s="1" t="s">
        <v>2317</v>
      </c>
      <c r="R272" s="2" t="s">
        <v>2317</v>
      </c>
      <c r="S272" s="1" t="s">
        <v>2209</v>
      </c>
      <c r="T272" s="1" t="s">
        <v>2209</v>
      </c>
      <c r="U272" s="1"/>
    </row>
    <row r="273" spans="1:21">
      <c r="A273" s="1" t="s">
        <v>2311</v>
      </c>
      <c r="B273" s="1" t="s">
        <v>1941</v>
      </c>
      <c r="C273" s="1" t="s">
        <v>2304</v>
      </c>
      <c r="D273" s="31"/>
      <c r="E273" s="1" t="s">
        <v>1942</v>
      </c>
      <c r="F273" s="1"/>
      <c r="G273" s="31">
        <v>22781</v>
      </c>
      <c r="H273" s="1" t="s">
        <v>2315</v>
      </c>
      <c r="I273" s="1" t="s">
        <v>1250</v>
      </c>
      <c r="J273" s="1" t="str">
        <f>"8337542"</f>
        <v>8337542</v>
      </c>
      <c r="K273" s="1" t="str">
        <f>"021-614-129"</f>
        <v>021-614-129</v>
      </c>
      <c r="L273" s="1" t="s">
        <v>1251</v>
      </c>
      <c r="M273" s="1" t="s">
        <v>1252</v>
      </c>
      <c r="N273" s="1" t="str">
        <f>"8337542"</f>
        <v>8337542</v>
      </c>
      <c r="O273" s="1" t="s">
        <v>2136</v>
      </c>
      <c r="P273" s="1" t="s">
        <v>1560</v>
      </c>
      <c r="Q273" s="1" t="s">
        <v>2317</v>
      </c>
      <c r="R273" s="2" t="s">
        <v>2317</v>
      </c>
      <c r="S273" s="1" t="s">
        <v>2209</v>
      </c>
      <c r="T273" s="1" t="s">
        <v>2209</v>
      </c>
      <c r="U273" s="1"/>
    </row>
    <row r="274" spans="1:21">
      <c r="A274" s="1" t="s">
        <v>2311</v>
      </c>
      <c r="B274" s="1" t="s">
        <v>1920</v>
      </c>
      <c r="C274" s="1" t="s">
        <v>1943</v>
      </c>
      <c r="D274" s="31"/>
      <c r="E274" s="1" t="s">
        <v>1830</v>
      </c>
      <c r="F274" s="1"/>
      <c r="G274" s="31">
        <v>34319</v>
      </c>
      <c r="H274" s="1" t="s">
        <v>2315</v>
      </c>
      <c r="I274" s="1" t="s">
        <v>1253</v>
      </c>
      <c r="J274" s="1" t="str">
        <f>"09 5374446"</f>
        <v>09 5374446</v>
      </c>
      <c r="K274" s="1" t="str">
        <f>"+64210451429"</f>
        <v>+64210451429</v>
      </c>
      <c r="L274" s="1" t="s">
        <v>1254</v>
      </c>
      <c r="M274" s="1" t="s">
        <v>1255</v>
      </c>
      <c r="N274" s="1" t="str">
        <f>"+64212362079"</f>
        <v>+64212362079</v>
      </c>
      <c r="O274" s="1" t="s">
        <v>2321</v>
      </c>
      <c r="P274" s="1" t="s">
        <v>1560</v>
      </c>
      <c r="Q274" s="1" t="s">
        <v>2317</v>
      </c>
      <c r="R274" s="2" t="s">
        <v>2317</v>
      </c>
      <c r="S274" s="1" t="s">
        <v>2209</v>
      </c>
      <c r="T274" s="1" t="s">
        <v>2209</v>
      </c>
      <c r="U274" s="1"/>
    </row>
    <row r="275" spans="1:21">
      <c r="A275" s="1" t="s">
        <v>2311</v>
      </c>
      <c r="B275" s="1" t="s">
        <v>2121</v>
      </c>
      <c r="C275" s="1" t="s">
        <v>1831</v>
      </c>
      <c r="D275" s="31"/>
      <c r="E275" s="1" t="s">
        <v>1832</v>
      </c>
      <c r="F275" s="1"/>
      <c r="G275" s="31">
        <v>35282</v>
      </c>
      <c r="H275" s="1" t="s">
        <v>2315</v>
      </c>
      <c r="I275" s="1" t="s">
        <v>1256</v>
      </c>
      <c r="J275" s="1"/>
      <c r="K275" s="1" t="str">
        <f>"0210535296"</f>
        <v>0210535296</v>
      </c>
      <c r="L275" s="1"/>
      <c r="M275" s="1"/>
      <c r="N275" s="1"/>
      <c r="O275" s="1" t="s">
        <v>2321</v>
      </c>
      <c r="P275" s="1" t="s">
        <v>1560</v>
      </c>
      <c r="Q275" s="1" t="s">
        <v>2317</v>
      </c>
      <c r="R275" s="2" t="s">
        <v>2317</v>
      </c>
      <c r="S275" s="1" t="s">
        <v>2209</v>
      </c>
      <c r="T275" s="1" t="s">
        <v>1560</v>
      </c>
      <c r="U275" s="1"/>
    </row>
    <row r="276" spans="1:21">
      <c r="A276" s="1" t="s">
        <v>2311</v>
      </c>
      <c r="B276" s="1" t="s">
        <v>1833</v>
      </c>
      <c r="C276" s="1" t="s">
        <v>1834</v>
      </c>
      <c r="D276" s="31"/>
      <c r="E276" s="1" t="s">
        <v>1835</v>
      </c>
      <c r="F276" s="1"/>
      <c r="G276" s="31">
        <v>31611</v>
      </c>
      <c r="H276" s="1" t="s">
        <v>2315</v>
      </c>
      <c r="I276" s="1" t="s">
        <v>1164</v>
      </c>
      <c r="J276" s="1" t="str">
        <f>"0279585935"</f>
        <v>0279585935</v>
      </c>
      <c r="K276" s="1" t="str">
        <f>"0279585935"</f>
        <v>0279585935</v>
      </c>
      <c r="L276" s="1" t="s">
        <v>1165</v>
      </c>
      <c r="M276" s="1" t="s">
        <v>1166</v>
      </c>
      <c r="N276" s="1" t="str">
        <f>"0223911377"</f>
        <v>0223911377</v>
      </c>
      <c r="O276" s="1" t="s">
        <v>2316</v>
      </c>
      <c r="P276" s="1" t="s">
        <v>1560</v>
      </c>
      <c r="Q276" s="1" t="s">
        <v>2317</v>
      </c>
      <c r="R276" s="2" t="s">
        <v>2317</v>
      </c>
      <c r="S276" s="1" t="s">
        <v>2209</v>
      </c>
      <c r="T276" s="1" t="s">
        <v>2209</v>
      </c>
      <c r="U276" s="1"/>
    </row>
    <row r="277" spans="1:21">
      <c r="A277" s="1" t="s">
        <v>2311</v>
      </c>
      <c r="B277" s="1" t="s">
        <v>1836</v>
      </c>
      <c r="C277" s="1" t="s">
        <v>1837</v>
      </c>
      <c r="D277" s="31"/>
      <c r="E277" s="1" t="s">
        <v>1838</v>
      </c>
      <c r="F277" s="1"/>
      <c r="G277" s="31">
        <v>35446</v>
      </c>
      <c r="H277" s="1" t="s">
        <v>2315</v>
      </c>
      <c r="I277" s="1" t="s">
        <v>1167</v>
      </c>
      <c r="J277" s="1" t="str">
        <f>"044766725"</f>
        <v>044766725</v>
      </c>
      <c r="K277" s="1" t="str">
        <f>"0210719277"</f>
        <v>0210719277</v>
      </c>
      <c r="L277" s="1" t="s">
        <v>1581</v>
      </c>
      <c r="M277" s="1" t="s">
        <v>1168</v>
      </c>
      <c r="N277" s="1" t="str">
        <f>"021544136"</f>
        <v>021544136</v>
      </c>
      <c r="O277" s="1" t="s">
        <v>2321</v>
      </c>
      <c r="P277" s="1" t="s">
        <v>1560</v>
      </c>
      <c r="Q277" s="1" t="s">
        <v>2317</v>
      </c>
      <c r="R277" s="2" t="s">
        <v>2317</v>
      </c>
      <c r="S277" s="1" t="s">
        <v>2209</v>
      </c>
      <c r="T277" s="1" t="s">
        <v>2209</v>
      </c>
      <c r="U277" s="1"/>
    </row>
    <row r="278" spans="1:21">
      <c r="A278" s="10" t="s">
        <v>664</v>
      </c>
      <c r="B278" s="10" t="s">
        <v>729</v>
      </c>
      <c r="C278" s="10" t="s">
        <v>728</v>
      </c>
      <c r="E278" s="11" t="s">
        <v>880</v>
      </c>
      <c r="G278" s="32">
        <v>27016</v>
      </c>
      <c r="H278" s="10" t="s">
        <v>2325</v>
      </c>
      <c r="I278" s="1" t="s">
        <v>665</v>
      </c>
      <c r="J278" s="10" t="s">
        <v>878</v>
      </c>
      <c r="K278" s="10" t="s">
        <v>879</v>
      </c>
      <c r="P278" s="14" t="s">
        <v>1560</v>
      </c>
    </row>
    <row r="279" spans="1:21">
      <c r="A279" s="10" t="s">
        <v>664</v>
      </c>
      <c r="B279" s="10" t="s">
        <v>731</v>
      </c>
      <c r="C279" s="10" t="s">
        <v>730</v>
      </c>
      <c r="E279" s="11" t="s">
        <v>883</v>
      </c>
      <c r="G279" s="32">
        <v>19764</v>
      </c>
      <c r="H279" s="10" t="s">
        <v>2325</v>
      </c>
      <c r="I279" s="1" t="s">
        <v>666</v>
      </c>
      <c r="J279" s="10" t="s">
        <v>881</v>
      </c>
      <c r="K279" s="10" t="s">
        <v>882</v>
      </c>
      <c r="P279" s="33" t="s">
        <v>1560</v>
      </c>
      <c r="R279" s="10" t="s">
        <v>1560</v>
      </c>
    </row>
    <row r="280" spans="1:21">
      <c r="A280" s="10" t="s">
        <v>664</v>
      </c>
      <c r="B280" s="10" t="s">
        <v>733</v>
      </c>
      <c r="C280" s="10" t="s">
        <v>732</v>
      </c>
      <c r="E280" s="11" t="s">
        <v>885</v>
      </c>
      <c r="G280" s="32">
        <v>25145</v>
      </c>
      <c r="H280" s="10" t="s">
        <v>2325</v>
      </c>
      <c r="I280" s="1" t="s">
        <v>667</v>
      </c>
      <c r="K280" s="10" t="s">
        <v>884</v>
      </c>
      <c r="P280" s="33" t="s">
        <v>1560</v>
      </c>
    </row>
    <row r="281" spans="1:21">
      <c r="A281" s="10" t="s">
        <v>664</v>
      </c>
      <c r="B281" s="10" t="s">
        <v>735</v>
      </c>
      <c r="C281" s="10" t="s">
        <v>734</v>
      </c>
      <c r="E281" s="11" t="s">
        <v>888</v>
      </c>
      <c r="G281" s="32">
        <v>23377</v>
      </c>
      <c r="H281" s="10" t="s">
        <v>2325</v>
      </c>
      <c r="I281" s="1" t="s">
        <v>668</v>
      </c>
      <c r="J281" s="10" t="s">
        <v>886</v>
      </c>
      <c r="K281" s="10" t="s">
        <v>887</v>
      </c>
      <c r="P281" s="33" t="s">
        <v>1560</v>
      </c>
    </row>
    <row r="282" spans="1:21">
      <c r="A282" s="10" t="s">
        <v>664</v>
      </c>
      <c r="B282" s="10" t="s">
        <v>737</v>
      </c>
      <c r="C282" s="10" t="s">
        <v>736</v>
      </c>
      <c r="E282" s="11" t="s">
        <v>891</v>
      </c>
      <c r="G282" s="32">
        <v>25438</v>
      </c>
      <c r="H282" s="10" t="s">
        <v>2325</v>
      </c>
      <c r="I282" s="1" t="s">
        <v>669</v>
      </c>
      <c r="J282" s="10" t="s">
        <v>889</v>
      </c>
      <c r="K282" s="10" t="s">
        <v>890</v>
      </c>
      <c r="P282" s="33" t="s">
        <v>1560</v>
      </c>
    </row>
    <row r="283" spans="1:21">
      <c r="A283" s="10" t="s">
        <v>664</v>
      </c>
      <c r="B283" s="10" t="s">
        <v>656</v>
      </c>
      <c r="C283" s="10" t="s">
        <v>738</v>
      </c>
      <c r="E283" s="11" t="s">
        <v>893</v>
      </c>
      <c r="G283" s="32">
        <v>33385</v>
      </c>
      <c r="H283" s="10" t="s">
        <v>2325</v>
      </c>
      <c r="I283" s="1" t="s">
        <v>670</v>
      </c>
      <c r="K283" s="10" t="s">
        <v>892</v>
      </c>
      <c r="P283" s="33" t="s">
        <v>1560</v>
      </c>
    </row>
    <row r="284" spans="1:21">
      <c r="A284" s="10" t="s">
        <v>664</v>
      </c>
      <c r="B284" s="10" t="s">
        <v>740</v>
      </c>
      <c r="C284" s="13" t="s">
        <v>739</v>
      </c>
      <c r="E284" s="11" t="s">
        <v>897</v>
      </c>
      <c r="G284" s="32">
        <v>18105</v>
      </c>
      <c r="H284" s="10" t="s">
        <v>2325</v>
      </c>
      <c r="I284" s="1" t="s">
        <v>671</v>
      </c>
      <c r="J284" s="13" t="s">
        <v>895</v>
      </c>
      <c r="K284" s="13" t="s">
        <v>896</v>
      </c>
      <c r="P284" s="33" t="s">
        <v>1555</v>
      </c>
      <c r="R284" s="10" t="s">
        <v>611</v>
      </c>
    </row>
    <row r="285" spans="1:21">
      <c r="A285" s="10" t="s">
        <v>664</v>
      </c>
      <c r="B285" s="10" t="s">
        <v>742</v>
      </c>
      <c r="C285" s="10" t="s">
        <v>741</v>
      </c>
      <c r="E285" s="11" t="s">
        <v>900</v>
      </c>
      <c r="G285" s="32">
        <v>24080</v>
      </c>
      <c r="H285" s="10" t="s">
        <v>2325</v>
      </c>
      <c r="I285" s="1" t="s">
        <v>672</v>
      </c>
      <c r="J285" s="10" t="s">
        <v>898</v>
      </c>
      <c r="K285" s="10" t="s">
        <v>899</v>
      </c>
      <c r="P285" s="33" t="s">
        <v>1560</v>
      </c>
      <c r="R285" s="10" t="s">
        <v>368</v>
      </c>
    </row>
    <row r="286" spans="1:21">
      <c r="A286" s="10" t="s">
        <v>664</v>
      </c>
      <c r="B286" s="10" t="s">
        <v>744</v>
      </c>
      <c r="C286" s="10" t="s">
        <v>743</v>
      </c>
      <c r="E286" s="11" t="s">
        <v>903</v>
      </c>
      <c r="G286" s="32">
        <v>33443</v>
      </c>
      <c r="H286" s="10" t="s">
        <v>2325</v>
      </c>
      <c r="I286" s="1" t="s">
        <v>673</v>
      </c>
      <c r="K286" s="10" t="s">
        <v>902</v>
      </c>
      <c r="P286" s="33" t="s">
        <v>1560</v>
      </c>
    </row>
    <row r="287" spans="1:21">
      <c r="A287" s="10" t="s">
        <v>664</v>
      </c>
      <c r="B287" s="10" t="s">
        <v>2294</v>
      </c>
      <c r="C287" s="10" t="s">
        <v>2020</v>
      </c>
      <c r="E287" s="11" t="s">
        <v>905</v>
      </c>
      <c r="G287" s="32">
        <v>25066</v>
      </c>
      <c r="H287" s="10" t="s">
        <v>2325</v>
      </c>
      <c r="I287" s="1" t="s">
        <v>674</v>
      </c>
      <c r="K287" s="10" t="s">
        <v>904</v>
      </c>
      <c r="P287" s="33" t="s">
        <v>1560</v>
      </c>
    </row>
    <row r="288" spans="1:21">
      <c r="A288" s="10" t="s">
        <v>664</v>
      </c>
      <c r="B288" s="10" t="s">
        <v>746</v>
      </c>
      <c r="C288" s="10" t="s">
        <v>745</v>
      </c>
      <c r="E288" s="11" t="s">
        <v>908</v>
      </c>
      <c r="G288" s="32">
        <v>22138</v>
      </c>
      <c r="H288" s="10" t="s">
        <v>2325</v>
      </c>
      <c r="I288" s="1" t="s">
        <v>675</v>
      </c>
      <c r="J288" s="10" t="s">
        <v>906</v>
      </c>
      <c r="K288" s="10" t="s">
        <v>907</v>
      </c>
      <c r="P288" s="33" t="s">
        <v>1560</v>
      </c>
    </row>
    <row r="289" spans="1:18">
      <c r="A289" s="10" t="s">
        <v>664</v>
      </c>
      <c r="B289" s="10" t="s">
        <v>748</v>
      </c>
      <c r="C289" s="9" t="s">
        <v>747</v>
      </c>
      <c r="E289" s="11" t="s">
        <v>911</v>
      </c>
      <c r="G289" s="34">
        <v>24303</v>
      </c>
      <c r="H289" s="13" t="s">
        <v>2315</v>
      </c>
      <c r="I289" s="1" t="s">
        <v>676</v>
      </c>
      <c r="J289" s="13" t="s">
        <v>909</v>
      </c>
      <c r="K289" s="13" t="s">
        <v>910</v>
      </c>
      <c r="P289" s="33" t="s">
        <v>1560</v>
      </c>
    </row>
    <row r="290" spans="1:18">
      <c r="A290" s="10" t="s">
        <v>664</v>
      </c>
      <c r="B290" s="10" t="s">
        <v>749</v>
      </c>
      <c r="C290" s="9" t="s">
        <v>747</v>
      </c>
      <c r="E290" s="11" t="s">
        <v>914</v>
      </c>
      <c r="G290" s="34">
        <v>19766</v>
      </c>
      <c r="H290" s="13" t="s">
        <v>2315</v>
      </c>
      <c r="I290" s="1" t="s">
        <v>677</v>
      </c>
      <c r="J290" s="13" t="s">
        <v>912</v>
      </c>
      <c r="K290" s="13" t="s">
        <v>913</v>
      </c>
      <c r="P290" s="33" t="s">
        <v>1560</v>
      </c>
    </row>
    <row r="291" spans="1:18">
      <c r="A291" s="10" t="s">
        <v>664</v>
      </c>
      <c r="B291" s="10" t="s">
        <v>751</v>
      </c>
      <c r="C291" s="9" t="s">
        <v>750</v>
      </c>
      <c r="E291" s="11" t="s">
        <v>917</v>
      </c>
      <c r="G291" s="34">
        <v>35632</v>
      </c>
      <c r="H291" s="13" t="s">
        <v>2315</v>
      </c>
      <c r="I291" s="1" t="s">
        <v>678</v>
      </c>
      <c r="J291" s="13" t="s">
        <v>915</v>
      </c>
      <c r="K291" s="13" t="s">
        <v>916</v>
      </c>
      <c r="P291" s="33" t="s">
        <v>1560</v>
      </c>
    </row>
    <row r="292" spans="1:18">
      <c r="A292" s="10" t="s">
        <v>664</v>
      </c>
      <c r="B292" s="10" t="s">
        <v>2219</v>
      </c>
      <c r="C292" s="9" t="s">
        <v>752</v>
      </c>
      <c r="E292" s="11" t="s">
        <v>1093</v>
      </c>
      <c r="G292" s="34">
        <v>28401</v>
      </c>
      <c r="H292" s="13" t="s">
        <v>2315</v>
      </c>
      <c r="I292" s="1" t="s">
        <v>679</v>
      </c>
      <c r="J292" s="13" t="s">
        <v>918</v>
      </c>
      <c r="K292" s="13" t="s">
        <v>919</v>
      </c>
      <c r="P292" s="33" t="s">
        <v>1560</v>
      </c>
    </row>
    <row r="293" spans="1:18">
      <c r="A293" s="10" t="s">
        <v>664</v>
      </c>
      <c r="B293" s="10" t="s">
        <v>657</v>
      </c>
      <c r="C293" s="9" t="s">
        <v>753</v>
      </c>
      <c r="E293" s="11" t="s">
        <v>834</v>
      </c>
      <c r="G293" s="34">
        <v>34672</v>
      </c>
      <c r="H293" s="13" t="s">
        <v>2315</v>
      </c>
      <c r="I293" s="1" t="s">
        <v>680</v>
      </c>
      <c r="J293" s="13"/>
      <c r="K293" s="13" t="s">
        <v>1094</v>
      </c>
      <c r="P293" s="33" t="s">
        <v>1560</v>
      </c>
    </row>
    <row r="294" spans="1:18">
      <c r="A294" s="10" t="s">
        <v>664</v>
      </c>
      <c r="B294" s="10" t="s">
        <v>756</v>
      </c>
      <c r="C294" s="9" t="s">
        <v>755</v>
      </c>
      <c r="E294" s="11" t="s">
        <v>837</v>
      </c>
      <c r="G294" s="34">
        <v>29592</v>
      </c>
      <c r="H294" s="13" t="s">
        <v>2315</v>
      </c>
      <c r="I294" s="1" t="s">
        <v>681</v>
      </c>
      <c r="J294" s="13" t="s">
        <v>835</v>
      </c>
      <c r="K294" s="13" t="s">
        <v>836</v>
      </c>
      <c r="P294" s="35" t="s">
        <v>1560</v>
      </c>
    </row>
    <row r="295" spans="1:18">
      <c r="A295" s="10" t="s">
        <v>664</v>
      </c>
      <c r="B295" s="10" t="s">
        <v>758</v>
      </c>
      <c r="C295" s="9" t="s">
        <v>757</v>
      </c>
      <c r="E295" s="11" t="s">
        <v>840</v>
      </c>
      <c r="G295" s="34">
        <v>33597</v>
      </c>
      <c r="H295" s="13" t="s">
        <v>2315</v>
      </c>
      <c r="I295" s="1" t="s">
        <v>682</v>
      </c>
      <c r="J295" s="13" t="s">
        <v>838</v>
      </c>
      <c r="K295" s="13" t="s">
        <v>839</v>
      </c>
      <c r="P295" s="35" t="s">
        <v>1560</v>
      </c>
    </row>
    <row r="296" spans="1:18">
      <c r="A296" s="10" t="s">
        <v>664</v>
      </c>
      <c r="B296" s="10" t="s">
        <v>759</v>
      </c>
      <c r="C296" s="9" t="s">
        <v>1699</v>
      </c>
      <c r="E296" s="11" t="s">
        <v>843</v>
      </c>
      <c r="G296" s="34">
        <v>35974</v>
      </c>
      <c r="H296" s="13" t="s">
        <v>2315</v>
      </c>
      <c r="I296" s="1" t="s">
        <v>683</v>
      </c>
      <c r="J296" s="13" t="s">
        <v>841</v>
      </c>
      <c r="K296" s="13" t="s">
        <v>842</v>
      </c>
      <c r="P296" s="35" t="s">
        <v>1560</v>
      </c>
    </row>
    <row r="297" spans="1:18">
      <c r="A297" s="10" t="s">
        <v>664</v>
      </c>
      <c r="B297" s="10" t="s">
        <v>761</v>
      </c>
      <c r="C297" s="9" t="s">
        <v>760</v>
      </c>
      <c r="E297" s="11" t="s">
        <v>845</v>
      </c>
      <c r="G297" s="34">
        <v>13260</v>
      </c>
      <c r="H297" s="13" t="s">
        <v>2315</v>
      </c>
      <c r="I297" s="1" t="s">
        <v>684</v>
      </c>
      <c r="J297" s="13" t="s">
        <v>844</v>
      </c>
      <c r="K297" s="13"/>
      <c r="P297" s="33" t="s">
        <v>1560</v>
      </c>
    </row>
    <row r="298" spans="1:18">
      <c r="A298" s="10" t="s">
        <v>664</v>
      </c>
      <c r="B298" s="10" t="s">
        <v>658</v>
      </c>
      <c r="C298" s="9" t="s">
        <v>762</v>
      </c>
      <c r="E298" s="11" t="s">
        <v>848</v>
      </c>
      <c r="G298" s="34">
        <v>33330</v>
      </c>
      <c r="H298" s="13" t="s">
        <v>2315</v>
      </c>
      <c r="I298" s="1" t="s">
        <v>685</v>
      </c>
      <c r="J298" s="13" t="s">
        <v>846</v>
      </c>
      <c r="K298" s="13" t="s">
        <v>847</v>
      </c>
      <c r="P298" s="35" t="s">
        <v>1560</v>
      </c>
    </row>
    <row r="299" spans="1:18">
      <c r="A299" s="10" t="s">
        <v>664</v>
      </c>
      <c r="B299" s="10" t="s">
        <v>659</v>
      </c>
      <c r="C299" s="9" t="s">
        <v>762</v>
      </c>
      <c r="E299" s="11" t="s">
        <v>850</v>
      </c>
      <c r="G299" s="34">
        <v>21128</v>
      </c>
      <c r="H299" s="13" t="s">
        <v>2315</v>
      </c>
      <c r="I299" s="1" t="s">
        <v>685</v>
      </c>
      <c r="J299" s="13" t="s">
        <v>846</v>
      </c>
      <c r="K299" s="13" t="s">
        <v>849</v>
      </c>
      <c r="P299" s="35" t="s">
        <v>1560</v>
      </c>
    </row>
    <row r="300" spans="1:18">
      <c r="A300" s="10" t="s">
        <v>664</v>
      </c>
      <c r="B300" s="10" t="s">
        <v>2480</v>
      </c>
      <c r="C300" s="9" t="s">
        <v>763</v>
      </c>
      <c r="E300" s="11" t="s">
        <v>852</v>
      </c>
      <c r="G300" s="34">
        <v>32962</v>
      </c>
      <c r="H300" s="13" t="s">
        <v>2315</v>
      </c>
      <c r="I300" s="1" t="s">
        <v>686</v>
      </c>
      <c r="J300" s="13"/>
      <c r="K300" s="13" t="s">
        <v>851</v>
      </c>
      <c r="P300" s="35" t="s">
        <v>1560</v>
      </c>
      <c r="Q300" s="10" t="s">
        <v>0</v>
      </c>
    </row>
    <row r="301" spans="1:18">
      <c r="A301" s="10" t="s">
        <v>664</v>
      </c>
      <c r="B301" s="10" t="s">
        <v>765</v>
      </c>
      <c r="C301" s="9" t="s">
        <v>764</v>
      </c>
      <c r="E301" s="11" t="s">
        <v>855</v>
      </c>
      <c r="G301" s="34">
        <v>36640</v>
      </c>
      <c r="H301" s="13" t="s">
        <v>2315</v>
      </c>
      <c r="I301" s="1" t="s">
        <v>687</v>
      </c>
      <c r="J301" s="13" t="s">
        <v>853</v>
      </c>
      <c r="K301" s="13" t="s">
        <v>854</v>
      </c>
      <c r="P301" s="35" t="s">
        <v>1560</v>
      </c>
    </row>
    <row r="302" spans="1:18">
      <c r="A302" s="10" t="s">
        <v>664</v>
      </c>
      <c r="B302" s="10" t="s">
        <v>767</v>
      </c>
      <c r="C302" s="9" t="s">
        <v>766</v>
      </c>
      <c r="E302" s="11" t="s">
        <v>858</v>
      </c>
      <c r="G302" s="34" t="s">
        <v>856</v>
      </c>
      <c r="H302" s="13" t="s">
        <v>2315</v>
      </c>
      <c r="I302" s="1" t="s">
        <v>688</v>
      </c>
      <c r="J302" s="13"/>
      <c r="K302" s="13" t="s">
        <v>857</v>
      </c>
      <c r="P302" s="35" t="s">
        <v>1560</v>
      </c>
    </row>
    <row r="303" spans="1:18">
      <c r="A303" s="10" t="s">
        <v>664</v>
      </c>
      <c r="B303" s="10" t="s">
        <v>2363</v>
      </c>
      <c r="C303" s="9" t="s">
        <v>768</v>
      </c>
      <c r="E303" s="11" t="s">
        <v>859</v>
      </c>
      <c r="G303" s="34">
        <v>34189</v>
      </c>
      <c r="H303" s="13" t="s">
        <v>2315</v>
      </c>
      <c r="I303" s="1" t="s">
        <v>689</v>
      </c>
      <c r="J303" s="13"/>
      <c r="K303" s="13">
        <v>221276232</v>
      </c>
      <c r="P303" s="35" t="s">
        <v>1560</v>
      </c>
    </row>
    <row r="304" spans="1:18">
      <c r="A304" s="10" t="s">
        <v>664</v>
      </c>
      <c r="B304" s="10" t="s">
        <v>769</v>
      </c>
      <c r="C304" s="13" t="s">
        <v>739</v>
      </c>
      <c r="E304" s="11" t="s">
        <v>897</v>
      </c>
      <c r="G304" s="32">
        <v>17058</v>
      </c>
      <c r="H304" s="13" t="s">
        <v>2315</v>
      </c>
      <c r="I304" s="1" t="s">
        <v>671</v>
      </c>
      <c r="J304" s="13" t="s">
        <v>895</v>
      </c>
      <c r="K304" s="13" t="s">
        <v>896</v>
      </c>
      <c r="P304" s="33" t="s">
        <v>1555</v>
      </c>
      <c r="R304" s="10" t="s">
        <v>1552</v>
      </c>
    </row>
    <row r="305" spans="1:18">
      <c r="A305" s="10" t="s">
        <v>664</v>
      </c>
      <c r="B305" s="10" t="s">
        <v>771</v>
      </c>
      <c r="C305" s="13" t="s">
        <v>770</v>
      </c>
      <c r="E305" s="11" t="s">
        <v>860</v>
      </c>
      <c r="G305" s="32">
        <v>33081</v>
      </c>
      <c r="H305" s="13" t="s">
        <v>2315</v>
      </c>
      <c r="I305" s="1" t="s">
        <v>690</v>
      </c>
      <c r="J305" s="13"/>
      <c r="K305" s="13">
        <v>211810963</v>
      </c>
      <c r="P305" s="33" t="s">
        <v>1560</v>
      </c>
    </row>
    <row r="306" spans="1:18">
      <c r="A306" s="10" t="s">
        <v>664</v>
      </c>
      <c r="B306" s="10" t="s">
        <v>773</v>
      </c>
      <c r="C306" s="9" t="s">
        <v>772</v>
      </c>
      <c r="E306" s="12" t="s">
        <v>863</v>
      </c>
      <c r="G306" s="34">
        <v>31046</v>
      </c>
      <c r="H306" s="13" t="s">
        <v>2315</v>
      </c>
      <c r="I306" s="1" t="s">
        <v>691</v>
      </c>
      <c r="J306" s="13" t="s">
        <v>861</v>
      </c>
      <c r="K306" s="13" t="s">
        <v>862</v>
      </c>
      <c r="P306" s="33" t="s">
        <v>1560</v>
      </c>
    </row>
    <row r="307" spans="1:18">
      <c r="A307" s="10" t="s">
        <v>664</v>
      </c>
      <c r="B307" s="10" t="s">
        <v>774</v>
      </c>
      <c r="C307" s="9" t="s">
        <v>2363</v>
      </c>
      <c r="E307" s="12" t="s">
        <v>865</v>
      </c>
      <c r="G307" s="34">
        <v>24373</v>
      </c>
      <c r="H307" s="13" t="s">
        <v>2315</v>
      </c>
      <c r="I307" s="1" t="s">
        <v>692</v>
      </c>
      <c r="J307" s="13" t="s">
        <v>864</v>
      </c>
      <c r="K307" s="13"/>
      <c r="P307" s="33" t="s">
        <v>1560</v>
      </c>
    </row>
    <row r="308" spans="1:18">
      <c r="A308" s="10" t="s">
        <v>664</v>
      </c>
      <c r="B308" s="10" t="s">
        <v>1905</v>
      </c>
      <c r="C308" s="9" t="s">
        <v>775</v>
      </c>
      <c r="E308" s="12" t="s">
        <v>868</v>
      </c>
      <c r="G308" s="34">
        <v>19085</v>
      </c>
      <c r="H308" s="13" t="s">
        <v>2315</v>
      </c>
      <c r="I308" s="1" t="s">
        <v>693</v>
      </c>
      <c r="J308" s="13" t="s">
        <v>866</v>
      </c>
      <c r="K308" s="13" t="s">
        <v>867</v>
      </c>
      <c r="P308" s="33" t="s">
        <v>1560</v>
      </c>
    </row>
    <row r="309" spans="1:18">
      <c r="A309" s="10" t="s">
        <v>664</v>
      </c>
      <c r="B309" s="10" t="s">
        <v>2345</v>
      </c>
      <c r="C309" s="9" t="s">
        <v>776</v>
      </c>
      <c r="E309" s="12" t="s">
        <v>871</v>
      </c>
      <c r="G309" s="34">
        <v>36152</v>
      </c>
      <c r="H309" s="13" t="s">
        <v>2315</v>
      </c>
      <c r="I309" s="1" t="s">
        <v>694</v>
      </c>
      <c r="J309" s="13" t="s">
        <v>869</v>
      </c>
      <c r="K309" s="13" t="s">
        <v>870</v>
      </c>
      <c r="P309" s="33" t="s">
        <v>1560</v>
      </c>
    </row>
    <row r="310" spans="1:18">
      <c r="A310" s="10" t="s">
        <v>664</v>
      </c>
      <c r="B310" s="10" t="s">
        <v>778</v>
      </c>
      <c r="C310" s="9" t="s">
        <v>777</v>
      </c>
      <c r="E310" s="12" t="s">
        <v>873</v>
      </c>
      <c r="G310" s="34">
        <v>35237</v>
      </c>
      <c r="H310" s="13" t="s">
        <v>2315</v>
      </c>
      <c r="I310" s="1" t="s">
        <v>695</v>
      </c>
      <c r="J310" s="13" t="s">
        <v>872</v>
      </c>
      <c r="K310" s="13"/>
      <c r="P310" s="33" t="s">
        <v>1560</v>
      </c>
    </row>
    <row r="311" spans="1:18">
      <c r="A311" s="10" t="s">
        <v>664</v>
      </c>
      <c r="B311" s="10" t="s">
        <v>2079</v>
      </c>
      <c r="C311" s="9" t="s">
        <v>779</v>
      </c>
      <c r="E311" s="12" t="s">
        <v>875</v>
      </c>
      <c r="G311" s="34">
        <v>32225</v>
      </c>
      <c r="H311" s="13" t="s">
        <v>2315</v>
      </c>
      <c r="I311" s="1" t="s">
        <v>696</v>
      </c>
      <c r="J311" s="13"/>
      <c r="K311" s="13" t="s">
        <v>874</v>
      </c>
      <c r="P311" s="33" t="s">
        <v>1560</v>
      </c>
    </row>
    <row r="312" spans="1:18">
      <c r="A312" s="10" t="s">
        <v>664</v>
      </c>
      <c r="B312" s="10" t="s">
        <v>660</v>
      </c>
      <c r="C312" s="9" t="s">
        <v>780</v>
      </c>
      <c r="E312" s="12" t="s">
        <v>877</v>
      </c>
      <c r="G312" s="34">
        <v>33553</v>
      </c>
      <c r="H312" s="13" t="s">
        <v>2315</v>
      </c>
      <c r="I312" s="1" t="s">
        <v>697</v>
      </c>
      <c r="J312" s="13"/>
      <c r="K312" s="13" t="s">
        <v>876</v>
      </c>
      <c r="P312" s="33" t="s">
        <v>1560</v>
      </c>
    </row>
    <row r="313" spans="1:18">
      <c r="A313" s="10" t="s">
        <v>664</v>
      </c>
      <c r="B313" s="10" t="s">
        <v>661</v>
      </c>
      <c r="C313" s="9" t="s">
        <v>780</v>
      </c>
      <c r="E313" s="12" t="s">
        <v>786</v>
      </c>
      <c r="G313" s="34">
        <v>32122</v>
      </c>
      <c r="H313" s="13" t="s">
        <v>2315</v>
      </c>
      <c r="I313" s="1" t="s">
        <v>698</v>
      </c>
      <c r="J313" s="13"/>
      <c r="K313" s="13" t="s">
        <v>785</v>
      </c>
      <c r="P313" s="33" t="s">
        <v>1560</v>
      </c>
    </row>
    <row r="314" spans="1:18">
      <c r="A314" s="10" t="s">
        <v>664</v>
      </c>
      <c r="B314" s="10" t="s">
        <v>782</v>
      </c>
      <c r="C314" s="9" t="s">
        <v>781</v>
      </c>
      <c r="E314" s="12" t="s">
        <v>789</v>
      </c>
      <c r="G314" s="34">
        <v>27755</v>
      </c>
      <c r="H314" s="13" t="s">
        <v>2315</v>
      </c>
      <c r="I314" s="1" t="s">
        <v>699</v>
      </c>
      <c r="J314" s="13" t="s">
        <v>787</v>
      </c>
      <c r="K314" s="13" t="s">
        <v>788</v>
      </c>
      <c r="P314" s="33" t="s">
        <v>1560</v>
      </c>
    </row>
    <row r="315" spans="1:18">
      <c r="A315" s="10" t="s">
        <v>664</v>
      </c>
      <c r="B315" s="10" t="s">
        <v>2121</v>
      </c>
      <c r="C315" s="9" t="s">
        <v>783</v>
      </c>
      <c r="E315" s="12" t="s">
        <v>791</v>
      </c>
      <c r="G315" s="34">
        <v>28986</v>
      </c>
      <c r="H315" s="13" t="s">
        <v>2315</v>
      </c>
      <c r="I315" s="1" t="s">
        <v>573</v>
      </c>
      <c r="J315" s="13"/>
      <c r="K315" s="13" t="s">
        <v>790</v>
      </c>
      <c r="P315" s="33" t="s">
        <v>1560</v>
      </c>
    </row>
    <row r="316" spans="1:18">
      <c r="A316" s="10" t="s">
        <v>664</v>
      </c>
      <c r="B316" s="10" t="s">
        <v>621</v>
      </c>
      <c r="C316" s="9" t="s">
        <v>784</v>
      </c>
      <c r="E316" s="12" t="s">
        <v>794</v>
      </c>
      <c r="G316" s="34">
        <v>35405</v>
      </c>
      <c r="H316" s="13" t="s">
        <v>2315</v>
      </c>
      <c r="I316" s="1" t="s">
        <v>574</v>
      </c>
      <c r="J316" s="13" t="s">
        <v>792</v>
      </c>
      <c r="K316" s="13" t="s">
        <v>793</v>
      </c>
      <c r="P316" s="33" t="s">
        <v>1560</v>
      </c>
    </row>
    <row r="317" spans="1:18">
      <c r="A317" s="10" t="s">
        <v>664</v>
      </c>
      <c r="B317" s="10" t="s">
        <v>623</v>
      </c>
      <c r="C317" s="9" t="s">
        <v>622</v>
      </c>
      <c r="E317" s="12" t="s">
        <v>795</v>
      </c>
      <c r="G317" s="34">
        <v>33576</v>
      </c>
      <c r="H317" s="13" t="s">
        <v>2315</v>
      </c>
      <c r="I317" s="1" t="s">
        <v>575</v>
      </c>
      <c r="J317" s="13"/>
      <c r="K317" s="13">
        <v>223338841</v>
      </c>
      <c r="P317" s="33" t="s">
        <v>1560</v>
      </c>
    </row>
    <row r="318" spans="1:18">
      <c r="A318" s="10" t="s">
        <v>664</v>
      </c>
      <c r="B318" s="10" t="s">
        <v>2422</v>
      </c>
      <c r="C318" s="13" t="s">
        <v>624</v>
      </c>
      <c r="E318" s="12" t="s">
        <v>798</v>
      </c>
      <c r="G318" s="34">
        <v>28783</v>
      </c>
      <c r="H318" s="13" t="s">
        <v>2315</v>
      </c>
      <c r="I318" s="1" t="s">
        <v>576</v>
      </c>
      <c r="J318" s="13" t="s">
        <v>796</v>
      </c>
      <c r="K318" s="13" t="s">
        <v>797</v>
      </c>
      <c r="P318" s="33" t="s">
        <v>1560</v>
      </c>
      <c r="Q318" s="10" t="s">
        <v>0</v>
      </c>
      <c r="R318" s="10" t="s">
        <v>1560</v>
      </c>
    </row>
    <row r="319" spans="1:18">
      <c r="A319" s="10" t="s">
        <v>664</v>
      </c>
      <c r="B319" s="10" t="s">
        <v>625</v>
      </c>
      <c r="C319" s="13" t="s">
        <v>741</v>
      </c>
      <c r="E319" s="11" t="s">
        <v>900</v>
      </c>
      <c r="G319" s="32">
        <v>24366</v>
      </c>
      <c r="H319" s="13" t="s">
        <v>2315</v>
      </c>
      <c r="I319" s="1" t="s">
        <v>672</v>
      </c>
      <c r="J319" s="10" t="s">
        <v>898</v>
      </c>
      <c r="K319" s="10" t="s">
        <v>899</v>
      </c>
      <c r="P319" s="33" t="s">
        <v>1560</v>
      </c>
      <c r="Q319" s="10" t="s">
        <v>0</v>
      </c>
      <c r="R319" s="10" t="s">
        <v>368</v>
      </c>
    </row>
    <row r="320" spans="1:18">
      <c r="A320" s="10" t="s">
        <v>664</v>
      </c>
      <c r="B320" s="10" t="s">
        <v>662</v>
      </c>
      <c r="C320" s="9" t="s">
        <v>626</v>
      </c>
      <c r="E320" s="12" t="s">
        <v>800</v>
      </c>
      <c r="G320" s="34">
        <v>33185</v>
      </c>
      <c r="H320" s="13" t="s">
        <v>2315</v>
      </c>
      <c r="I320" s="1" t="s">
        <v>577</v>
      </c>
      <c r="J320" s="13"/>
      <c r="K320" s="13" t="s">
        <v>799</v>
      </c>
      <c r="P320" s="33" t="s">
        <v>1560</v>
      </c>
      <c r="Q320" s="10" t="s">
        <v>0</v>
      </c>
    </row>
    <row r="321" spans="1:18">
      <c r="A321" s="10" t="s">
        <v>664</v>
      </c>
      <c r="B321" s="10" t="s">
        <v>628</v>
      </c>
      <c r="C321" s="9" t="s">
        <v>627</v>
      </c>
      <c r="E321" s="12" t="s">
        <v>803</v>
      </c>
      <c r="G321" s="34">
        <v>30589</v>
      </c>
      <c r="H321" s="13" t="s">
        <v>2315</v>
      </c>
      <c r="I321" s="1" t="s">
        <v>578</v>
      </c>
      <c r="J321" s="13" t="s">
        <v>801</v>
      </c>
      <c r="K321" s="13" t="s">
        <v>802</v>
      </c>
      <c r="P321" s="33" t="s">
        <v>1560</v>
      </c>
    </row>
    <row r="322" spans="1:18">
      <c r="A322" s="10" t="s">
        <v>664</v>
      </c>
      <c r="B322" s="10" t="s">
        <v>630</v>
      </c>
      <c r="C322" s="9" t="s">
        <v>629</v>
      </c>
      <c r="E322" s="11" t="s">
        <v>806</v>
      </c>
      <c r="G322" s="34">
        <v>31755</v>
      </c>
      <c r="H322" s="13" t="s">
        <v>2315</v>
      </c>
      <c r="I322" s="1" t="s">
        <v>579</v>
      </c>
      <c r="J322" s="13" t="s">
        <v>804</v>
      </c>
      <c r="K322" s="13" t="s">
        <v>805</v>
      </c>
      <c r="P322" s="33" t="s">
        <v>1560</v>
      </c>
    </row>
    <row r="323" spans="1:18">
      <c r="A323" s="10" t="s">
        <v>664</v>
      </c>
      <c r="B323" s="10" t="s">
        <v>1920</v>
      </c>
      <c r="C323" s="9" t="s">
        <v>631</v>
      </c>
      <c r="E323" s="11" t="s">
        <v>809</v>
      </c>
      <c r="G323" s="34">
        <v>26554</v>
      </c>
      <c r="H323" s="13" t="s">
        <v>2315</v>
      </c>
      <c r="I323" s="1" t="s">
        <v>580</v>
      </c>
      <c r="J323" s="13" t="s">
        <v>807</v>
      </c>
      <c r="K323" s="13" t="s">
        <v>808</v>
      </c>
      <c r="P323" s="33" t="s">
        <v>1560</v>
      </c>
    </row>
    <row r="324" spans="1:18">
      <c r="A324" s="10" t="s">
        <v>664</v>
      </c>
      <c r="B324" s="10" t="s">
        <v>633</v>
      </c>
      <c r="C324" s="10" t="s">
        <v>632</v>
      </c>
      <c r="E324" s="11" t="s">
        <v>812</v>
      </c>
      <c r="G324" s="32">
        <v>32869</v>
      </c>
      <c r="H324" s="13" t="s">
        <v>2315</v>
      </c>
      <c r="I324" s="1" t="s">
        <v>581</v>
      </c>
      <c r="J324" s="10" t="s">
        <v>810</v>
      </c>
      <c r="K324" s="10" t="s">
        <v>811</v>
      </c>
      <c r="P324" s="33" t="s">
        <v>1560</v>
      </c>
    </row>
    <row r="325" spans="1:18">
      <c r="A325" s="10" t="s">
        <v>664</v>
      </c>
      <c r="B325" s="10" t="s">
        <v>635</v>
      </c>
      <c r="C325" s="9" t="s">
        <v>634</v>
      </c>
      <c r="E325" s="11" t="s">
        <v>815</v>
      </c>
      <c r="G325" s="34">
        <v>26039</v>
      </c>
      <c r="H325" s="13" t="s">
        <v>2315</v>
      </c>
      <c r="I325" s="1" t="s">
        <v>582</v>
      </c>
      <c r="J325" s="13" t="s">
        <v>813</v>
      </c>
      <c r="K325" s="13" t="s">
        <v>814</v>
      </c>
      <c r="P325" s="33" t="s">
        <v>1560</v>
      </c>
    </row>
    <row r="326" spans="1:18">
      <c r="A326" s="10" t="s">
        <v>664</v>
      </c>
      <c r="B326" s="10" t="s">
        <v>636</v>
      </c>
      <c r="C326" s="10" t="s">
        <v>2014</v>
      </c>
      <c r="E326" s="11" t="s">
        <v>817</v>
      </c>
      <c r="G326" s="32">
        <v>29938</v>
      </c>
      <c r="H326" s="13" t="s">
        <v>2315</v>
      </c>
      <c r="I326" s="1" t="s">
        <v>583</v>
      </c>
      <c r="K326" s="10" t="s">
        <v>816</v>
      </c>
      <c r="P326" s="33" t="s">
        <v>1560</v>
      </c>
      <c r="Q326" s="10" t="s">
        <v>0</v>
      </c>
      <c r="R326" s="10" t="s">
        <v>1560</v>
      </c>
    </row>
    <row r="327" spans="1:18">
      <c r="A327" s="10" t="s">
        <v>664</v>
      </c>
      <c r="B327" s="10" t="s">
        <v>1504</v>
      </c>
      <c r="C327" s="10" t="s">
        <v>2492</v>
      </c>
      <c r="E327" s="11" t="s">
        <v>820</v>
      </c>
      <c r="G327" s="32">
        <v>35967</v>
      </c>
      <c r="H327" s="13" t="s">
        <v>2315</v>
      </c>
      <c r="I327" s="1" t="s">
        <v>601</v>
      </c>
      <c r="J327" s="10" t="s">
        <v>818</v>
      </c>
      <c r="K327" s="10" t="s">
        <v>819</v>
      </c>
      <c r="P327" s="33" t="s">
        <v>1560</v>
      </c>
    </row>
    <row r="328" spans="1:18">
      <c r="A328" s="10" t="s">
        <v>664</v>
      </c>
      <c r="B328" s="10" t="s">
        <v>2381</v>
      </c>
      <c r="C328" s="9" t="s">
        <v>637</v>
      </c>
      <c r="E328" s="11" t="s">
        <v>822</v>
      </c>
      <c r="G328" s="32">
        <v>32610</v>
      </c>
      <c r="H328" s="13" t="s">
        <v>2315</v>
      </c>
      <c r="I328" s="1" t="s">
        <v>584</v>
      </c>
      <c r="K328" s="10" t="s">
        <v>821</v>
      </c>
      <c r="P328" s="33" t="s">
        <v>1560</v>
      </c>
    </row>
    <row r="329" spans="1:18">
      <c r="A329" s="10" t="s">
        <v>664</v>
      </c>
      <c r="B329" s="10" t="s">
        <v>1734</v>
      </c>
      <c r="C329" s="10" t="s">
        <v>638</v>
      </c>
      <c r="E329" s="11" t="s">
        <v>825</v>
      </c>
      <c r="G329" s="32">
        <v>16245</v>
      </c>
      <c r="H329" s="13" t="s">
        <v>2315</v>
      </c>
      <c r="I329" s="1" t="s">
        <v>585</v>
      </c>
      <c r="J329" s="10" t="s">
        <v>823</v>
      </c>
      <c r="K329" s="10" t="s">
        <v>824</v>
      </c>
      <c r="P329" s="33" t="s">
        <v>1555</v>
      </c>
      <c r="R329" s="10" t="s">
        <v>1560</v>
      </c>
    </row>
    <row r="330" spans="1:18">
      <c r="A330" s="10" t="s">
        <v>664</v>
      </c>
      <c r="B330" s="10" t="s">
        <v>2029</v>
      </c>
      <c r="C330" s="10" t="s">
        <v>639</v>
      </c>
      <c r="E330" s="11" t="s">
        <v>1007</v>
      </c>
      <c r="G330" s="32">
        <v>32499</v>
      </c>
      <c r="H330" s="13" t="s">
        <v>2315</v>
      </c>
      <c r="I330" s="1" t="s">
        <v>586</v>
      </c>
      <c r="K330" s="10" t="s">
        <v>1006</v>
      </c>
      <c r="P330" s="33" t="s">
        <v>1560</v>
      </c>
    </row>
    <row r="331" spans="1:18">
      <c r="A331" s="10" t="s">
        <v>664</v>
      </c>
      <c r="B331" s="10" t="s">
        <v>826</v>
      </c>
      <c r="C331" s="10" t="s">
        <v>2301</v>
      </c>
      <c r="E331" s="11" t="s">
        <v>833</v>
      </c>
      <c r="G331" s="32">
        <v>29348</v>
      </c>
      <c r="H331" s="13" t="s">
        <v>2315</v>
      </c>
      <c r="I331" s="1" t="s">
        <v>587</v>
      </c>
      <c r="K331" s="10" t="s">
        <v>1008</v>
      </c>
      <c r="P331" s="33" t="s">
        <v>1560</v>
      </c>
    </row>
    <row r="332" spans="1:18">
      <c r="A332" s="10" t="s">
        <v>664</v>
      </c>
      <c r="B332" s="10" t="s">
        <v>2381</v>
      </c>
      <c r="C332" s="10" t="s">
        <v>827</v>
      </c>
      <c r="G332" s="32"/>
      <c r="H332" s="13" t="s">
        <v>2315</v>
      </c>
      <c r="I332" s="1" t="s">
        <v>588</v>
      </c>
      <c r="J332" s="10" t="s">
        <v>702</v>
      </c>
      <c r="K332" s="10" t="s">
        <v>703</v>
      </c>
      <c r="P332" s="33" t="s">
        <v>1555</v>
      </c>
      <c r="R332" s="10" t="s">
        <v>1560</v>
      </c>
    </row>
    <row r="333" spans="1:18">
      <c r="A333" s="10" t="s">
        <v>664</v>
      </c>
      <c r="B333" s="10" t="s">
        <v>2222</v>
      </c>
      <c r="C333" s="10" t="s">
        <v>828</v>
      </c>
      <c r="E333" s="11" t="s">
        <v>700</v>
      </c>
      <c r="G333" s="32">
        <v>16011</v>
      </c>
      <c r="H333" s="13" t="s">
        <v>2315</v>
      </c>
      <c r="I333" s="1" t="s">
        <v>589</v>
      </c>
      <c r="J333" s="10" t="s">
        <v>701</v>
      </c>
      <c r="P333" s="33" t="s">
        <v>1555</v>
      </c>
      <c r="R333" s="10" t="s">
        <v>1560</v>
      </c>
    </row>
    <row r="334" spans="1:18">
      <c r="A334" s="10" t="s">
        <v>664</v>
      </c>
      <c r="B334" s="10" t="s">
        <v>830</v>
      </c>
      <c r="C334" s="10" t="s">
        <v>829</v>
      </c>
      <c r="E334" s="11" t="s">
        <v>705</v>
      </c>
      <c r="G334" s="32">
        <v>31875</v>
      </c>
      <c r="H334" s="13" t="s">
        <v>2325</v>
      </c>
      <c r="I334" s="1" t="s">
        <v>590</v>
      </c>
      <c r="K334" s="10" t="s">
        <v>704</v>
      </c>
      <c r="P334" s="33" t="s">
        <v>1555</v>
      </c>
    </row>
    <row r="335" spans="1:18">
      <c r="A335" s="10" t="s">
        <v>664</v>
      </c>
      <c r="B335" s="10" t="s">
        <v>832</v>
      </c>
      <c r="C335" s="10" t="s">
        <v>831</v>
      </c>
      <c r="E335" s="11" t="s">
        <v>707</v>
      </c>
      <c r="G335" s="32">
        <v>33340</v>
      </c>
      <c r="H335" s="13" t="s">
        <v>2325</v>
      </c>
      <c r="I335" s="1" t="s">
        <v>591</v>
      </c>
      <c r="K335" s="10" t="s">
        <v>706</v>
      </c>
      <c r="P335" s="33" t="s">
        <v>1555</v>
      </c>
    </row>
    <row r="336" spans="1:18">
      <c r="A336" s="10" t="s">
        <v>664</v>
      </c>
      <c r="B336" s="10" t="s">
        <v>645</v>
      </c>
      <c r="C336" s="10" t="s">
        <v>644</v>
      </c>
      <c r="E336" s="11" t="s">
        <v>709</v>
      </c>
      <c r="G336" s="32">
        <v>24923</v>
      </c>
      <c r="H336" s="13" t="s">
        <v>2325</v>
      </c>
      <c r="I336" s="1" t="s">
        <v>592</v>
      </c>
      <c r="K336" s="10" t="s">
        <v>708</v>
      </c>
      <c r="P336" s="33" t="s">
        <v>1555</v>
      </c>
    </row>
    <row r="337" spans="1:18">
      <c r="A337" s="10" t="s">
        <v>664</v>
      </c>
      <c r="B337" s="10" t="s">
        <v>646</v>
      </c>
      <c r="C337" s="10" t="s">
        <v>631</v>
      </c>
      <c r="E337" s="11" t="s">
        <v>809</v>
      </c>
      <c r="G337" s="34">
        <v>26554</v>
      </c>
      <c r="H337" s="13" t="s">
        <v>2325</v>
      </c>
      <c r="I337" s="1" t="s">
        <v>580</v>
      </c>
      <c r="J337" s="13" t="s">
        <v>807</v>
      </c>
      <c r="K337" s="13" t="s">
        <v>808</v>
      </c>
      <c r="P337" s="33" t="s">
        <v>1555</v>
      </c>
    </row>
    <row r="338" spans="1:18">
      <c r="A338" s="10" t="s">
        <v>664</v>
      </c>
      <c r="B338" s="10" t="s">
        <v>647</v>
      </c>
      <c r="C338" s="10" t="s">
        <v>634</v>
      </c>
      <c r="E338" s="11" t="s">
        <v>710</v>
      </c>
      <c r="G338" s="34">
        <v>37271</v>
      </c>
      <c r="H338" s="13" t="s">
        <v>2325</v>
      </c>
      <c r="I338" s="1" t="s">
        <v>593</v>
      </c>
      <c r="J338" s="13" t="s">
        <v>813</v>
      </c>
      <c r="K338" s="13" t="s">
        <v>814</v>
      </c>
      <c r="P338" s="33" t="s">
        <v>1555</v>
      </c>
    </row>
    <row r="339" spans="1:18">
      <c r="A339" s="10" t="s">
        <v>664</v>
      </c>
      <c r="B339" s="10" t="s">
        <v>648</v>
      </c>
      <c r="C339" s="10" t="s">
        <v>634</v>
      </c>
      <c r="E339" s="11" t="s">
        <v>710</v>
      </c>
      <c r="G339" s="34">
        <v>26132</v>
      </c>
      <c r="H339" s="10" t="s">
        <v>2325</v>
      </c>
      <c r="I339" s="1" t="s">
        <v>593</v>
      </c>
      <c r="J339" s="13" t="s">
        <v>813</v>
      </c>
      <c r="K339" s="13" t="s">
        <v>711</v>
      </c>
      <c r="P339" s="33" t="s">
        <v>1555</v>
      </c>
    </row>
    <row r="340" spans="1:18">
      <c r="A340" s="10" t="s">
        <v>664</v>
      </c>
      <c r="B340" s="10" t="s">
        <v>649</v>
      </c>
      <c r="C340" s="10" t="s">
        <v>663</v>
      </c>
      <c r="E340" s="11" t="s">
        <v>922</v>
      </c>
      <c r="G340" s="32">
        <v>28203</v>
      </c>
      <c r="H340" s="10" t="s">
        <v>2325</v>
      </c>
      <c r="I340" s="1" t="s">
        <v>594</v>
      </c>
      <c r="J340" s="10" t="s">
        <v>920</v>
      </c>
      <c r="K340" s="10" t="s">
        <v>921</v>
      </c>
      <c r="P340" s="33" t="s">
        <v>1555</v>
      </c>
    </row>
    <row r="341" spans="1:18">
      <c r="A341" s="10" t="s">
        <v>664</v>
      </c>
      <c r="B341" s="10" t="s">
        <v>650</v>
      </c>
      <c r="C341" s="10" t="s">
        <v>1930</v>
      </c>
      <c r="E341" s="11" t="s">
        <v>718</v>
      </c>
      <c r="G341" s="32">
        <v>24776</v>
      </c>
      <c r="H341" s="13" t="s">
        <v>2325</v>
      </c>
      <c r="I341" s="1" t="s">
        <v>595</v>
      </c>
      <c r="J341" s="10" t="s">
        <v>923</v>
      </c>
      <c r="K341" s="10" t="s">
        <v>717</v>
      </c>
      <c r="P341" s="33" t="s">
        <v>1555</v>
      </c>
    </row>
    <row r="342" spans="1:18">
      <c r="A342" s="10" t="s">
        <v>664</v>
      </c>
      <c r="B342" s="10" t="s">
        <v>651</v>
      </c>
      <c r="C342" s="10" t="s">
        <v>2298</v>
      </c>
      <c r="G342" s="32">
        <v>33660</v>
      </c>
      <c r="H342" s="13" t="s">
        <v>2325</v>
      </c>
      <c r="I342" s="1" t="s">
        <v>596</v>
      </c>
      <c r="K342" s="10" t="s">
        <v>719</v>
      </c>
      <c r="P342" s="33" t="s">
        <v>1555</v>
      </c>
    </row>
    <row r="343" spans="1:18">
      <c r="A343" s="10" t="s">
        <v>664</v>
      </c>
      <c r="B343" s="10" t="s">
        <v>1602</v>
      </c>
      <c r="C343" s="10" t="s">
        <v>652</v>
      </c>
      <c r="E343" s="11" t="s">
        <v>721</v>
      </c>
      <c r="G343" s="32">
        <v>28418</v>
      </c>
      <c r="H343" s="10" t="s">
        <v>2315</v>
      </c>
      <c r="I343" s="1" t="s">
        <v>597</v>
      </c>
      <c r="J343" s="10" t="s">
        <v>920</v>
      </c>
      <c r="K343" s="10" t="s">
        <v>720</v>
      </c>
      <c r="P343" s="33" t="s">
        <v>1555</v>
      </c>
    </row>
    <row r="344" spans="1:18">
      <c r="A344" s="10" t="s">
        <v>664</v>
      </c>
      <c r="B344" s="10" t="s">
        <v>2351</v>
      </c>
      <c r="C344" s="10" t="s">
        <v>653</v>
      </c>
      <c r="E344" s="11" t="s">
        <v>723</v>
      </c>
      <c r="G344" s="32">
        <v>21542</v>
      </c>
      <c r="H344" s="10" t="s">
        <v>2315</v>
      </c>
      <c r="I344" s="1" t="s">
        <v>598</v>
      </c>
      <c r="K344" s="10" t="s">
        <v>722</v>
      </c>
      <c r="P344" s="33" t="s">
        <v>1555</v>
      </c>
      <c r="Q344" s="10" t="s">
        <v>0</v>
      </c>
    </row>
    <row r="345" spans="1:18">
      <c r="A345" s="10" t="s">
        <v>664</v>
      </c>
      <c r="B345" s="10" t="s">
        <v>2219</v>
      </c>
      <c r="C345" s="10" t="s">
        <v>654</v>
      </c>
      <c r="E345" s="11" t="s">
        <v>725</v>
      </c>
      <c r="G345" s="32">
        <v>31507</v>
      </c>
      <c r="H345" s="10" t="s">
        <v>2315</v>
      </c>
      <c r="I345" s="1" t="s">
        <v>599</v>
      </c>
      <c r="K345" s="10" t="s">
        <v>724</v>
      </c>
      <c r="P345" s="33" t="s">
        <v>1555</v>
      </c>
    </row>
    <row r="346" spans="1:18">
      <c r="A346" s="10" t="s">
        <v>664</v>
      </c>
      <c r="B346" s="10" t="s">
        <v>655</v>
      </c>
      <c r="C346" s="10" t="s">
        <v>2298</v>
      </c>
      <c r="E346" s="11" t="s">
        <v>727</v>
      </c>
      <c r="G346" s="32">
        <v>26003</v>
      </c>
      <c r="H346" s="13" t="s">
        <v>2315</v>
      </c>
      <c r="I346" s="1" t="s">
        <v>600</v>
      </c>
      <c r="K346" s="10" t="s">
        <v>726</v>
      </c>
      <c r="P346" s="33" t="s">
        <v>1555</v>
      </c>
    </row>
    <row r="347" spans="1:18">
      <c r="A347" s="10" t="s">
        <v>367</v>
      </c>
      <c r="B347" s="1" t="s">
        <v>602</v>
      </c>
      <c r="C347" s="1" t="s">
        <v>603</v>
      </c>
      <c r="E347" s="36" t="s">
        <v>604</v>
      </c>
      <c r="G347" s="31">
        <v>22820</v>
      </c>
      <c r="H347" s="10" t="s">
        <v>2325</v>
      </c>
      <c r="I347" s="1" t="s">
        <v>289</v>
      </c>
      <c r="J347" s="3" t="s">
        <v>403</v>
      </c>
      <c r="L347" s="1" t="s">
        <v>605</v>
      </c>
      <c r="R347" s="1" t="s">
        <v>2334</v>
      </c>
    </row>
    <row r="348" spans="1:18">
      <c r="A348" s="10" t="s">
        <v>367</v>
      </c>
      <c r="B348" s="1" t="s">
        <v>2143</v>
      </c>
      <c r="C348" s="1" t="s">
        <v>606</v>
      </c>
      <c r="E348" s="36" t="s">
        <v>607</v>
      </c>
      <c r="G348" s="31">
        <v>21223</v>
      </c>
      <c r="H348" s="10" t="s">
        <v>2315</v>
      </c>
      <c r="I348" s="1" t="s">
        <v>289</v>
      </c>
      <c r="J348" s="3" t="s">
        <v>403</v>
      </c>
      <c r="L348" s="1" t="s">
        <v>1307</v>
      </c>
      <c r="R348" s="1" t="s">
        <v>1552</v>
      </c>
    </row>
    <row r="349" spans="1:18">
      <c r="A349" s="10" t="s">
        <v>367</v>
      </c>
      <c r="B349" s="1" t="s">
        <v>608</v>
      </c>
      <c r="C349" s="1" t="s">
        <v>609</v>
      </c>
      <c r="E349" s="37" t="s">
        <v>610</v>
      </c>
      <c r="G349" s="31">
        <v>16330</v>
      </c>
      <c r="H349" s="10" t="s">
        <v>2315</v>
      </c>
      <c r="I349" s="1" t="s">
        <v>290</v>
      </c>
      <c r="J349" s="3" t="s">
        <v>404</v>
      </c>
      <c r="L349" s="1" t="s">
        <v>894</v>
      </c>
      <c r="R349" s="1" t="s">
        <v>611</v>
      </c>
    </row>
    <row r="350" spans="1:18">
      <c r="A350" s="10" t="s">
        <v>367</v>
      </c>
      <c r="B350" s="1" t="s">
        <v>612</v>
      </c>
      <c r="C350" s="1" t="s">
        <v>613</v>
      </c>
      <c r="E350" s="36" t="s">
        <v>614</v>
      </c>
      <c r="G350" s="31">
        <v>34834</v>
      </c>
      <c r="H350" s="10" t="s">
        <v>2325</v>
      </c>
      <c r="I350" s="1" t="s">
        <v>291</v>
      </c>
      <c r="J350" s="3"/>
      <c r="L350" s="1" t="s">
        <v>1581</v>
      </c>
      <c r="R350" s="2" t="s">
        <v>2317</v>
      </c>
    </row>
    <row r="351" spans="1:18">
      <c r="A351" s="10" t="s">
        <v>367</v>
      </c>
      <c r="B351" s="1" t="s">
        <v>2283</v>
      </c>
      <c r="C351" s="1" t="s">
        <v>2188</v>
      </c>
      <c r="E351" s="36" t="s">
        <v>615</v>
      </c>
      <c r="G351" s="31">
        <v>23994</v>
      </c>
      <c r="H351" s="10" t="s">
        <v>2315</v>
      </c>
      <c r="I351" s="1" t="s">
        <v>292</v>
      </c>
      <c r="J351" s="3" t="s">
        <v>405</v>
      </c>
      <c r="L351" s="1" t="s">
        <v>1558</v>
      </c>
      <c r="R351" s="2" t="s">
        <v>2317</v>
      </c>
    </row>
    <row r="352" spans="1:18">
      <c r="A352" s="10" t="s">
        <v>367</v>
      </c>
      <c r="B352" s="1" t="s">
        <v>2363</v>
      </c>
      <c r="C352" s="1" t="s">
        <v>616</v>
      </c>
      <c r="E352" s="36" t="s">
        <v>617</v>
      </c>
      <c r="G352" s="31">
        <v>28590</v>
      </c>
      <c r="H352" s="10" t="s">
        <v>2315</v>
      </c>
      <c r="I352" s="1" t="s">
        <v>400</v>
      </c>
      <c r="J352" s="3"/>
      <c r="L352" s="1" t="s">
        <v>618</v>
      </c>
      <c r="R352" s="2" t="s">
        <v>2317</v>
      </c>
    </row>
    <row r="353" spans="1:18">
      <c r="A353" s="10" t="s">
        <v>367</v>
      </c>
      <c r="B353" s="1" t="s">
        <v>619</v>
      </c>
      <c r="C353" s="1" t="s">
        <v>620</v>
      </c>
      <c r="E353" s="36" t="s">
        <v>528</v>
      </c>
      <c r="G353" s="31">
        <v>26933</v>
      </c>
      <c r="H353" s="10" t="s">
        <v>2325</v>
      </c>
      <c r="I353" s="1" t="s">
        <v>451</v>
      </c>
      <c r="J353" s="3"/>
      <c r="L353" s="1" t="s">
        <v>1307</v>
      </c>
      <c r="R353" s="2" t="s">
        <v>2317</v>
      </c>
    </row>
    <row r="354" spans="1:18">
      <c r="A354" s="10" t="s">
        <v>367</v>
      </c>
      <c r="B354" s="1" t="s">
        <v>529</v>
      </c>
      <c r="C354" s="1" t="s">
        <v>530</v>
      </c>
      <c r="E354" s="36" t="s">
        <v>531</v>
      </c>
      <c r="G354" s="31">
        <v>35166</v>
      </c>
      <c r="H354" s="10" t="s">
        <v>2315</v>
      </c>
      <c r="I354" s="1" t="s">
        <v>294</v>
      </c>
      <c r="J354" s="3" t="s">
        <v>406</v>
      </c>
      <c r="L354" s="1" t="s">
        <v>532</v>
      </c>
      <c r="R354" s="2" t="s">
        <v>2317</v>
      </c>
    </row>
    <row r="355" spans="1:18">
      <c r="A355" s="10" t="s">
        <v>367</v>
      </c>
      <c r="B355" s="1" t="s">
        <v>533</v>
      </c>
      <c r="C355" s="1" t="s">
        <v>1698</v>
      </c>
      <c r="E355" s="36" t="s">
        <v>534</v>
      </c>
      <c r="G355" s="31">
        <v>22289</v>
      </c>
      <c r="H355" s="10" t="s">
        <v>2325</v>
      </c>
      <c r="I355" s="1" t="s">
        <v>295</v>
      </c>
      <c r="J355" s="3" t="s">
        <v>407</v>
      </c>
      <c r="L355" s="1" t="s">
        <v>535</v>
      </c>
      <c r="R355" s="1" t="s">
        <v>2334</v>
      </c>
    </row>
    <row r="356" spans="1:18">
      <c r="A356" s="10" t="s">
        <v>367</v>
      </c>
      <c r="B356" s="1" t="s">
        <v>288</v>
      </c>
      <c r="C356" s="1" t="s">
        <v>536</v>
      </c>
      <c r="E356" s="36" t="s">
        <v>537</v>
      </c>
      <c r="G356" s="31">
        <v>20030</v>
      </c>
      <c r="H356" s="10" t="s">
        <v>2325</v>
      </c>
      <c r="I356" s="1" t="s">
        <v>296</v>
      </c>
      <c r="J356" s="3" t="s">
        <v>408</v>
      </c>
      <c r="L356" s="1" t="s">
        <v>1512</v>
      </c>
      <c r="R356" s="1" t="s">
        <v>2334</v>
      </c>
    </row>
    <row r="357" spans="1:18">
      <c r="A357" s="10" t="s">
        <v>367</v>
      </c>
      <c r="B357" s="1" t="s">
        <v>538</v>
      </c>
      <c r="C357" s="1" t="s">
        <v>536</v>
      </c>
      <c r="E357" s="36" t="s">
        <v>537</v>
      </c>
      <c r="G357" s="31">
        <v>19182</v>
      </c>
      <c r="H357" s="10" t="s">
        <v>2315</v>
      </c>
      <c r="I357" s="1" t="s">
        <v>296</v>
      </c>
      <c r="J357" s="3" t="s">
        <v>408</v>
      </c>
      <c r="L357" s="1" t="s">
        <v>539</v>
      </c>
      <c r="R357" s="1" t="s">
        <v>2334</v>
      </c>
    </row>
    <row r="358" spans="1:18">
      <c r="A358" s="10" t="s">
        <v>367</v>
      </c>
      <c r="B358" s="1" t="s">
        <v>540</v>
      </c>
      <c r="C358" s="1" t="s">
        <v>541</v>
      </c>
      <c r="E358" s="36" t="s">
        <v>542</v>
      </c>
      <c r="G358" s="31">
        <v>20047</v>
      </c>
      <c r="H358" s="10" t="s">
        <v>2325</v>
      </c>
      <c r="I358" s="1" t="s">
        <v>297</v>
      </c>
      <c r="J358" s="3" t="s">
        <v>409</v>
      </c>
      <c r="L358" s="1" t="s">
        <v>1558</v>
      </c>
      <c r="R358" s="2" t="s">
        <v>2317</v>
      </c>
    </row>
    <row r="359" spans="1:18">
      <c r="A359" s="10" t="s">
        <v>367</v>
      </c>
      <c r="B359" s="1" t="s">
        <v>543</v>
      </c>
      <c r="C359" s="1" t="s">
        <v>644</v>
      </c>
      <c r="E359" s="36" t="s">
        <v>544</v>
      </c>
      <c r="G359" s="31">
        <v>26425</v>
      </c>
      <c r="H359" s="10" t="s">
        <v>2315</v>
      </c>
      <c r="I359" s="1" t="s">
        <v>298</v>
      </c>
      <c r="J359" s="3" t="s">
        <v>410</v>
      </c>
      <c r="L359" s="1" t="s">
        <v>545</v>
      </c>
      <c r="R359" s="2" t="s">
        <v>2317</v>
      </c>
    </row>
    <row r="360" spans="1:18">
      <c r="A360" s="10" t="s">
        <v>367</v>
      </c>
      <c r="B360" s="1" t="s">
        <v>546</v>
      </c>
      <c r="C360" s="1" t="s">
        <v>547</v>
      </c>
      <c r="E360" s="36" t="s">
        <v>548</v>
      </c>
      <c r="G360" s="31">
        <v>25276</v>
      </c>
      <c r="H360" s="10" t="s">
        <v>2325</v>
      </c>
      <c r="I360" s="1" t="s">
        <v>299</v>
      </c>
      <c r="J360" s="3"/>
      <c r="L360" s="1" t="s">
        <v>549</v>
      </c>
      <c r="R360" s="2" t="s">
        <v>2317</v>
      </c>
    </row>
    <row r="361" spans="1:18">
      <c r="A361" s="10" t="s">
        <v>367</v>
      </c>
      <c r="B361" s="1" t="s">
        <v>550</v>
      </c>
      <c r="C361" s="1" t="s">
        <v>551</v>
      </c>
      <c r="E361" s="36" t="s">
        <v>552</v>
      </c>
      <c r="G361" s="31">
        <v>21114</v>
      </c>
      <c r="H361" s="10" t="s">
        <v>2315</v>
      </c>
      <c r="I361" s="1" t="s">
        <v>300</v>
      </c>
      <c r="J361" s="3" t="s">
        <v>411</v>
      </c>
      <c r="L361" s="1" t="s">
        <v>712</v>
      </c>
      <c r="R361" s="2" t="s">
        <v>2317</v>
      </c>
    </row>
    <row r="362" spans="1:18">
      <c r="A362" s="10" t="s">
        <v>367</v>
      </c>
      <c r="B362" s="1" t="s">
        <v>767</v>
      </c>
      <c r="C362" s="1" t="s">
        <v>713</v>
      </c>
      <c r="E362" s="36" t="s">
        <v>714</v>
      </c>
      <c r="G362" s="31">
        <v>34561</v>
      </c>
      <c r="H362" s="10" t="s">
        <v>2315</v>
      </c>
      <c r="I362" s="1" t="s">
        <v>301</v>
      </c>
      <c r="J362" s="3" t="s">
        <v>412</v>
      </c>
      <c r="L362" s="1" t="s">
        <v>715</v>
      </c>
      <c r="R362" s="2" t="s">
        <v>2317</v>
      </c>
    </row>
    <row r="363" spans="1:18">
      <c r="A363" s="10" t="s">
        <v>367</v>
      </c>
      <c r="B363" s="1" t="s">
        <v>716</v>
      </c>
      <c r="C363" s="1" t="s">
        <v>536</v>
      </c>
      <c r="E363" s="36" t="s">
        <v>557</v>
      </c>
      <c r="G363" s="31">
        <v>28956</v>
      </c>
      <c r="H363" s="10" t="s">
        <v>2325</v>
      </c>
      <c r="I363" s="1" t="s">
        <v>302</v>
      </c>
      <c r="J363" s="3" t="s">
        <v>413</v>
      </c>
      <c r="L363" s="1" t="s">
        <v>558</v>
      </c>
      <c r="R363" s="1" t="s">
        <v>2334</v>
      </c>
    </row>
    <row r="364" spans="1:18">
      <c r="A364" s="10" t="s">
        <v>367</v>
      </c>
      <c r="B364" s="1" t="s">
        <v>559</v>
      </c>
      <c r="C364" s="1" t="s">
        <v>560</v>
      </c>
      <c r="E364" s="36" t="s">
        <v>561</v>
      </c>
      <c r="G364" s="31">
        <v>32980</v>
      </c>
      <c r="H364" s="10" t="s">
        <v>2315</v>
      </c>
      <c r="I364" s="1" t="s">
        <v>303</v>
      </c>
      <c r="J364" s="3" t="s">
        <v>414</v>
      </c>
      <c r="L364" s="1" t="s">
        <v>715</v>
      </c>
      <c r="R364" s="2" t="s">
        <v>2317</v>
      </c>
    </row>
    <row r="365" spans="1:18">
      <c r="A365" s="10" t="s">
        <v>367</v>
      </c>
      <c r="B365" s="1" t="s">
        <v>562</v>
      </c>
      <c r="C365" s="1" t="s">
        <v>1920</v>
      </c>
      <c r="E365" s="36" t="s">
        <v>563</v>
      </c>
      <c r="G365" s="31">
        <v>16902</v>
      </c>
      <c r="H365" s="10" t="s">
        <v>2315</v>
      </c>
      <c r="I365" s="1" t="s">
        <v>304</v>
      </c>
      <c r="J365" s="3" t="s">
        <v>415</v>
      </c>
      <c r="L365" s="1" t="s">
        <v>564</v>
      </c>
      <c r="R365" s="1" t="s">
        <v>2334</v>
      </c>
    </row>
    <row r="366" spans="1:18">
      <c r="A366" s="10" t="s">
        <v>367</v>
      </c>
      <c r="B366" s="1" t="s">
        <v>565</v>
      </c>
      <c r="C366" s="1" t="s">
        <v>566</v>
      </c>
      <c r="E366" s="36" t="s">
        <v>567</v>
      </c>
      <c r="G366" s="31">
        <v>15030</v>
      </c>
      <c r="H366" s="10" t="s">
        <v>2315</v>
      </c>
      <c r="I366" s="1" t="s">
        <v>305</v>
      </c>
      <c r="J366" s="3"/>
      <c r="L366" s="1" t="s">
        <v>894</v>
      </c>
      <c r="R366" s="2" t="s">
        <v>2317</v>
      </c>
    </row>
    <row r="367" spans="1:18">
      <c r="A367" s="10" t="s">
        <v>367</v>
      </c>
      <c r="B367" s="1" t="s">
        <v>543</v>
      </c>
      <c r="C367" s="1" t="s">
        <v>568</v>
      </c>
      <c r="E367" s="36" t="s">
        <v>569</v>
      </c>
      <c r="G367" s="31">
        <v>25792</v>
      </c>
      <c r="H367" s="10" t="s">
        <v>2315</v>
      </c>
      <c r="I367" s="1" t="s">
        <v>306</v>
      </c>
      <c r="J367" s="3" t="s">
        <v>416</v>
      </c>
      <c r="L367" s="1" t="s">
        <v>570</v>
      </c>
      <c r="R367" s="2" t="s">
        <v>2317</v>
      </c>
    </row>
    <row r="368" spans="1:18">
      <c r="A368" s="10" t="s">
        <v>367</v>
      </c>
      <c r="B368" s="1" t="s">
        <v>571</v>
      </c>
      <c r="C368" s="1" t="s">
        <v>572</v>
      </c>
      <c r="E368" s="36" t="s">
        <v>477</v>
      </c>
      <c r="G368" s="31">
        <v>21946</v>
      </c>
      <c r="H368" s="10" t="s">
        <v>2315</v>
      </c>
      <c r="I368" s="1" t="s">
        <v>307</v>
      </c>
      <c r="J368" s="3" t="s">
        <v>417</v>
      </c>
      <c r="L368" s="1" t="s">
        <v>478</v>
      </c>
      <c r="R368" s="2" t="s">
        <v>2317</v>
      </c>
    </row>
    <row r="369" spans="1:18">
      <c r="A369" s="10" t="s">
        <v>367</v>
      </c>
      <c r="B369" s="1" t="s">
        <v>479</v>
      </c>
      <c r="C369" s="1" t="s">
        <v>572</v>
      </c>
      <c r="E369" s="36" t="s">
        <v>480</v>
      </c>
      <c r="G369" s="31">
        <v>21407</v>
      </c>
      <c r="H369" s="10" t="s">
        <v>2325</v>
      </c>
      <c r="I369" s="1" t="s">
        <v>308</v>
      </c>
      <c r="J369" s="3" t="s">
        <v>418</v>
      </c>
      <c r="L369" s="1" t="s">
        <v>481</v>
      </c>
      <c r="R369" s="2" t="s">
        <v>2317</v>
      </c>
    </row>
    <row r="370" spans="1:18">
      <c r="A370" s="10" t="s">
        <v>367</v>
      </c>
      <c r="B370" s="1" t="s">
        <v>482</v>
      </c>
      <c r="C370" s="1" t="s">
        <v>572</v>
      </c>
      <c r="E370" s="36" t="s">
        <v>483</v>
      </c>
      <c r="G370" s="31">
        <v>31691</v>
      </c>
      <c r="H370" s="10" t="s">
        <v>2315</v>
      </c>
      <c r="I370" s="1" t="s">
        <v>309</v>
      </c>
      <c r="J370" s="3" t="s">
        <v>419</v>
      </c>
      <c r="L370" s="1" t="s">
        <v>484</v>
      </c>
      <c r="R370" s="2" t="s">
        <v>2317</v>
      </c>
    </row>
    <row r="371" spans="1:18">
      <c r="A371" s="10" t="s">
        <v>367</v>
      </c>
      <c r="B371" s="1" t="s">
        <v>485</v>
      </c>
      <c r="C371" s="1" t="s">
        <v>486</v>
      </c>
      <c r="E371" s="36" t="s">
        <v>487</v>
      </c>
      <c r="G371" s="31">
        <v>32521</v>
      </c>
      <c r="H371" s="10" t="s">
        <v>2325</v>
      </c>
      <c r="I371" s="1" t="s">
        <v>310</v>
      </c>
      <c r="J371" s="3"/>
      <c r="L371" s="1" t="s">
        <v>1401</v>
      </c>
      <c r="R371" s="2" t="s">
        <v>2317</v>
      </c>
    </row>
    <row r="372" spans="1:18">
      <c r="A372" s="10" t="s">
        <v>367</v>
      </c>
      <c r="B372" s="1" t="s">
        <v>778</v>
      </c>
      <c r="C372" s="1" t="s">
        <v>488</v>
      </c>
      <c r="E372" s="36" t="s">
        <v>489</v>
      </c>
      <c r="G372" s="31">
        <v>31340</v>
      </c>
      <c r="H372" s="10" t="s">
        <v>2315</v>
      </c>
      <c r="I372" s="1" t="s">
        <v>311</v>
      </c>
      <c r="J372" s="3" t="s">
        <v>420</v>
      </c>
      <c r="L372" s="1" t="s">
        <v>490</v>
      </c>
      <c r="R372" s="2" t="s">
        <v>2317</v>
      </c>
    </row>
    <row r="373" spans="1:18">
      <c r="A373" s="10" t="s">
        <v>367</v>
      </c>
      <c r="B373" s="1" t="s">
        <v>491</v>
      </c>
      <c r="C373" s="1" t="s">
        <v>492</v>
      </c>
      <c r="E373" s="36" t="s">
        <v>493</v>
      </c>
      <c r="G373" s="31">
        <v>31251</v>
      </c>
      <c r="H373" s="10" t="s">
        <v>2315</v>
      </c>
      <c r="I373" s="1" t="s">
        <v>312</v>
      </c>
      <c r="J373" s="3" t="s">
        <v>280</v>
      </c>
      <c r="L373" s="1" t="s">
        <v>494</v>
      </c>
      <c r="R373" s="2" t="s">
        <v>2317</v>
      </c>
    </row>
    <row r="374" spans="1:18">
      <c r="A374" s="10" t="s">
        <v>367</v>
      </c>
      <c r="B374" s="1" t="s">
        <v>495</v>
      </c>
      <c r="C374" s="1" t="s">
        <v>496</v>
      </c>
      <c r="E374" s="36" t="s">
        <v>497</v>
      </c>
      <c r="G374" s="31">
        <v>21728</v>
      </c>
      <c r="H374" s="10" t="s">
        <v>2315</v>
      </c>
      <c r="I374" s="1" t="s">
        <v>313</v>
      </c>
      <c r="J374" s="3"/>
      <c r="L374" s="1" t="s">
        <v>498</v>
      </c>
      <c r="R374" s="2" t="s">
        <v>2317</v>
      </c>
    </row>
    <row r="375" spans="1:18">
      <c r="A375" s="10" t="s">
        <v>367</v>
      </c>
      <c r="B375" s="1" t="s">
        <v>499</v>
      </c>
      <c r="C375" s="1" t="s">
        <v>500</v>
      </c>
      <c r="E375" s="36" t="s">
        <v>501</v>
      </c>
      <c r="G375" s="31">
        <v>35960</v>
      </c>
      <c r="H375" s="10" t="s">
        <v>2315</v>
      </c>
      <c r="I375" s="1" t="s">
        <v>314</v>
      </c>
      <c r="J375" s="3" t="s">
        <v>281</v>
      </c>
      <c r="L375" s="1" t="s">
        <v>502</v>
      </c>
      <c r="R375" s="2" t="s">
        <v>2317</v>
      </c>
    </row>
    <row r="376" spans="1:18">
      <c r="A376" s="10" t="s">
        <v>367</v>
      </c>
      <c r="B376" s="1" t="s">
        <v>503</v>
      </c>
      <c r="C376" s="1" t="s">
        <v>2298</v>
      </c>
      <c r="E376" s="36" t="s">
        <v>501</v>
      </c>
      <c r="G376" s="31">
        <v>23663</v>
      </c>
      <c r="H376" s="10" t="s">
        <v>2325</v>
      </c>
      <c r="I376" s="1" t="s">
        <v>315</v>
      </c>
      <c r="J376" s="3" t="s">
        <v>281</v>
      </c>
      <c r="L376" s="1" t="s">
        <v>504</v>
      </c>
      <c r="R376" s="2" t="s">
        <v>2317</v>
      </c>
    </row>
    <row r="377" spans="1:18">
      <c r="A377" s="10" t="s">
        <v>367</v>
      </c>
      <c r="B377" s="1" t="s">
        <v>505</v>
      </c>
      <c r="C377" s="1" t="s">
        <v>506</v>
      </c>
      <c r="E377" s="36" t="s">
        <v>507</v>
      </c>
      <c r="G377" s="31">
        <v>22285</v>
      </c>
      <c r="H377" s="10" t="s">
        <v>2325</v>
      </c>
      <c r="I377" s="1" t="s">
        <v>316</v>
      </c>
      <c r="J377" s="3" t="s">
        <v>282</v>
      </c>
      <c r="L377" s="1" t="s">
        <v>508</v>
      </c>
      <c r="R377" s="2" t="s">
        <v>2317</v>
      </c>
    </row>
    <row r="378" spans="1:18">
      <c r="A378" s="10" t="s">
        <v>367</v>
      </c>
      <c r="B378" s="1" t="s">
        <v>509</v>
      </c>
      <c r="C378" s="1" t="s">
        <v>510</v>
      </c>
      <c r="E378" s="36" t="s">
        <v>511</v>
      </c>
      <c r="G378" s="31">
        <v>24896</v>
      </c>
      <c r="H378" s="10" t="s">
        <v>2325</v>
      </c>
      <c r="I378" s="1" t="s">
        <v>317</v>
      </c>
      <c r="J378" s="3" t="s">
        <v>283</v>
      </c>
      <c r="L378" s="1" t="s">
        <v>564</v>
      </c>
      <c r="R378" s="2" t="s">
        <v>2317</v>
      </c>
    </row>
    <row r="379" spans="1:18">
      <c r="A379" s="10" t="s">
        <v>367</v>
      </c>
      <c r="B379" s="1" t="s">
        <v>512</v>
      </c>
      <c r="C379" s="1" t="s">
        <v>513</v>
      </c>
      <c r="E379" s="36" t="s">
        <v>514</v>
      </c>
      <c r="G379" s="31">
        <v>23764</v>
      </c>
      <c r="H379" s="10" t="s">
        <v>2325</v>
      </c>
      <c r="I379" s="1" t="s">
        <v>318</v>
      </c>
      <c r="J379" s="3" t="s">
        <v>284</v>
      </c>
      <c r="L379" s="1" t="s">
        <v>515</v>
      </c>
      <c r="R379" s="2" t="s">
        <v>2317</v>
      </c>
    </row>
    <row r="380" spans="1:18">
      <c r="A380" s="10" t="s">
        <v>367</v>
      </c>
      <c r="B380" s="1" t="s">
        <v>516</v>
      </c>
      <c r="C380" s="1" t="s">
        <v>1967</v>
      </c>
      <c r="E380" s="36" t="s">
        <v>517</v>
      </c>
      <c r="G380" s="31">
        <v>28060</v>
      </c>
      <c r="H380" s="10" t="s">
        <v>2315</v>
      </c>
      <c r="I380" s="1" t="s">
        <v>319</v>
      </c>
      <c r="J380" s="3" t="s">
        <v>285</v>
      </c>
      <c r="L380" s="1" t="s">
        <v>518</v>
      </c>
      <c r="R380" s="2" t="s">
        <v>2317</v>
      </c>
    </row>
    <row r="381" spans="1:18">
      <c r="A381" s="10" t="s">
        <v>367</v>
      </c>
      <c r="B381" s="1" t="s">
        <v>519</v>
      </c>
      <c r="C381" s="1" t="s">
        <v>520</v>
      </c>
      <c r="E381" s="38" t="s">
        <v>521</v>
      </c>
      <c r="G381" s="31">
        <v>19259</v>
      </c>
      <c r="H381" s="10" t="s">
        <v>2315</v>
      </c>
      <c r="I381" s="1" t="s">
        <v>320</v>
      </c>
      <c r="J381" s="3" t="s">
        <v>286</v>
      </c>
      <c r="L381" s="1" t="s">
        <v>522</v>
      </c>
      <c r="R381" s="1" t="s">
        <v>2334</v>
      </c>
    </row>
    <row r="382" spans="1:18">
      <c r="A382" s="10" t="s">
        <v>367</v>
      </c>
      <c r="B382" s="1" t="s">
        <v>2259</v>
      </c>
      <c r="C382" s="1" t="s">
        <v>2020</v>
      </c>
      <c r="E382" s="36" t="s">
        <v>523</v>
      </c>
      <c r="G382" s="31">
        <v>27383</v>
      </c>
      <c r="H382" s="10" t="s">
        <v>2325</v>
      </c>
      <c r="I382" s="1" t="s">
        <v>311</v>
      </c>
      <c r="J382" s="3" t="s">
        <v>420</v>
      </c>
      <c r="L382" s="1" t="s">
        <v>1307</v>
      </c>
      <c r="R382" s="1" t="s">
        <v>2334</v>
      </c>
    </row>
    <row r="383" spans="1:18">
      <c r="A383" s="10" t="s">
        <v>367</v>
      </c>
      <c r="B383" s="1" t="s">
        <v>524</v>
      </c>
      <c r="C383" s="1" t="s">
        <v>525</v>
      </c>
      <c r="E383" s="36" t="s">
        <v>526</v>
      </c>
      <c r="G383" s="31">
        <v>17544</v>
      </c>
      <c r="H383" s="10" t="s">
        <v>2315</v>
      </c>
      <c r="I383" s="1" t="s">
        <v>321</v>
      </c>
      <c r="J383" s="3" t="s">
        <v>287</v>
      </c>
      <c r="L383" s="1" t="s">
        <v>1248</v>
      </c>
      <c r="R383" s="2" t="s">
        <v>2317</v>
      </c>
    </row>
    <row r="384" spans="1:18">
      <c r="A384" s="10" t="s">
        <v>367</v>
      </c>
      <c r="B384" s="1" t="s">
        <v>1878</v>
      </c>
      <c r="C384" s="1" t="s">
        <v>527</v>
      </c>
      <c r="E384" s="1"/>
      <c r="G384" s="1"/>
      <c r="H384" s="10" t="s">
        <v>2315</v>
      </c>
      <c r="I384" s="1" t="s">
        <v>382</v>
      </c>
      <c r="J384" s="3" t="s">
        <v>553</v>
      </c>
      <c r="K384" s="3"/>
      <c r="P384" s="10" t="s">
        <v>1555</v>
      </c>
    </row>
    <row r="385" spans="1:16">
      <c r="A385" s="10" t="s">
        <v>367</v>
      </c>
      <c r="B385" s="1" t="s">
        <v>2040</v>
      </c>
      <c r="C385" s="1" t="s">
        <v>421</v>
      </c>
      <c r="E385" s="36" t="s">
        <v>422</v>
      </c>
      <c r="G385" s="1"/>
      <c r="H385" s="10" t="s">
        <v>2315</v>
      </c>
      <c r="I385" s="1" t="s">
        <v>383</v>
      </c>
      <c r="J385" s="3" t="s">
        <v>554</v>
      </c>
      <c r="K385" s="3"/>
      <c r="P385" s="10" t="s">
        <v>1555</v>
      </c>
    </row>
    <row r="386" spans="1:16">
      <c r="A386" s="10" t="s">
        <v>367</v>
      </c>
      <c r="B386" s="1" t="s">
        <v>423</v>
      </c>
      <c r="C386" s="1" t="s">
        <v>424</v>
      </c>
      <c r="E386" s="1"/>
      <c r="G386" s="1"/>
      <c r="H386" s="10" t="s">
        <v>2315</v>
      </c>
      <c r="I386" s="1" t="s">
        <v>384</v>
      </c>
      <c r="J386" s="3" t="s">
        <v>555</v>
      </c>
      <c r="K386" s="3"/>
      <c r="P386" s="10" t="s">
        <v>1555</v>
      </c>
    </row>
    <row r="387" spans="1:16">
      <c r="A387" s="10" t="s">
        <v>367</v>
      </c>
      <c r="B387" s="1" t="s">
        <v>425</v>
      </c>
      <c r="C387" s="1" t="s">
        <v>426</v>
      </c>
      <c r="E387" s="36" t="s">
        <v>427</v>
      </c>
      <c r="G387" s="31">
        <v>16443</v>
      </c>
      <c r="H387" s="10" t="s">
        <v>2315</v>
      </c>
      <c r="I387" s="1" t="s">
        <v>385</v>
      </c>
      <c r="J387" s="3"/>
      <c r="K387" s="3"/>
      <c r="P387" s="10" t="s">
        <v>1555</v>
      </c>
    </row>
    <row r="388" spans="1:16">
      <c r="A388" s="10" t="s">
        <v>367</v>
      </c>
      <c r="B388" s="1" t="s">
        <v>428</v>
      </c>
      <c r="C388" s="1" t="s">
        <v>429</v>
      </c>
      <c r="E388" s="39" t="s">
        <v>430</v>
      </c>
      <c r="G388" s="31">
        <v>22102</v>
      </c>
      <c r="H388" s="10" t="s">
        <v>2325</v>
      </c>
      <c r="I388" s="1" t="s">
        <v>386</v>
      </c>
      <c r="J388" s="3"/>
      <c r="K388" s="1" t="s">
        <v>431</v>
      </c>
      <c r="P388" s="10" t="s">
        <v>1555</v>
      </c>
    </row>
    <row r="389" spans="1:16">
      <c r="A389" s="10" t="s">
        <v>367</v>
      </c>
      <c r="B389" s="1" t="s">
        <v>432</v>
      </c>
      <c r="C389" s="1" t="s">
        <v>433</v>
      </c>
      <c r="E389" s="36" t="s">
        <v>434</v>
      </c>
      <c r="G389" s="31">
        <v>36752</v>
      </c>
      <c r="H389" s="10" t="s">
        <v>2315</v>
      </c>
      <c r="I389" s="1" t="s">
        <v>387</v>
      </c>
      <c r="J389" s="3" t="s">
        <v>556</v>
      </c>
      <c r="K389" s="3" t="s">
        <v>435</v>
      </c>
      <c r="P389" s="10" t="s">
        <v>1555</v>
      </c>
    </row>
    <row r="390" spans="1:16">
      <c r="A390" s="10" t="s">
        <v>367</v>
      </c>
      <c r="B390" s="1" t="s">
        <v>436</v>
      </c>
      <c r="C390" s="1" t="s">
        <v>437</v>
      </c>
      <c r="E390" s="36" t="s">
        <v>438</v>
      </c>
      <c r="G390" s="31">
        <v>36792</v>
      </c>
      <c r="H390" s="10" t="s">
        <v>2315</v>
      </c>
      <c r="I390" s="1" t="s">
        <v>388</v>
      </c>
      <c r="J390" s="3"/>
      <c r="K390" s="3" t="s">
        <v>439</v>
      </c>
      <c r="P390" s="10" t="s">
        <v>1555</v>
      </c>
    </row>
    <row r="391" spans="1:16">
      <c r="A391" s="10" t="s">
        <v>367</v>
      </c>
      <c r="B391" s="1" t="s">
        <v>440</v>
      </c>
      <c r="C391" s="1" t="s">
        <v>441</v>
      </c>
      <c r="E391" s="36" t="s">
        <v>442</v>
      </c>
      <c r="G391" s="31">
        <v>31549</v>
      </c>
      <c r="H391" s="10" t="s">
        <v>2325</v>
      </c>
      <c r="I391" s="1" t="s">
        <v>389</v>
      </c>
      <c r="J391" s="3"/>
      <c r="K391" s="3" t="s">
        <v>443</v>
      </c>
      <c r="P391" s="10" t="s">
        <v>1555</v>
      </c>
    </row>
    <row r="392" spans="1:16">
      <c r="A392" s="10" t="s">
        <v>367</v>
      </c>
      <c r="B392" s="1" t="s">
        <v>444</v>
      </c>
      <c r="C392" s="1" t="s">
        <v>445</v>
      </c>
      <c r="E392" s="36" t="s">
        <v>446</v>
      </c>
      <c r="G392" s="31">
        <v>28745</v>
      </c>
      <c r="H392" s="10" t="s">
        <v>2325</v>
      </c>
      <c r="I392" s="1" t="s">
        <v>390</v>
      </c>
      <c r="J392" s="3" t="s">
        <v>374</v>
      </c>
      <c r="K392" s="3" t="s">
        <v>447</v>
      </c>
      <c r="P392" s="10" t="s">
        <v>1555</v>
      </c>
    </row>
    <row r="393" spans="1:16">
      <c r="A393" s="10" t="s">
        <v>367</v>
      </c>
      <c r="B393" s="1" t="s">
        <v>448</v>
      </c>
      <c r="C393" s="1" t="s">
        <v>449</v>
      </c>
      <c r="E393" s="36" t="s">
        <v>450</v>
      </c>
      <c r="G393" s="31">
        <v>21528</v>
      </c>
      <c r="H393" s="10" t="s">
        <v>2325</v>
      </c>
      <c r="I393" s="1" t="s">
        <v>391</v>
      </c>
      <c r="J393" s="3" t="s">
        <v>375</v>
      </c>
      <c r="K393" s="3" t="s">
        <v>640</v>
      </c>
      <c r="P393" s="10" t="s">
        <v>1555</v>
      </c>
    </row>
    <row r="394" spans="1:16">
      <c r="A394" s="10" t="s">
        <v>367</v>
      </c>
      <c r="B394" s="1" t="s">
        <v>641</v>
      </c>
      <c r="C394" s="1" t="s">
        <v>642</v>
      </c>
      <c r="E394" s="36" t="s">
        <v>643</v>
      </c>
      <c r="G394" s="31">
        <v>33885</v>
      </c>
      <c r="H394" s="10" t="s">
        <v>2315</v>
      </c>
      <c r="I394" s="1" t="s">
        <v>392</v>
      </c>
      <c r="J394" s="3"/>
      <c r="K394" s="3" t="s">
        <v>452</v>
      </c>
      <c r="P394" s="10" t="s">
        <v>1555</v>
      </c>
    </row>
    <row r="395" spans="1:16">
      <c r="A395" s="10" t="s">
        <v>367</v>
      </c>
      <c r="B395" s="1" t="s">
        <v>453</v>
      </c>
      <c r="C395" s="1" t="s">
        <v>454</v>
      </c>
      <c r="E395" s="36" t="s">
        <v>455</v>
      </c>
      <c r="G395" s="31">
        <v>37127</v>
      </c>
      <c r="H395" s="10" t="s">
        <v>2315</v>
      </c>
      <c r="I395" s="1" t="s">
        <v>393</v>
      </c>
      <c r="J395" s="3" t="s">
        <v>376</v>
      </c>
      <c r="K395" s="3" t="s">
        <v>456</v>
      </c>
      <c r="P395" s="10" t="s">
        <v>1555</v>
      </c>
    </row>
    <row r="396" spans="1:16">
      <c r="A396" s="10" t="s">
        <v>367</v>
      </c>
      <c r="B396" s="1" t="s">
        <v>457</v>
      </c>
      <c r="C396" s="1" t="s">
        <v>458</v>
      </c>
      <c r="E396" s="36" t="s">
        <v>459</v>
      </c>
      <c r="G396" s="31">
        <v>37385</v>
      </c>
      <c r="H396" s="10" t="s">
        <v>2315</v>
      </c>
      <c r="I396" s="1" t="s">
        <v>394</v>
      </c>
      <c r="J396" s="3" t="s">
        <v>377</v>
      </c>
      <c r="K396" s="3"/>
      <c r="P396" s="10" t="s">
        <v>1555</v>
      </c>
    </row>
    <row r="397" spans="1:16">
      <c r="A397" s="10" t="s">
        <v>367</v>
      </c>
      <c r="B397" s="1" t="s">
        <v>2424</v>
      </c>
      <c r="C397" s="1" t="s">
        <v>2265</v>
      </c>
      <c r="E397" s="36" t="s">
        <v>460</v>
      </c>
      <c r="G397" s="31">
        <v>33086</v>
      </c>
      <c r="H397" s="10" t="s">
        <v>2315</v>
      </c>
      <c r="I397" s="1" t="s">
        <v>395</v>
      </c>
      <c r="J397" s="3"/>
      <c r="K397" s="3" t="s">
        <v>461</v>
      </c>
      <c r="P397" s="10" t="s">
        <v>1555</v>
      </c>
    </row>
    <row r="398" spans="1:16">
      <c r="A398" s="10" t="s">
        <v>367</v>
      </c>
      <c r="B398" s="1" t="s">
        <v>462</v>
      </c>
      <c r="C398" s="1" t="s">
        <v>463</v>
      </c>
      <c r="E398" s="36" t="s">
        <v>464</v>
      </c>
      <c r="G398" s="31">
        <v>20352</v>
      </c>
      <c r="H398" s="10" t="s">
        <v>2325</v>
      </c>
      <c r="I398" s="1" t="s">
        <v>396</v>
      </c>
      <c r="J398" s="3"/>
      <c r="K398" s="3" t="s">
        <v>465</v>
      </c>
      <c r="P398" s="10" t="s">
        <v>1555</v>
      </c>
    </row>
    <row r="399" spans="1:16">
      <c r="A399" s="10" t="s">
        <v>367</v>
      </c>
      <c r="B399" s="1" t="s">
        <v>466</v>
      </c>
      <c r="C399" s="1" t="s">
        <v>467</v>
      </c>
      <c r="E399" s="36" t="s">
        <v>468</v>
      </c>
      <c r="G399" s="31">
        <v>22579</v>
      </c>
      <c r="H399" s="10" t="s">
        <v>2325</v>
      </c>
      <c r="I399" s="1" t="s">
        <v>397</v>
      </c>
      <c r="J399" s="3"/>
      <c r="K399" s="3" t="s">
        <v>469</v>
      </c>
      <c r="P399" s="10" t="s">
        <v>1555</v>
      </c>
    </row>
    <row r="400" spans="1:16">
      <c r="A400" s="10" t="s">
        <v>367</v>
      </c>
      <c r="B400" s="1" t="s">
        <v>470</v>
      </c>
      <c r="C400" s="1" t="s">
        <v>471</v>
      </c>
      <c r="E400" s="36" t="s">
        <v>472</v>
      </c>
      <c r="G400" s="31">
        <v>17925</v>
      </c>
      <c r="H400" s="10" t="s">
        <v>2325</v>
      </c>
      <c r="I400" s="1" t="s">
        <v>398</v>
      </c>
      <c r="J400" s="3" t="s">
        <v>378</v>
      </c>
      <c r="K400" s="3"/>
      <c r="P400" s="10" t="s">
        <v>1555</v>
      </c>
    </row>
    <row r="401" spans="1:16">
      <c r="A401" s="10" t="s">
        <v>367</v>
      </c>
      <c r="B401" s="1" t="s">
        <v>1741</v>
      </c>
      <c r="C401" s="1" t="s">
        <v>473</v>
      </c>
      <c r="E401" s="36" t="s">
        <v>474</v>
      </c>
      <c r="G401" s="31">
        <v>35108</v>
      </c>
      <c r="H401" s="10" t="s">
        <v>2315</v>
      </c>
      <c r="I401" s="1" t="s">
        <v>399</v>
      </c>
      <c r="J401" s="3" t="s">
        <v>379</v>
      </c>
      <c r="K401" s="3" t="s">
        <v>475</v>
      </c>
      <c r="P401" s="10" t="s">
        <v>1555</v>
      </c>
    </row>
    <row r="402" spans="1:16">
      <c r="A402" s="10" t="s">
        <v>367</v>
      </c>
      <c r="B402" s="1" t="s">
        <v>476</v>
      </c>
      <c r="C402" s="1" t="s">
        <v>616</v>
      </c>
      <c r="E402" s="36" t="s">
        <v>358</v>
      </c>
      <c r="G402" s="31">
        <v>29630</v>
      </c>
      <c r="H402" s="10" t="s">
        <v>2325</v>
      </c>
      <c r="I402" s="1" t="s">
        <v>400</v>
      </c>
      <c r="J402" s="3"/>
      <c r="K402" s="3" t="s">
        <v>359</v>
      </c>
      <c r="P402" s="10" t="s">
        <v>1555</v>
      </c>
    </row>
    <row r="403" spans="1:16">
      <c r="A403" s="10" t="s">
        <v>367</v>
      </c>
      <c r="B403" s="1" t="s">
        <v>360</v>
      </c>
      <c r="C403" s="1" t="s">
        <v>361</v>
      </c>
      <c r="E403" s="36" t="s">
        <v>362</v>
      </c>
      <c r="G403" s="31">
        <v>37141</v>
      </c>
      <c r="H403" s="10" t="s">
        <v>2315</v>
      </c>
      <c r="I403" s="1" t="s">
        <v>401</v>
      </c>
      <c r="J403" s="3" t="s">
        <v>380</v>
      </c>
      <c r="K403" s="3" t="s">
        <v>363</v>
      </c>
      <c r="P403" s="10" t="s">
        <v>1555</v>
      </c>
    </row>
    <row r="404" spans="1:16">
      <c r="A404" s="10" t="s">
        <v>367</v>
      </c>
      <c r="B404" s="1" t="s">
        <v>608</v>
      </c>
      <c r="C404" s="1" t="s">
        <v>364</v>
      </c>
      <c r="E404" s="36" t="s">
        <v>365</v>
      </c>
      <c r="G404" s="31">
        <v>26516</v>
      </c>
      <c r="H404" s="10" t="s">
        <v>2315</v>
      </c>
      <c r="I404" s="1" t="s">
        <v>402</v>
      </c>
      <c r="J404" s="3" t="s">
        <v>381</v>
      </c>
      <c r="K404" s="3" t="s">
        <v>366</v>
      </c>
      <c r="P404" s="10" t="s">
        <v>1555</v>
      </c>
    </row>
    <row r="405" spans="1:16">
      <c r="A405" s="10" t="s">
        <v>370</v>
      </c>
      <c r="B405" s="6" t="s">
        <v>275</v>
      </c>
      <c r="C405" s="6" t="s">
        <v>322</v>
      </c>
      <c r="E405" s="39" t="s">
        <v>1170</v>
      </c>
      <c r="G405" s="40">
        <v>28306</v>
      </c>
      <c r="H405" s="1" t="s">
        <v>2315</v>
      </c>
      <c r="I405" s="1" t="s">
        <v>89</v>
      </c>
      <c r="J405" s="1" t="s">
        <v>1169</v>
      </c>
    </row>
    <row r="406" spans="1:16">
      <c r="A406" s="10" t="s">
        <v>370</v>
      </c>
      <c r="B406" s="6" t="s">
        <v>324</v>
      </c>
      <c r="C406" s="6" t="s">
        <v>323</v>
      </c>
      <c r="E406" s="39" t="s">
        <v>1172</v>
      </c>
      <c r="G406" s="40">
        <v>26208</v>
      </c>
      <c r="H406" s="1" t="s">
        <v>2315</v>
      </c>
      <c r="I406" s="1" t="s">
        <v>90</v>
      </c>
      <c r="J406" s="1" t="s">
        <v>1171</v>
      </c>
    </row>
    <row r="407" spans="1:16">
      <c r="A407" s="10" t="s">
        <v>370</v>
      </c>
      <c r="B407" s="6" t="s">
        <v>326</v>
      </c>
      <c r="C407" s="6" t="s">
        <v>325</v>
      </c>
      <c r="E407" s="39" t="s">
        <v>1174</v>
      </c>
      <c r="G407" s="40">
        <v>27251</v>
      </c>
      <c r="H407" s="1" t="s">
        <v>2315</v>
      </c>
      <c r="I407" s="1" t="s">
        <v>91</v>
      </c>
      <c r="J407" s="1" t="s">
        <v>1173</v>
      </c>
    </row>
    <row r="408" spans="1:16">
      <c r="A408" s="10" t="s">
        <v>370</v>
      </c>
      <c r="B408" s="6" t="s">
        <v>1459</v>
      </c>
      <c r="C408" s="6" t="s">
        <v>325</v>
      </c>
      <c r="E408" s="39" t="s">
        <v>1175</v>
      </c>
      <c r="G408" s="40">
        <v>37310</v>
      </c>
      <c r="H408" s="1" t="s">
        <v>2315</v>
      </c>
      <c r="I408" s="1" t="s">
        <v>91</v>
      </c>
      <c r="J408" s="1" t="s">
        <v>1173</v>
      </c>
    </row>
    <row r="409" spans="1:16">
      <c r="A409" s="10" t="s">
        <v>370</v>
      </c>
      <c r="B409" s="6" t="s">
        <v>327</v>
      </c>
      <c r="C409" s="6" t="s">
        <v>747</v>
      </c>
      <c r="E409" s="39" t="s">
        <v>1177</v>
      </c>
      <c r="G409" s="40">
        <v>31216</v>
      </c>
      <c r="H409" s="1" t="s">
        <v>2325</v>
      </c>
      <c r="I409" s="1" t="s">
        <v>92</v>
      </c>
      <c r="J409" s="1" t="s">
        <v>1176</v>
      </c>
    </row>
    <row r="410" spans="1:16">
      <c r="A410" s="10" t="s">
        <v>370</v>
      </c>
      <c r="B410" s="6" t="s">
        <v>2219</v>
      </c>
      <c r="C410" s="6" t="s">
        <v>747</v>
      </c>
      <c r="E410" s="39" t="s">
        <v>1181</v>
      </c>
      <c r="G410" s="40">
        <v>29138</v>
      </c>
      <c r="H410" s="1" t="s">
        <v>2315</v>
      </c>
      <c r="I410" s="1" t="s">
        <v>92</v>
      </c>
      <c r="J410" s="1" t="s">
        <v>1180</v>
      </c>
    </row>
    <row r="411" spans="1:16">
      <c r="A411" s="10" t="s">
        <v>370</v>
      </c>
      <c r="B411" s="6" t="s">
        <v>329</v>
      </c>
      <c r="C411" s="6" t="s">
        <v>328</v>
      </c>
      <c r="E411" s="39" t="s">
        <v>1183</v>
      </c>
      <c r="G411" s="40">
        <v>27829</v>
      </c>
      <c r="H411" s="1" t="s">
        <v>2325</v>
      </c>
      <c r="I411" s="1" t="s">
        <v>93</v>
      </c>
      <c r="J411" s="1" t="s">
        <v>1182</v>
      </c>
    </row>
    <row r="412" spans="1:16">
      <c r="A412" s="10" t="s">
        <v>370</v>
      </c>
      <c r="B412" s="6" t="s">
        <v>331</v>
      </c>
      <c r="C412" s="6" t="s">
        <v>330</v>
      </c>
      <c r="E412" s="39" t="s">
        <v>1185</v>
      </c>
      <c r="G412" s="40">
        <v>30800</v>
      </c>
      <c r="H412" s="1" t="s">
        <v>2315</v>
      </c>
      <c r="I412" s="1" t="s">
        <v>94</v>
      </c>
      <c r="J412" s="1" t="s">
        <v>1184</v>
      </c>
    </row>
    <row r="413" spans="1:16">
      <c r="A413" s="10" t="s">
        <v>370</v>
      </c>
      <c r="B413" s="6" t="s">
        <v>2121</v>
      </c>
      <c r="C413" s="6" t="s">
        <v>332</v>
      </c>
      <c r="E413" s="39" t="s">
        <v>1187</v>
      </c>
      <c r="G413" s="40">
        <v>33425</v>
      </c>
      <c r="H413" s="1" t="s">
        <v>2315</v>
      </c>
      <c r="I413" s="1" t="s">
        <v>293</v>
      </c>
      <c r="J413" s="1" t="s">
        <v>1186</v>
      </c>
    </row>
    <row r="414" spans="1:16">
      <c r="A414" s="10" t="s">
        <v>370</v>
      </c>
      <c r="B414" s="6" t="s">
        <v>2191</v>
      </c>
      <c r="C414" s="6" t="s">
        <v>333</v>
      </c>
      <c r="E414" s="39" t="s">
        <v>1189</v>
      </c>
      <c r="G414" s="40">
        <v>31025</v>
      </c>
      <c r="H414" s="1" t="s">
        <v>2315</v>
      </c>
      <c r="I414" s="1" t="s">
        <v>95</v>
      </c>
      <c r="J414" s="1" t="s">
        <v>1188</v>
      </c>
    </row>
    <row r="415" spans="1:16">
      <c r="A415" s="10" t="s">
        <v>370</v>
      </c>
      <c r="B415" s="6" t="s">
        <v>335</v>
      </c>
      <c r="C415" s="6" t="s">
        <v>334</v>
      </c>
      <c r="E415" s="39" t="s">
        <v>1191</v>
      </c>
      <c r="G415" s="40">
        <v>31707</v>
      </c>
      <c r="H415" s="1" t="s">
        <v>2315</v>
      </c>
      <c r="I415" s="1" t="s">
        <v>96</v>
      </c>
      <c r="J415" s="1" t="s">
        <v>1190</v>
      </c>
    </row>
    <row r="416" spans="1:16">
      <c r="A416" s="10" t="s">
        <v>370</v>
      </c>
      <c r="B416" s="6" t="s">
        <v>337</v>
      </c>
      <c r="C416" s="6" t="s">
        <v>336</v>
      </c>
      <c r="E416" s="39" t="s">
        <v>1193</v>
      </c>
      <c r="G416" s="40">
        <v>30264</v>
      </c>
      <c r="H416" s="1" t="s">
        <v>2315</v>
      </c>
      <c r="I416" s="1" t="s">
        <v>97</v>
      </c>
      <c r="J416" s="1" t="s">
        <v>1192</v>
      </c>
    </row>
    <row r="417" spans="1:10">
      <c r="A417" s="10" t="s">
        <v>370</v>
      </c>
      <c r="B417" s="6" t="s">
        <v>339</v>
      </c>
      <c r="C417" s="6" t="s">
        <v>338</v>
      </c>
      <c r="E417" s="39" t="s">
        <v>1195</v>
      </c>
      <c r="G417" s="40">
        <v>28941</v>
      </c>
      <c r="H417" s="1" t="s">
        <v>2315</v>
      </c>
      <c r="I417" s="1" t="s">
        <v>98</v>
      </c>
      <c r="J417" s="1" t="s">
        <v>1194</v>
      </c>
    </row>
    <row r="418" spans="1:10">
      <c r="A418" s="10" t="s">
        <v>370</v>
      </c>
      <c r="B418" s="6" t="s">
        <v>341</v>
      </c>
      <c r="C418" s="6" t="s">
        <v>340</v>
      </c>
      <c r="E418" s="39" t="s">
        <v>1197</v>
      </c>
      <c r="G418" s="40">
        <v>28303</v>
      </c>
      <c r="H418" s="1" t="s">
        <v>2325</v>
      </c>
      <c r="I418" s="1" t="s">
        <v>99</v>
      </c>
      <c r="J418" s="1" t="s">
        <v>1196</v>
      </c>
    </row>
    <row r="419" spans="1:10">
      <c r="A419" s="10" t="s">
        <v>370</v>
      </c>
      <c r="B419" s="6" t="s">
        <v>342</v>
      </c>
      <c r="C419" s="6" t="s">
        <v>1682</v>
      </c>
      <c r="E419" s="39" t="s">
        <v>1199</v>
      </c>
      <c r="G419" s="40">
        <v>22948</v>
      </c>
      <c r="H419" s="1" t="s">
        <v>2315</v>
      </c>
      <c r="I419" s="1" t="s">
        <v>100</v>
      </c>
      <c r="J419" s="1" t="s">
        <v>1198</v>
      </c>
    </row>
    <row r="420" spans="1:10">
      <c r="A420" s="10" t="s">
        <v>370</v>
      </c>
      <c r="B420" s="6" t="s">
        <v>344</v>
      </c>
      <c r="C420" s="6" t="s">
        <v>343</v>
      </c>
      <c r="E420" s="39" t="s">
        <v>1201</v>
      </c>
      <c r="G420" s="40">
        <v>32735</v>
      </c>
      <c r="H420" s="1" t="s">
        <v>2325</v>
      </c>
      <c r="I420" s="1" t="s">
        <v>101</v>
      </c>
      <c r="J420" s="1" t="s">
        <v>1200</v>
      </c>
    </row>
    <row r="421" spans="1:10">
      <c r="A421" s="10" t="s">
        <v>370</v>
      </c>
      <c r="B421" s="6" t="s">
        <v>2101</v>
      </c>
      <c r="C421" s="6" t="s">
        <v>345</v>
      </c>
      <c r="E421" s="39" t="s">
        <v>1203</v>
      </c>
      <c r="G421" s="40">
        <v>34367</v>
      </c>
      <c r="H421" s="1" t="s">
        <v>2315</v>
      </c>
      <c r="I421" s="1" t="s">
        <v>102</v>
      </c>
      <c r="J421" s="1" t="s">
        <v>1202</v>
      </c>
    </row>
    <row r="422" spans="1:10">
      <c r="A422" s="10" t="s">
        <v>370</v>
      </c>
      <c r="B422" s="6" t="s">
        <v>347</v>
      </c>
      <c r="C422" s="6" t="s">
        <v>346</v>
      </c>
      <c r="E422" s="39" t="s">
        <v>1125</v>
      </c>
      <c r="G422" s="41">
        <v>22430</v>
      </c>
      <c r="H422" s="1" t="s">
        <v>2325</v>
      </c>
      <c r="I422" s="1" t="s">
        <v>103</v>
      </c>
      <c r="J422" s="1" t="s">
        <v>1124</v>
      </c>
    </row>
    <row r="423" spans="1:10">
      <c r="A423" s="10" t="s">
        <v>370</v>
      </c>
      <c r="B423" s="6" t="s">
        <v>349</v>
      </c>
      <c r="C423" s="6" t="s">
        <v>348</v>
      </c>
      <c r="E423" s="39" t="s">
        <v>1127</v>
      </c>
      <c r="G423" s="40">
        <v>34868</v>
      </c>
      <c r="H423" s="1" t="s">
        <v>2315</v>
      </c>
      <c r="I423" s="1" t="s">
        <v>104</v>
      </c>
      <c r="J423" s="1" t="s">
        <v>1126</v>
      </c>
    </row>
    <row r="424" spans="1:10">
      <c r="A424" s="10" t="s">
        <v>370</v>
      </c>
      <c r="B424" s="6" t="s">
        <v>351</v>
      </c>
      <c r="C424" s="6" t="s">
        <v>350</v>
      </c>
      <c r="E424" s="39" t="s">
        <v>1129</v>
      </c>
      <c r="G424" s="41">
        <v>35685</v>
      </c>
      <c r="H424" s="1" t="s">
        <v>2325</v>
      </c>
      <c r="I424" s="1" t="s">
        <v>105</v>
      </c>
      <c r="J424" s="1" t="s">
        <v>1128</v>
      </c>
    </row>
    <row r="425" spans="1:10">
      <c r="A425" s="10" t="s">
        <v>370</v>
      </c>
      <c r="B425" s="6" t="s">
        <v>499</v>
      </c>
      <c r="C425" s="6" t="s">
        <v>352</v>
      </c>
      <c r="E425" s="39" t="s">
        <v>1131</v>
      </c>
      <c r="G425" s="40">
        <v>31323</v>
      </c>
      <c r="H425" s="1" t="s">
        <v>2315</v>
      </c>
      <c r="I425" s="1" t="s">
        <v>106</v>
      </c>
      <c r="J425" s="1" t="s">
        <v>1130</v>
      </c>
    </row>
    <row r="426" spans="1:10">
      <c r="A426" s="10" t="s">
        <v>370</v>
      </c>
      <c r="B426" s="6" t="s">
        <v>354</v>
      </c>
      <c r="C426" s="6" t="s">
        <v>353</v>
      </c>
      <c r="E426" s="39" t="s">
        <v>1133</v>
      </c>
      <c r="G426" s="40">
        <v>36023</v>
      </c>
      <c r="H426" s="1" t="s">
        <v>2315</v>
      </c>
      <c r="I426" s="1" t="s">
        <v>107</v>
      </c>
      <c r="J426" s="1" t="s">
        <v>1132</v>
      </c>
    </row>
    <row r="427" spans="1:10">
      <c r="A427" s="10" t="s">
        <v>370</v>
      </c>
      <c r="B427" s="6" t="s">
        <v>2300</v>
      </c>
      <c r="C427" s="6" t="s">
        <v>355</v>
      </c>
      <c r="E427" s="39" t="s">
        <v>1135</v>
      </c>
      <c r="G427" s="40">
        <v>28837</v>
      </c>
      <c r="H427" s="1" t="s">
        <v>2315</v>
      </c>
      <c r="I427" s="1" t="s">
        <v>108</v>
      </c>
      <c r="J427" s="1" t="s">
        <v>1134</v>
      </c>
    </row>
    <row r="428" spans="1:10">
      <c r="A428" s="10" t="s">
        <v>370</v>
      </c>
      <c r="B428" s="6" t="s">
        <v>754</v>
      </c>
      <c r="C428" s="6" t="s">
        <v>356</v>
      </c>
      <c r="E428" s="39" t="s">
        <v>1137</v>
      </c>
      <c r="G428" s="40">
        <v>27257</v>
      </c>
      <c r="H428" s="1" t="s">
        <v>2315</v>
      </c>
      <c r="I428" s="1" t="s">
        <v>109</v>
      </c>
      <c r="J428" s="1" t="s">
        <v>1136</v>
      </c>
    </row>
    <row r="429" spans="1:10">
      <c r="A429" s="10" t="s">
        <v>370</v>
      </c>
      <c r="B429" s="6" t="s">
        <v>134</v>
      </c>
      <c r="C429" s="6" t="s">
        <v>357</v>
      </c>
      <c r="E429" s="39" t="s">
        <v>1139</v>
      </c>
      <c r="G429" s="40">
        <v>32153</v>
      </c>
      <c r="H429" s="1" t="s">
        <v>2315</v>
      </c>
      <c r="I429" s="1" t="s">
        <v>110</v>
      </c>
      <c r="J429" s="1" t="s">
        <v>1138</v>
      </c>
    </row>
    <row r="430" spans="1:10">
      <c r="A430" s="10" t="s">
        <v>370</v>
      </c>
      <c r="B430" s="6" t="s">
        <v>2181</v>
      </c>
      <c r="C430" s="6" t="s">
        <v>135</v>
      </c>
      <c r="E430" s="39" t="s">
        <v>1141</v>
      </c>
      <c r="G430" s="40">
        <v>30873</v>
      </c>
      <c r="H430" s="1" t="s">
        <v>2315</v>
      </c>
      <c r="I430" s="1" t="s">
        <v>111</v>
      </c>
      <c r="J430" s="1" t="s">
        <v>1140</v>
      </c>
    </row>
    <row r="431" spans="1:10">
      <c r="A431" s="10" t="s">
        <v>370</v>
      </c>
      <c r="B431" s="6" t="s">
        <v>137</v>
      </c>
      <c r="C431" s="6" t="s">
        <v>136</v>
      </c>
      <c r="E431" s="39" t="s">
        <v>1143</v>
      </c>
      <c r="G431" s="40">
        <v>33143</v>
      </c>
      <c r="H431" s="1" t="s">
        <v>2315</v>
      </c>
      <c r="I431" s="1" t="s">
        <v>112</v>
      </c>
      <c r="J431" s="1" t="s">
        <v>1142</v>
      </c>
    </row>
    <row r="432" spans="1:10">
      <c r="A432" s="10" t="s">
        <v>370</v>
      </c>
      <c r="B432" s="6" t="s">
        <v>139</v>
      </c>
      <c r="C432" s="6" t="s">
        <v>138</v>
      </c>
      <c r="E432" s="39" t="s">
        <v>1145</v>
      </c>
      <c r="G432" s="40">
        <v>27003</v>
      </c>
      <c r="H432" s="1" t="s">
        <v>2315</v>
      </c>
      <c r="I432" s="1" t="s">
        <v>113</v>
      </c>
      <c r="J432" s="1" t="s">
        <v>1144</v>
      </c>
    </row>
    <row r="433" spans="1:10">
      <c r="A433" s="10" t="s">
        <v>370</v>
      </c>
      <c r="B433" s="6" t="s">
        <v>1685</v>
      </c>
      <c r="C433" s="6" t="s">
        <v>364</v>
      </c>
      <c r="E433" s="39" t="s">
        <v>1147</v>
      </c>
      <c r="G433" s="40">
        <v>34059</v>
      </c>
      <c r="H433" s="1" t="s">
        <v>2315</v>
      </c>
      <c r="I433" s="1" t="s">
        <v>114</v>
      </c>
      <c r="J433" s="1" t="s">
        <v>1146</v>
      </c>
    </row>
    <row r="434" spans="1:10">
      <c r="A434" s="10" t="s">
        <v>370</v>
      </c>
      <c r="B434" s="6" t="s">
        <v>141</v>
      </c>
      <c r="C434" s="6" t="s">
        <v>140</v>
      </c>
      <c r="E434" s="39" t="s">
        <v>1149</v>
      </c>
      <c r="G434" s="40">
        <v>35368</v>
      </c>
      <c r="H434" s="1" t="s">
        <v>2315</v>
      </c>
      <c r="I434" s="1" t="s">
        <v>115</v>
      </c>
      <c r="J434" s="1" t="s">
        <v>1148</v>
      </c>
    </row>
    <row r="435" spans="1:10">
      <c r="A435" s="10" t="s">
        <v>370</v>
      </c>
      <c r="B435" s="6" t="s">
        <v>623</v>
      </c>
      <c r="C435" s="6" t="s">
        <v>142</v>
      </c>
      <c r="E435" s="39" t="s">
        <v>1151</v>
      </c>
      <c r="G435" s="40">
        <v>33267</v>
      </c>
      <c r="H435" s="1" t="s">
        <v>2315</v>
      </c>
      <c r="I435" s="1" t="s">
        <v>116</v>
      </c>
      <c r="J435" s="1" t="s">
        <v>1150</v>
      </c>
    </row>
    <row r="436" spans="1:10">
      <c r="A436" s="10" t="s">
        <v>370</v>
      </c>
      <c r="B436" s="6" t="s">
        <v>144</v>
      </c>
      <c r="C436" s="6" t="s">
        <v>143</v>
      </c>
      <c r="E436" s="39" t="s">
        <v>1153</v>
      </c>
      <c r="G436" s="40">
        <v>33664</v>
      </c>
      <c r="H436" s="1" t="s">
        <v>2325</v>
      </c>
      <c r="I436" s="1" t="s">
        <v>117</v>
      </c>
      <c r="J436" s="1" t="s">
        <v>1152</v>
      </c>
    </row>
    <row r="437" spans="1:10">
      <c r="A437" s="10" t="s">
        <v>370</v>
      </c>
      <c r="B437" s="6" t="s">
        <v>1878</v>
      </c>
      <c r="C437" s="6" t="s">
        <v>145</v>
      </c>
      <c r="E437" s="39" t="s">
        <v>1155</v>
      </c>
      <c r="G437" s="40">
        <v>30003</v>
      </c>
      <c r="H437" s="1" t="s">
        <v>2315</v>
      </c>
      <c r="I437" s="1" t="s">
        <v>118</v>
      </c>
      <c r="J437" s="1" t="s">
        <v>1154</v>
      </c>
    </row>
    <row r="438" spans="1:10">
      <c r="A438" s="10" t="s">
        <v>370</v>
      </c>
      <c r="B438" s="6" t="s">
        <v>147</v>
      </c>
      <c r="C438" s="6" t="s">
        <v>146</v>
      </c>
      <c r="E438" s="39" t="s">
        <v>1157</v>
      </c>
      <c r="G438" s="40">
        <v>24369</v>
      </c>
      <c r="H438" s="1" t="s">
        <v>2325</v>
      </c>
      <c r="I438" s="1" t="s">
        <v>119</v>
      </c>
      <c r="J438" s="1" t="s">
        <v>1156</v>
      </c>
    </row>
    <row r="439" spans="1:10">
      <c r="A439" s="10" t="s">
        <v>370</v>
      </c>
      <c r="B439" s="6" t="s">
        <v>149</v>
      </c>
      <c r="C439" s="6" t="s">
        <v>148</v>
      </c>
      <c r="E439" s="39" t="s">
        <v>1159</v>
      </c>
      <c r="G439" s="40">
        <v>33719</v>
      </c>
      <c r="H439" s="1" t="s">
        <v>2315</v>
      </c>
      <c r="I439" s="1" t="s">
        <v>120</v>
      </c>
      <c r="J439" s="1" t="s">
        <v>1158</v>
      </c>
    </row>
    <row r="440" spans="1:10">
      <c r="A440" s="10" t="s">
        <v>370</v>
      </c>
      <c r="B440" s="6" t="s">
        <v>1950</v>
      </c>
      <c r="C440" s="6" t="s">
        <v>150</v>
      </c>
      <c r="E440" s="39" t="s">
        <v>1161</v>
      </c>
      <c r="G440" s="40">
        <v>32219</v>
      </c>
      <c r="H440" s="1" t="s">
        <v>2325</v>
      </c>
      <c r="I440" s="1" t="s">
        <v>121</v>
      </c>
      <c r="J440" s="1" t="s">
        <v>1160</v>
      </c>
    </row>
    <row r="441" spans="1:10">
      <c r="A441" s="10" t="s">
        <v>370</v>
      </c>
      <c r="B441" s="6" t="s">
        <v>152</v>
      </c>
      <c r="C441" s="6" t="s">
        <v>151</v>
      </c>
      <c r="E441" s="39" t="s">
        <v>1163</v>
      </c>
      <c r="G441" s="40">
        <v>31303</v>
      </c>
      <c r="H441" s="1" t="s">
        <v>2315</v>
      </c>
      <c r="I441" s="1" t="s">
        <v>122</v>
      </c>
      <c r="J441" s="1" t="s">
        <v>1162</v>
      </c>
    </row>
    <row r="442" spans="1:10">
      <c r="A442" s="10" t="s">
        <v>370</v>
      </c>
      <c r="B442" s="6" t="s">
        <v>154</v>
      </c>
      <c r="C442" s="6" t="s">
        <v>153</v>
      </c>
      <c r="E442" s="39" t="s">
        <v>1085</v>
      </c>
      <c r="G442" s="40">
        <v>33979</v>
      </c>
      <c r="H442" s="1" t="s">
        <v>2315</v>
      </c>
      <c r="I442" s="1" t="s">
        <v>123</v>
      </c>
      <c r="J442" s="1" t="s">
        <v>1084</v>
      </c>
    </row>
    <row r="443" spans="1:10">
      <c r="A443" s="10" t="s">
        <v>370</v>
      </c>
      <c r="B443" s="6" t="s">
        <v>2273</v>
      </c>
      <c r="C443" s="6" t="s">
        <v>155</v>
      </c>
      <c r="E443" s="39" t="s">
        <v>1087</v>
      </c>
      <c r="G443" s="40">
        <v>26667</v>
      </c>
      <c r="H443" s="1" t="s">
        <v>2325</v>
      </c>
      <c r="I443" s="1" t="s">
        <v>124</v>
      </c>
      <c r="J443" s="1" t="s">
        <v>1086</v>
      </c>
    </row>
    <row r="444" spans="1:10">
      <c r="A444" s="10" t="s">
        <v>370</v>
      </c>
      <c r="B444" s="6" t="s">
        <v>1589</v>
      </c>
      <c r="C444" s="6" t="s">
        <v>371</v>
      </c>
      <c r="E444" s="39" t="s">
        <v>1089</v>
      </c>
      <c r="G444" s="40">
        <v>33267</v>
      </c>
      <c r="H444" s="1" t="s">
        <v>2315</v>
      </c>
      <c r="I444" s="1" t="s">
        <v>125</v>
      </c>
      <c r="J444" s="1" t="s">
        <v>1088</v>
      </c>
    </row>
    <row r="445" spans="1:10">
      <c r="A445" s="10" t="s">
        <v>370</v>
      </c>
      <c r="B445" s="6" t="s">
        <v>373</v>
      </c>
      <c r="C445" s="6" t="s">
        <v>372</v>
      </c>
      <c r="E445" s="39" t="s">
        <v>1091</v>
      </c>
      <c r="G445" s="41">
        <v>29058</v>
      </c>
      <c r="H445" s="1" t="s">
        <v>2325</v>
      </c>
      <c r="I445" s="1" t="s">
        <v>126</v>
      </c>
      <c r="J445" s="1" t="s">
        <v>1090</v>
      </c>
    </row>
    <row r="446" spans="1:10">
      <c r="A446" s="10" t="s">
        <v>370</v>
      </c>
      <c r="B446" s="6" t="s">
        <v>157</v>
      </c>
      <c r="C446" s="6" t="s">
        <v>156</v>
      </c>
      <c r="E446" s="39" t="s">
        <v>1242</v>
      </c>
      <c r="G446" s="40">
        <v>34587</v>
      </c>
      <c r="H446" s="1" t="s">
        <v>2315</v>
      </c>
      <c r="I446" s="1" t="s">
        <v>127</v>
      </c>
      <c r="J446" s="1" t="s">
        <v>1092</v>
      </c>
    </row>
    <row r="447" spans="1:10">
      <c r="A447" s="10" t="s">
        <v>370</v>
      </c>
      <c r="B447" s="6" t="s">
        <v>159</v>
      </c>
      <c r="C447" s="6" t="s">
        <v>158</v>
      </c>
      <c r="E447" s="39" t="s">
        <v>1095</v>
      </c>
      <c r="G447" s="42">
        <v>20472</v>
      </c>
      <c r="H447" s="1" t="s">
        <v>2325</v>
      </c>
      <c r="I447" s="1" t="s">
        <v>128</v>
      </c>
      <c r="J447" s="1" t="s">
        <v>1243</v>
      </c>
    </row>
    <row r="448" spans="1:10">
      <c r="A448" s="10" t="s">
        <v>370</v>
      </c>
      <c r="B448" s="6" t="s">
        <v>1878</v>
      </c>
      <c r="C448" s="6" t="s">
        <v>158</v>
      </c>
      <c r="E448" s="39" t="s">
        <v>1096</v>
      </c>
      <c r="G448" s="40">
        <v>19748</v>
      </c>
      <c r="H448" s="1" t="s">
        <v>2315</v>
      </c>
      <c r="I448" s="1" t="s">
        <v>128</v>
      </c>
      <c r="J448" s="1" t="s">
        <v>1243</v>
      </c>
    </row>
    <row r="449" spans="1:10">
      <c r="A449" s="10" t="s">
        <v>370</v>
      </c>
      <c r="B449" s="6" t="s">
        <v>160</v>
      </c>
      <c r="C449" s="6" t="s">
        <v>158</v>
      </c>
      <c r="E449" s="39" t="s">
        <v>1095</v>
      </c>
      <c r="G449" s="42">
        <v>11159</v>
      </c>
      <c r="H449" s="1" t="s">
        <v>2325</v>
      </c>
      <c r="I449" s="1" t="s">
        <v>129</v>
      </c>
      <c r="J449" s="1" t="s">
        <v>1097</v>
      </c>
    </row>
    <row r="450" spans="1:10">
      <c r="A450" s="10" t="s">
        <v>370</v>
      </c>
      <c r="B450" s="6" t="s">
        <v>162</v>
      </c>
      <c r="C450" s="6" t="s">
        <v>161</v>
      </c>
      <c r="E450" s="39" t="s">
        <v>1099</v>
      </c>
      <c r="G450" s="40">
        <v>35945</v>
      </c>
      <c r="H450" s="1" t="s">
        <v>2315</v>
      </c>
      <c r="I450" s="1" t="s">
        <v>130</v>
      </c>
      <c r="J450" s="1" t="s">
        <v>1098</v>
      </c>
    </row>
    <row r="451" spans="1:10">
      <c r="A451" s="10" t="s">
        <v>370</v>
      </c>
      <c r="B451" s="6" t="s">
        <v>164</v>
      </c>
      <c r="C451" s="6" t="s">
        <v>163</v>
      </c>
      <c r="E451" s="39" t="s">
        <v>1101</v>
      </c>
      <c r="G451" s="40">
        <v>30947</v>
      </c>
      <c r="H451" s="1" t="s">
        <v>2315</v>
      </c>
      <c r="I451" s="1" t="s">
        <v>131</v>
      </c>
      <c r="J451" s="1" t="s">
        <v>1100</v>
      </c>
    </row>
    <row r="452" spans="1:10">
      <c r="A452" s="10" t="s">
        <v>370</v>
      </c>
      <c r="B452" s="6" t="s">
        <v>165</v>
      </c>
      <c r="C452" s="6" t="s">
        <v>1708</v>
      </c>
      <c r="E452" s="39" t="s">
        <v>1103</v>
      </c>
      <c r="G452" s="40">
        <v>34533</v>
      </c>
      <c r="H452" s="1" t="s">
        <v>2325</v>
      </c>
      <c r="I452" s="1" t="s">
        <v>132</v>
      </c>
      <c r="J452" s="1" t="s">
        <v>1102</v>
      </c>
    </row>
    <row r="453" spans="1:10">
      <c r="A453" s="10" t="s">
        <v>370</v>
      </c>
      <c r="B453" s="6" t="s">
        <v>166</v>
      </c>
      <c r="C453" s="6" t="s">
        <v>1709</v>
      </c>
      <c r="E453" s="39" t="s">
        <v>1105</v>
      </c>
      <c r="G453" s="40">
        <v>26631</v>
      </c>
      <c r="H453" s="1" t="s">
        <v>2315</v>
      </c>
      <c r="I453" s="1" t="s">
        <v>133</v>
      </c>
      <c r="J453" s="1" t="s">
        <v>1104</v>
      </c>
    </row>
    <row r="454" spans="1:10">
      <c r="A454" s="10" t="s">
        <v>370</v>
      </c>
      <c r="B454" s="6" t="s">
        <v>167</v>
      </c>
      <c r="C454" s="6" t="s">
        <v>1709</v>
      </c>
      <c r="E454" s="39" t="s">
        <v>1107</v>
      </c>
      <c r="G454" s="40">
        <v>27728</v>
      </c>
      <c r="H454" s="1" t="s">
        <v>2325</v>
      </c>
      <c r="I454" s="1" t="s">
        <v>133</v>
      </c>
      <c r="J454" s="1" t="s">
        <v>1106</v>
      </c>
    </row>
    <row r="455" spans="1:10">
      <c r="A455" s="10" t="s">
        <v>370</v>
      </c>
      <c r="B455" s="6" t="s">
        <v>168</v>
      </c>
      <c r="C455" s="6" t="s">
        <v>1709</v>
      </c>
      <c r="E455" s="39" t="s">
        <v>1109</v>
      </c>
      <c r="G455" s="40">
        <v>30414</v>
      </c>
      <c r="H455" s="1" t="s">
        <v>2315</v>
      </c>
      <c r="I455" s="1" t="s">
        <v>41</v>
      </c>
      <c r="J455" s="1" t="s">
        <v>1108</v>
      </c>
    </row>
    <row r="456" spans="1:10">
      <c r="A456" s="10" t="s">
        <v>370</v>
      </c>
      <c r="B456" s="6" t="s">
        <v>152</v>
      </c>
      <c r="C456" s="6" t="s">
        <v>169</v>
      </c>
      <c r="E456" s="39" t="s">
        <v>1111</v>
      </c>
      <c r="G456" s="40">
        <v>29343</v>
      </c>
      <c r="H456" s="1" t="s">
        <v>2315</v>
      </c>
      <c r="I456" s="1" t="s">
        <v>42</v>
      </c>
      <c r="J456" s="1" t="s">
        <v>1110</v>
      </c>
    </row>
    <row r="457" spans="1:10">
      <c r="A457" s="10" t="s">
        <v>370</v>
      </c>
      <c r="B457" s="6" t="s">
        <v>1602</v>
      </c>
      <c r="C457" s="6" t="s">
        <v>170</v>
      </c>
      <c r="E457" s="39" t="s">
        <v>1113</v>
      </c>
      <c r="G457" s="40">
        <v>35661</v>
      </c>
      <c r="H457" s="1" t="s">
        <v>2315</v>
      </c>
      <c r="I457" s="1" t="s">
        <v>43</v>
      </c>
      <c r="J457" s="1" t="s">
        <v>1112</v>
      </c>
    </row>
    <row r="458" spans="1:10">
      <c r="A458" s="10" t="s">
        <v>370</v>
      </c>
      <c r="B458" s="6" t="s">
        <v>2121</v>
      </c>
      <c r="C458" s="6" t="s">
        <v>170</v>
      </c>
      <c r="E458" s="39" t="s">
        <v>1115</v>
      </c>
      <c r="G458" s="40">
        <v>32056</v>
      </c>
      <c r="H458" s="1" t="s">
        <v>2315</v>
      </c>
      <c r="I458" s="1" t="s">
        <v>44</v>
      </c>
      <c r="J458" s="1" t="s">
        <v>1114</v>
      </c>
    </row>
    <row r="459" spans="1:10">
      <c r="A459" s="10" t="s">
        <v>370</v>
      </c>
      <c r="B459" s="6" t="s">
        <v>2285</v>
      </c>
      <c r="C459" s="6" t="s">
        <v>171</v>
      </c>
      <c r="E459" s="39" t="s">
        <v>1117</v>
      </c>
      <c r="G459" s="40">
        <v>33508</v>
      </c>
      <c r="H459" s="1" t="s">
        <v>2315</v>
      </c>
      <c r="I459" s="1" t="s">
        <v>45</v>
      </c>
      <c r="J459" s="1" t="s">
        <v>1116</v>
      </c>
    </row>
    <row r="460" spans="1:10">
      <c r="A460" s="10" t="s">
        <v>370</v>
      </c>
      <c r="B460" s="6" t="s">
        <v>423</v>
      </c>
      <c r="C460" s="6" t="s">
        <v>172</v>
      </c>
      <c r="E460" s="39" t="s">
        <v>1119</v>
      </c>
      <c r="G460" s="40">
        <v>21996</v>
      </c>
      <c r="H460" s="1" t="s">
        <v>2315</v>
      </c>
      <c r="I460" s="1" t="s">
        <v>46</v>
      </c>
      <c r="J460" s="1" t="s">
        <v>1118</v>
      </c>
    </row>
    <row r="461" spans="1:10">
      <c r="A461" s="10" t="s">
        <v>370</v>
      </c>
      <c r="B461" s="6" t="s">
        <v>173</v>
      </c>
      <c r="C461" s="6" t="s">
        <v>1891</v>
      </c>
      <c r="E461" s="39" t="s">
        <v>1121</v>
      </c>
      <c r="G461" s="40">
        <v>25759</v>
      </c>
      <c r="H461" s="1" t="s">
        <v>2325</v>
      </c>
      <c r="I461" s="1" t="s">
        <v>47</v>
      </c>
      <c r="J461" s="1" t="s">
        <v>1120</v>
      </c>
    </row>
    <row r="462" spans="1:10">
      <c r="A462" s="10" t="s">
        <v>370</v>
      </c>
      <c r="B462" s="6" t="s">
        <v>154</v>
      </c>
      <c r="C462" s="6" t="s">
        <v>174</v>
      </c>
      <c r="E462" s="39" t="s">
        <v>1123</v>
      </c>
      <c r="G462" s="40">
        <v>32601</v>
      </c>
      <c r="H462" s="1" t="s">
        <v>2315</v>
      </c>
      <c r="I462" s="1" t="s">
        <v>48</v>
      </c>
      <c r="J462" s="1" t="s">
        <v>1122</v>
      </c>
    </row>
    <row r="463" spans="1:10">
      <c r="A463" s="10" t="s">
        <v>370</v>
      </c>
      <c r="B463" s="6" t="s">
        <v>621</v>
      </c>
      <c r="C463" s="6" t="s">
        <v>175</v>
      </c>
      <c r="E463" s="39" t="s">
        <v>1043</v>
      </c>
      <c r="G463" s="40">
        <v>27461</v>
      </c>
      <c r="H463" s="1" t="s">
        <v>2315</v>
      </c>
      <c r="I463" s="1" t="s">
        <v>49</v>
      </c>
      <c r="J463" s="1" t="s">
        <v>1042</v>
      </c>
    </row>
    <row r="464" spans="1:10">
      <c r="A464" s="10" t="s">
        <v>370</v>
      </c>
      <c r="B464" s="6" t="s">
        <v>339</v>
      </c>
      <c r="C464" s="6" t="s">
        <v>176</v>
      </c>
      <c r="E464" s="39" t="s">
        <v>1044</v>
      </c>
      <c r="G464" s="42">
        <v>27886</v>
      </c>
      <c r="H464" s="1" t="s">
        <v>2325</v>
      </c>
      <c r="I464" s="1" t="s">
        <v>91</v>
      </c>
      <c r="J464" s="1" t="s">
        <v>1173</v>
      </c>
    </row>
    <row r="465" spans="1:10">
      <c r="A465" s="10" t="s">
        <v>370</v>
      </c>
      <c r="B465" s="6" t="s">
        <v>547</v>
      </c>
      <c r="C465" s="6" t="s">
        <v>177</v>
      </c>
      <c r="E465" s="39" t="s">
        <v>1147</v>
      </c>
      <c r="G465" s="40">
        <v>35920</v>
      </c>
      <c r="H465" s="1" t="s">
        <v>2315</v>
      </c>
      <c r="I465" s="1" t="s">
        <v>50</v>
      </c>
      <c r="J465" s="1" t="s">
        <v>1045</v>
      </c>
    </row>
    <row r="466" spans="1:10">
      <c r="A466" s="10" t="s">
        <v>370</v>
      </c>
      <c r="B466" s="6" t="s">
        <v>179</v>
      </c>
      <c r="C466" s="6" t="s">
        <v>178</v>
      </c>
      <c r="E466" s="39" t="s">
        <v>1047</v>
      </c>
      <c r="G466" s="40">
        <v>22568</v>
      </c>
      <c r="H466" s="1" t="s">
        <v>2315</v>
      </c>
      <c r="I466" s="1" t="s">
        <v>51</v>
      </c>
      <c r="J466" s="1" t="s">
        <v>1046</v>
      </c>
    </row>
    <row r="467" spans="1:10">
      <c r="A467" s="10" t="s">
        <v>370</v>
      </c>
      <c r="B467" s="6" t="s">
        <v>180</v>
      </c>
      <c r="C467" s="6" t="s">
        <v>276</v>
      </c>
      <c r="E467" s="39" t="s">
        <v>1049</v>
      </c>
      <c r="G467" s="40">
        <v>29857</v>
      </c>
      <c r="H467" s="1" t="s">
        <v>2315</v>
      </c>
      <c r="I467" s="1" t="s">
        <v>52</v>
      </c>
      <c r="J467" s="1" t="s">
        <v>1048</v>
      </c>
    </row>
    <row r="468" spans="1:10">
      <c r="A468" s="10" t="s">
        <v>370</v>
      </c>
      <c r="B468" s="6" t="s">
        <v>182</v>
      </c>
      <c r="C468" s="6" t="s">
        <v>181</v>
      </c>
      <c r="E468" s="39" t="s">
        <v>1051</v>
      </c>
      <c r="G468" s="40">
        <v>33551</v>
      </c>
      <c r="H468" s="1" t="s">
        <v>2325</v>
      </c>
      <c r="I468" s="1" t="s">
        <v>53</v>
      </c>
      <c r="J468" s="1" t="s">
        <v>1050</v>
      </c>
    </row>
    <row r="469" spans="1:10">
      <c r="A469" s="10" t="s">
        <v>370</v>
      </c>
      <c r="B469" s="6" t="s">
        <v>2101</v>
      </c>
      <c r="C469" s="6" t="s">
        <v>183</v>
      </c>
      <c r="E469" s="39" t="s">
        <v>1053</v>
      </c>
      <c r="G469" s="40">
        <v>25702</v>
      </c>
      <c r="H469" s="1" t="s">
        <v>2315</v>
      </c>
      <c r="I469" s="1" t="s">
        <v>54</v>
      </c>
      <c r="J469" s="1" t="s">
        <v>1052</v>
      </c>
    </row>
    <row r="470" spans="1:10">
      <c r="A470" s="10" t="s">
        <v>370</v>
      </c>
      <c r="B470" s="6" t="s">
        <v>2480</v>
      </c>
      <c r="C470" s="6" t="s">
        <v>184</v>
      </c>
      <c r="E470" s="39" t="s">
        <v>1055</v>
      </c>
      <c r="G470" s="43">
        <v>28263</v>
      </c>
      <c r="H470" s="1" t="s">
        <v>2315</v>
      </c>
      <c r="I470" s="1" t="s">
        <v>55</v>
      </c>
      <c r="J470" s="1" t="s">
        <v>1054</v>
      </c>
    </row>
    <row r="471" spans="1:10">
      <c r="A471" s="10" t="s">
        <v>370</v>
      </c>
      <c r="B471" s="6" t="s">
        <v>185</v>
      </c>
      <c r="C471" s="6" t="s">
        <v>2352</v>
      </c>
      <c r="E471" s="39" t="s">
        <v>1057</v>
      </c>
      <c r="G471" s="40">
        <v>29245</v>
      </c>
      <c r="H471" s="1" t="s">
        <v>2315</v>
      </c>
      <c r="I471" s="1" t="s">
        <v>56</v>
      </c>
      <c r="J471" s="1" t="s">
        <v>1056</v>
      </c>
    </row>
    <row r="472" spans="1:10">
      <c r="A472" s="10" t="s">
        <v>370</v>
      </c>
      <c r="B472" s="6" t="s">
        <v>1916</v>
      </c>
      <c r="C472" s="6" t="s">
        <v>186</v>
      </c>
      <c r="E472" s="39" t="s">
        <v>1059</v>
      </c>
      <c r="G472" s="40">
        <v>35326</v>
      </c>
      <c r="H472" s="1" t="s">
        <v>2315</v>
      </c>
      <c r="I472" s="1" t="s">
        <v>57</v>
      </c>
      <c r="J472" s="1" t="s">
        <v>1058</v>
      </c>
    </row>
    <row r="473" spans="1:10">
      <c r="A473" s="10" t="s">
        <v>370</v>
      </c>
      <c r="B473" s="6" t="s">
        <v>188</v>
      </c>
      <c r="C473" s="6" t="s">
        <v>187</v>
      </c>
      <c r="E473" s="39" t="s">
        <v>1061</v>
      </c>
      <c r="G473" s="40">
        <v>32066</v>
      </c>
      <c r="H473" s="1" t="s">
        <v>2315</v>
      </c>
      <c r="I473" s="1" t="s">
        <v>58</v>
      </c>
      <c r="J473" s="1" t="s">
        <v>1060</v>
      </c>
    </row>
    <row r="474" spans="1:10">
      <c r="A474" s="10" t="s">
        <v>370</v>
      </c>
      <c r="B474" s="6" t="s">
        <v>190</v>
      </c>
      <c r="C474" s="6" t="s">
        <v>189</v>
      </c>
      <c r="E474" s="39" t="s">
        <v>1063</v>
      </c>
      <c r="G474" s="40">
        <v>34554</v>
      </c>
      <c r="H474" s="1" t="s">
        <v>2325</v>
      </c>
      <c r="I474" s="1" t="s">
        <v>59</v>
      </c>
      <c r="J474" s="1" t="s">
        <v>1062</v>
      </c>
    </row>
    <row r="475" spans="1:10">
      <c r="A475" s="10" t="s">
        <v>370</v>
      </c>
      <c r="B475" s="6" t="s">
        <v>167</v>
      </c>
      <c r="C475" s="6" t="s">
        <v>191</v>
      </c>
      <c r="E475" s="39" t="s">
        <v>1065</v>
      </c>
      <c r="G475" s="40">
        <v>33322</v>
      </c>
      <c r="H475" s="1" t="s">
        <v>2315</v>
      </c>
      <c r="I475" s="1" t="s">
        <v>60</v>
      </c>
      <c r="J475" s="1" t="s">
        <v>1064</v>
      </c>
    </row>
    <row r="476" spans="1:10">
      <c r="A476" s="10" t="s">
        <v>370</v>
      </c>
      <c r="B476" s="6" t="s">
        <v>330</v>
      </c>
      <c r="C476" s="6" t="s">
        <v>331</v>
      </c>
      <c r="E476" s="39" t="s">
        <v>1067</v>
      </c>
      <c r="G476" s="40">
        <v>30769</v>
      </c>
      <c r="H476" s="1" t="s">
        <v>2315</v>
      </c>
      <c r="I476" s="1" t="s">
        <v>61</v>
      </c>
      <c r="J476" s="1" t="s">
        <v>1066</v>
      </c>
    </row>
    <row r="477" spans="1:10">
      <c r="A477" s="10" t="s">
        <v>370</v>
      </c>
      <c r="B477" s="6" t="s">
        <v>193</v>
      </c>
      <c r="C477" s="6" t="s">
        <v>192</v>
      </c>
      <c r="E477" s="39" t="s">
        <v>1069</v>
      </c>
      <c r="G477" s="40">
        <v>26429</v>
      </c>
      <c r="H477" s="1" t="s">
        <v>2315</v>
      </c>
      <c r="I477" s="1" t="s">
        <v>62</v>
      </c>
      <c r="J477" s="1" t="s">
        <v>1068</v>
      </c>
    </row>
    <row r="478" spans="1:10">
      <c r="A478" s="10" t="s">
        <v>370</v>
      </c>
      <c r="B478" s="6" t="s">
        <v>195</v>
      </c>
      <c r="C478" s="6" t="s">
        <v>194</v>
      </c>
      <c r="E478" s="39" t="s">
        <v>1071</v>
      </c>
      <c r="G478" s="40">
        <v>28126</v>
      </c>
      <c r="H478" s="1" t="s">
        <v>2325</v>
      </c>
      <c r="I478" s="1" t="s">
        <v>63</v>
      </c>
      <c r="J478" s="1" t="s">
        <v>1070</v>
      </c>
    </row>
    <row r="479" spans="1:10">
      <c r="A479" s="10" t="s">
        <v>370</v>
      </c>
      <c r="B479" s="6" t="s">
        <v>2259</v>
      </c>
      <c r="C479" s="6" t="s">
        <v>196</v>
      </c>
      <c r="E479" s="39" t="s">
        <v>1073</v>
      </c>
      <c r="G479" s="40">
        <v>31538</v>
      </c>
      <c r="H479" s="1" t="s">
        <v>2325</v>
      </c>
      <c r="I479" s="1" t="s">
        <v>64</v>
      </c>
      <c r="J479" s="1" t="s">
        <v>1072</v>
      </c>
    </row>
    <row r="480" spans="1:10">
      <c r="A480" s="10" t="s">
        <v>370</v>
      </c>
      <c r="B480" s="6" t="s">
        <v>198</v>
      </c>
      <c r="C480" s="6" t="s">
        <v>197</v>
      </c>
      <c r="E480" s="39" t="s">
        <v>1075</v>
      </c>
      <c r="G480" s="40">
        <v>27556</v>
      </c>
      <c r="H480" s="1" t="s">
        <v>2325</v>
      </c>
      <c r="I480" s="1" t="s">
        <v>65</v>
      </c>
      <c r="J480" s="1" t="s">
        <v>1074</v>
      </c>
    </row>
    <row r="481" spans="1:10">
      <c r="A481" s="10" t="s">
        <v>370</v>
      </c>
      <c r="B481" s="6" t="s">
        <v>165</v>
      </c>
      <c r="C481" s="6" t="s">
        <v>199</v>
      </c>
      <c r="E481" s="39" t="s">
        <v>1077</v>
      </c>
      <c r="G481" s="40">
        <v>25169</v>
      </c>
      <c r="H481" s="1" t="s">
        <v>2325</v>
      </c>
      <c r="I481" s="1" t="s">
        <v>66</v>
      </c>
      <c r="J481" s="1" t="s">
        <v>1076</v>
      </c>
    </row>
    <row r="482" spans="1:10">
      <c r="A482" s="10" t="s">
        <v>370</v>
      </c>
      <c r="B482" s="6" t="s">
        <v>1715</v>
      </c>
      <c r="C482" s="6" t="s">
        <v>200</v>
      </c>
      <c r="E482" s="39" t="s">
        <v>1079</v>
      </c>
      <c r="G482" s="40">
        <v>36072</v>
      </c>
      <c r="H482" s="1" t="s">
        <v>2315</v>
      </c>
      <c r="I482" s="1" t="s">
        <v>67</v>
      </c>
      <c r="J482" s="1" t="s">
        <v>1078</v>
      </c>
    </row>
    <row r="483" spans="1:10">
      <c r="A483" s="10" t="s">
        <v>370</v>
      </c>
      <c r="B483" s="6" t="s">
        <v>2222</v>
      </c>
      <c r="C483" s="6" t="s">
        <v>201</v>
      </c>
      <c r="E483" s="39" t="s">
        <v>1081</v>
      </c>
      <c r="G483" s="40">
        <v>26947</v>
      </c>
      <c r="H483" s="1" t="s">
        <v>2315</v>
      </c>
      <c r="I483" s="1" t="s">
        <v>68</v>
      </c>
      <c r="J483" s="1" t="s">
        <v>1080</v>
      </c>
    </row>
    <row r="484" spans="1:10">
      <c r="A484" s="10" t="s">
        <v>370</v>
      </c>
      <c r="B484" s="6" t="s">
        <v>203</v>
      </c>
      <c r="C484" s="6" t="s">
        <v>202</v>
      </c>
      <c r="E484" s="39" t="s">
        <v>1083</v>
      </c>
      <c r="G484" s="40">
        <v>26292</v>
      </c>
      <c r="H484" s="1" t="s">
        <v>2315</v>
      </c>
      <c r="I484" s="1" t="s">
        <v>69</v>
      </c>
      <c r="J484" s="1" t="s">
        <v>1082</v>
      </c>
    </row>
    <row r="485" spans="1:10">
      <c r="A485" s="10" t="s">
        <v>370</v>
      </c>
      <c r="B485" s="6" t="s">
        <v>205</v>
      </c>
      <c r="C485" s="6" t="s">
        <v>204</v>
      </c>
      <c r="E485" s="39" t="s">
        <v>1002</v>
      </c>
      <c r="G485" s="40">
        <v>28731</v>
      </c>
      <c r="H485" s="1" t="s">
        <v>2325</v>
      </c>
      <c r="I485" s="1" t="s">
        <v>70</v>
      </c>
      <c r="J485" s="1" t="s">
        <v>1001</v>
      </c>
    </row>
    <row r="486" spans="1:10">
      <c r="A486" s="10" t="s">
        <v>370</v>
      </c>
      <c r="B486" s="6" t="s">
        <v>631</v>
      </c>
      <c r="C486" s="6" t="s">
        <v>206</v>
      </c>
      <c r="E486" s="39" t="s">
        <v>1004</v>
      </c>
      <c r="G486" s="40">
        <v>22280</v>
      </c>
      <c r="H486" s="1" t="s">
        <v>2315</v>
      </c>
      <c r="I486" s="1" t="s">
        <v>71</v>
      </c>
      <c r="J486" s="1" t="s">
        <v>1003</v>
      </c>
    </row>
    <row r="487" spans="1:10">
      <c r="A487" s="10" t="s">
        <v>370</v>
      </c>
      <c r="B487" s="6" t="s">
        <v>208</v>
      </c>
      <c r="C487" s="6" t="s">
        <v>207</v>
      </c>
      <c r="E487" s="39" t="s">
        <v>1178</v>
      </c>
      <c r="G487" s="44">
        <v>27072</v>
      </c>
      <c r="H487" s="1" t="s">
        <v>2315</v>
      </c>
      <c r="I487" s="1" t="s">
        <v>72</v>
      </c>
      <c r="J487" s="1" t="s">
        <v>1005</v>
      </c>
    </row>
    <row r="488" spans="1:10">
      <c r="A488" s="10" t="s">
        <v>370</v>
      </c>
      <c r="B488" s="6" t="s">
        <v>2454</v>
      </c>
      <c r="C488" s="6" t="s">
        <v>209</v>
      </c>
      <c r="E488" s="39" t="s">
        <v>1009</v>
      </c>
      <c r="G488" s="44">
        <v>33918</v>
      </c>
      <c r="H488" s="1" t="s">
        <v>2315</v>
      </c>
      <c r="I488" s="1" t="s">
        <v>73</v>
      </c>
      <c r="J488" s="1" t="s">
        <v>1179</v>
      </c>
    </row>
    <row r="489" spans="1:10">
      <c r="A489" s="10" t="s">
        <v>370</v>
      </c>
      <c r="B489" s="6" t="s">
        <v>621</v>
      </c>
      <c r="C489" s="6" t="s">
        <v>210</v>
      </c>
      <c r="E489" s="39" t="s">
        <v>1011</v>
      </c>
      <c r="G489" s="44">
        <v>33704</v>
      </c>
      <c r="H489" s="1" t="s">
        <v>2315</v>
      </c>
      <c r="I489" s="1" t="s">
        <v>74</v>
      </c>
      <c r="J489" s="1" t="s">
        <v>1010</v>
      </c>
    </row>
    <row r="490" spans="1:10">
      <c r="A490" s="10" t="s">
        <v>370</v>
      </c>
      <c r="B490" s="6" t="s">
        <v>2373</v>
      </c>
      <c r="C490" s="6" t="s">
        <v>2398</v>
      </c>
      <c r="E490" s="39" t="s">
        <v>1013</v>
      </c>
      <c r="G490" s="45">
        <v>25522</v>
      </c>
      <c r="H490" s="1" t="s">
        <v>2315</v>
      </c>
      <c r="I490" s="1" t="s">
        <v>75</v>
      </c>
      <c r="J490" s="1" t="s">
        <v>1012</v>
      </c>
    </row>
    <row r="491" spans="1:10">
      <c r="A491" s="10" t="s">
        <v>370</v>
      </c>
      <c r="B491" s="6" t="s">
        <v>2303</v>
      </c>
      <c r="C491" s="6" t="s">
        <v>211</v>
      </c>
      <c r="E491" s="39" t="s">
        <v>1015</v>
      </c>
      <c r="G491" s="44">
        <v>21068</v>
      </c>
      <c r="H491" s="1" t="s">
        <v>2315</v>
      </c>
      <c r="I491" s="1" t="s">
        <v>76</v>
      </c>
      <c r="J491" s="1" t="s">
        <v>1014</v>
      </c>
    </row>
    <row r="492" spans="1:10">
      <c r="A492" s="10" t="s">
        <v>370</v>
      </c>
      <c r="B492" s="6" t="s">
        <v>1878</v>
      </c>
      <c r="C492" s="6" t="s">
        <v>212</v>
      </c>
      <c r="E492" s="39" t="s">
        <v>1017</v>
      </c>
      <c r="G492" s="44">
        <v>26845</v>
      </c>
      <c r="H492" s="1" t="s">
        <v>2315</v>
      </c>
      <c r="I492" s="1" t="s">
        <v>77</v>
      </c>
      <c r="J492" s="1" t="s">
        <v>1016</v>
      </c>
    </row>
    <row r="493" spans="1:10">
      <c r="A493" s="10" t="s">
        <v>370</v>
      </c>
      <c r="B493" s="6" t="s">
        <v>334</v>
      </c>
      <c r="C493" s="6" t="s">
        <v>335</v>
      </c>
      <c r="E493" s="39" t="s">
        <v>1191</v>
      </c>
      <c r="G493" s="44">
        <v>31707</v>
      </c>
      <c r="H493" s="1" t="s">
        <v>2315</v>
      </c>
      <c r="I493" s="1" t="s">
        <v>96</v>
      </c>
      <c r="J493" s="1" t="s">
        <v>1190</v>
      </c>
    </row>
    <row r="494" spans="1:10">
      <c r="A494" s="10" t="s">
        <v>370</v>
      </c>
      <c r="B494" s="6" t="s">
        <v>2421</v>
      </c>
      <c r="C494" s="6" t="s">
        <v>2086</v>
      </c>
      <c r="E494" s="39" t="s">
        <v>1019</v>
      </c>
      <c r="G494" s="44">
        <v>33758</v>
      </c>
      <c r="H494" s="1" t="s">
        <v>2315</v>
      </c>
      <c r="I494" s="1" t="s">
        <v>78</v>
      </c>
      <c r="J494" s="1" t="s">
        <v>1018</v>
      </c>
    </row>
    <row r="495" spans="1:10">
      <c r="A495" s="10" t="s">
        <v>370</v>
      </c>
      <c r="B495" s="6" t="s">
        <v>2143</v>
      </c>
      <c r="C495" s="6" t="s">
        <v>213</v>
      </c>
      <c r="E495" s="39" t="s">
        <v>1021</v>
      </c>
      <c r="G495" s="44">
        <v>25822</v>
      </c>
      <c r="H495" s="1" t="s">
        <v>2315</v>
      </c>
      <c r="I495" s="1" t="s">
        <v>79</v>
      </c>
      <c r="J495" s="1" t="s">
        <v>1020</v>
      </c>
    </row>
    <row r="496" spans="1:10">
      <c r="A496" s="10" t="s">
        <v>370</v>
      </c>
      <c r="B496" s="6" t="s">
        <v>215</v>
      </c>
      <c r="C496" s="6" t="s">
        <v>214</v>
      </c>
      <c r="E496" s="39" t="s">
        <v>1023</v>
      </c>
      <c r="G496" s="44">
        <v>27677</v>
      </c>
      <c r="H496" s="1" t="s">
        <v>2315</v>
      </c>
      <c r="I496" s="1" t="s">
        <v>80</v>
      </c>
      <c r="J496" s="1" t="s">
        <v>1022</v>
      </c>
    </row>
    <row r="497" spans="1:10">
      <c r="A497" s="10" t="s">
        <v>370</v>
      </c>
      <c r="B497" s="6" t="s">
        <v>2268</v>
      </c>
      <c r="C497" s="6" t="s">
        <v>216</v>
      </c>
      <c r="E497" s="39" t="s">
        <v>1025</v>
      </c>
      <c r="G497" s="44">
        <v>33753</v>
      </c>
      <c r="H497" s="1" t="s">
        <v>2315</v>
      </c>
      <c r="I497" s="1" t="s">
        <v>81</v>
      </c>
      <c r="J497" s="1" t="s">
        <v>1024</v>
      </c>
    </row>
    <row r="498" spans="1:10">
      <c r="A498" s="10" t="s">
        <v>370</v>
      </c>
      <c r="B498" s="6" t="s">
        <v>2381</v>
      </c>
      <c r="C498" s="6" t="s">
        <v>622</v>
      </c>
      <c r="E498" s="39" t="s">
        <v>1027</v>
      </c>
      <c r="G498" s="44">
        <v>33628</v>
      </c>
      <c r="H498" s="1" t="s">
        <v>2315</v>
      </c>
      <c r="I498" s="1" t="s">
        <v>82</v>
      </c>
      <c r="J498" s="1" t="s">
        <v>1026</v>
      </c>
    </row>
    <row r="499" spans="1:10">
      <c r="A499" s="10" t="s">
        <v>370</v>
      </c>
      <c r="B499" s="6" t="s">
        <v>218</v>
      </c>
      <c r="C499" s="6" t="s">
        <v>217</v>
      </c>
      <c r="E499" s="39" t="s">
        <v>1029</v>
      </c>
      <c r="G499" s="44">
        <v>33881</v>
      </c>
      <c r="H499" s="1" t="s">
        <v>2315</v>
      </c>
      <c r="I499" s="1" t="s">
        <v>83</v>
      </c>
      <c r="J499" s="1" t="s">
        <v>1028</v>
      </c>
    </row>
    <row r="500" spans="1:10">
      <c r="A500" s="10" t="s">
        <v>370</v>
      </c>
      <c r="B500" s="6" t="s">
        <v>2494</v>
      </c>
      <c r="C500" s="6" t="s">
        <v>219</v>
      </c>
      <c r="E500" s="39" t="s">
        <v>1031</v>
      </c>
      <c r="G500" s="44">
        <v>31543</v>
      </c>
      <c r="H500" s="1" t="s">
        <v>2315</v>
      </c>
      <c r="I500" s="1" t="s">
        <v>84</v>
      </c>
      <c r="J500" s="1" t="s">
        <v>1030</v>
      </c>
    </row>
    <row r="501" spans="1:10">
      <c r="A501" s="10" t="s">
        <v>370</v>
      </c>
      <c r="B501" s="6" t="s">
        <v>221</v>
      </c>
      <c r="C501" s="6" t="s">
        <v>220</v>
      </c>
      <c r="E501" s="39" t="s">
        <v>1033</v>
      </c>
      <c r="G501" s="44">
        <v>34666</v>
      </c>
      <c r="H501" s="1" t="s">
        <v>2315</v>
      </c>
      <c r="I501" s="1" t="s">
        <v>59</v>
      </c>
      <c r="J501" s="1" t="s">
        <v>1032</v>
      </c>
    </row>
    <row r="502" spans="1:10">
      <c r="A502" s="10" t="s">
        <v>370</v>
      </c>
      <c r="B502" s="6" t="s">
        <v>170</v>
      </c>
      <c r="C502" s="6" t="s">
        <v>222</v>
      </c>
      <c r="E502" s="39" t="s">
        <v>1035</v>
      </c>
      <c r="G502" s="44">
        <v>36311</v>
      </c>
      <c r="H502" s="1" t="s">
        <v>2315</v>
      </c>
      <c r="I502" s="1" t="s">
        <v>85</v>
      </c>
      <c r="J502" s="1" t="s">
        <v>1034</v>
      </c>
    </row>
    <row r="503" spans="1:10">
      <c r="A503" s="10" t="s">
        <v>370</v>
      </c>
      <c r="B503" s="6" t="s">
        <v>224</v>
      </c>
      <c r="C503" s="6" t="s">
        <v>223</v>
      </c>
      <c r="E503" s="39"/>
      <c r="G503" s="44">
        <v>24247</v>
      </c>
      <c r="H503" s="1" t="s">
        <v>2315</v>
      </c>
      <c r="I503" s="1" t="s">
        <v>1</v>
      </c>
      <c r="J503" s="1"/>
    </row>
    <row r="504" spans="1:10">
      <c r="A504" s="10" t="s">
        <v>370</v>
      </c>
      <c r="B504" s="6" t="s">
        <v>139</v>
      </c>
      <c r="C504" s="6" t="s">
        <v>225</v>
      </c>
      <c r="E504" s="39" t="s">
        <v>1037</v>
      </c>
      <c r="G504" s="44">
        <v>21704</v>
      </c>
      <c r="H504" s="1" t="s">
        <v>2315</v>
      </c>
      <c r="I504" s="1" t="s">
        <v>86</v>
      </c>
      <c r="J504" s="1" t="s">
        <v>1036</v>
      </c>
    </row>
    <row r="505" spans="1:10">
      <c r="A505" s="10" t="s">
        <v>370</v>
      </c>
      <c r="B505" s="6" t="s">
        <v>225</v>
      </c>
      <c r="C505" s="6" t="s">
        <v>782</v>
      </c>
      <c r="E505" s="39" t="s">
        <v>1039</v>
      </c>
      <c r="G505" s="44">
        <v>31632</v>
      </c>
      <c r="H505" s="1" t="s">
        <v>2315</v>
      </c>
      <c r="I505" s="1" t="s">
        <v>87</v>
      </c>
      <c r="J505" s="1" t="s">
        <v>1038</v>
      </c>
    </row>
    <row r="506" spans="1:10">
      <c r="A506" s="10" t="s">
        <v>370</v>
      </c>
      <c r="B506" s="6" t="s">
        <v>2284</v>
      </c>
      <c r="C506" s="6" t="s">
        <v>226</v>
      </c>
      <c r="E506" s="39" t="s">
        <v>1041</v>
      </c>
      <c r="G506" s="44">
        <v>26333</v>
      </c>
      <c r="H506" s="1" t="s">
        <v>2315</v>
      </c>
      <c r="I506" s="1" t="s">
        <v>88</v>
      </c>
      <c r="J506" s="1" t="s">
        <v>1040</v>
      </c>
    </row>
    <row r="507" spans="1:10">
      <c r="A507" s="10" t="s">
        <v>370</v>
      </c>
      <c r="B507" s="6" t="s">
        <v>228</v>
      </c>
      <c r="C507" s="6" t="s">
        <v>227</v>
      </c>
      <c r="E507" s="39" t="s">
        <v>962</v>
      </c>
      <c r="G507" s="44">
        <v>31279</v>
      </c>
      <c r="H507" s="1" t="s">
        <v>2325</v>
      </c>
      <c r="I507" s="1" t="s">
        <v>6</v>
      </c>
      <c r="J507" s="1" t="s">
        <v>961</v>
      </c>
    </row>
    <row r="508" spans="1:10">
      <c r="A508" s="10" t="s">
        <v>370</v>
      </c>
      <c r="B508" s="6" t="s">
        <v>2454</v>
      </c>
      <c r="C508" s="6" t="s">
        <v>229</v>
      </c>
      <c r="E508" s="39" t="s">
        <v>964</v>
      </c>
      <c r="G508" s="44">
        <v>33314</v>
      </c>
      <c r="H508" s="1" t="s">
        <v>2325</v>
      </c>
      <c r="I508" s="1" t="s">
        <v>7</v>
      </c>
      <c r="J508" s="1" t="s">
        <v>963</v>
      </c>
    </row>
    <row r="509" spans="1:10">
      <c r="A509" s="10" t="s">
        <v>370</v>
      </c>
      <c r="B509" s="6" t="s">
        <v>1878</v>
      </c>
      <c r="C509" s="6" t="s">
        <v>230</v>
      </c>
      <c r="E509" s="39" t="s">
        <v>966</v>
      </c>
      <c r="G509" s="44">
        <v>20001</v>
      </c>
      <c r="H509" s="1" t="s">
        <v>2315</v>
      </c>
      <c r="I509" s="1" t="s">
        <v>8</v>
      </c>
      <c r="J509" s="1" t="s">
        <v>965</v>
      </c>
    </row>
    <row r="510" spans="1:10">
      <c r="A510" s="10" t="s">
        <v>370</v>
      </c>
      <c r="B510" s="6" t="s">
        <v>232</v>
      </c>
      <c r="C510" s="6" t="s">
        <v>231</v>
      </c>
      <c r="E510" s="39" t="s">
        <v>968</v>
      </c>
      <c r="G510" s="44">
        <v>26871</v>
      </c>
      <c r="H510" s="1" t="s">
        <v>2315</v>
      </c>
      <c r="I510" s="1" t="s">
        <v>9</v>
      </c>
      <c r="J510" s="1" t="s">
        <v>967</v>
      </c>
    </row>
    <row r="511" spans="1:10">
      <c r="A511" s="10" t="s">
        <v>370</v>
      </c>
      <c r="B511" s="6" t="s">
        <v>234</v>
      </c>
      <c r="C511" s="6" t="s">
        <v>233</v>
      </c>
      <c r="E511" s="39" t="s">
        <v>970</v>
      </c>
      <c r="G511" s="44">
        <v>32828</v>
      </c>
      <c r="H511" s="1" t="s">
        <v>2325</v>
      </c>
      <c r="I511" s="1" t="s">
        <v>10</v>
      </c>
      <c r="J511" s="1" t="s">
        <v>969</v>
      </c>
    </row>
    <row r="512" spans="1:10">
      <c r="A512" s="10" t="s">
        <v>370</v>
      </c>
      <c r="B512" s="6" t="s">
        <v>236</v>
      </c>
      <c r="C512" s="6" t="s">
        <v>235</v>
      </c>
      <c r="E512" s="39" t="s">
        <v>972</v>
      </c>
      <c r="G512" s="44">
        <v>32816</v>
      </c>
      <c r="H512" s="1" t="s">
        <v>2325</v>
      </c>
      <c r="I512" s="1" t="s">
        <v>11</v>
      </c>
      <c r="J512" s="1" t="s">
        <v>971</v>
      </c>
    </row>
    <row r="513" spans="1:10">
      <c r="A513" s="10" t="s">
        <v>370</v>
      </c>
      <c r="B513" s="6" t="s">
        <v>1602</v>
      </c>
      <c r="C513" s="6" t="s">
        <v>237</v>
      </c>
      <c r="E513" s="39" t="s">
        <v>974</v>
      </c>
      <c r="G513" s="44">
        <v>26533</v>
      </c>
      <c r="H513" s="1" t="s">
        <v>2315</v>
      </c>
      <c r="I513" s="1" t="s">
        <v>12</v>
      </c>
      <c r="J513" s="1" t="s">
        <v>973</v>
      </c>
    </row>
    <row r="514" spans="1:10">
      <c r="A514" s="10" t="s">
        <v>370</v>
      </c>
      <c r="B514" s="6" t="s">
        <v>238</v>
      </c>
      <c r="C514" s="6" t="s">
        <v>2269</v>
      </c>
      <c r="E514" s="39" t="s">
        <v>976</v>
      </c>
      <c r="G514" s="44">
        <v>31335</v>
      </c>
      <c r="H514" s="1" t="s">
        <v>2315</v>
      </c>
      <c r="I514" s="1" t="s">
        <v>13</v>
      </c>
      <c r="J514" s="1" t="s">
        <v>975</v>
      </c>
    </row>
    <row r="515" spans="1:10">
      <c r="A515" s="10" t="s">
        <v>370</v>
      </c>
      <c r="B515" s="6" t="s">
        <v>239</v>
      </c>
      <c r="C515" s="6" t="s">
        <v>2020</v>
      </c>
      <c r="E515" s="39" t="s">
        <v>978</v>
      </c>
      <c r="G515" s="44">
        <v>34610</v>
      </c>
      <c r="H515" s="1" t="s">
        <v>2325</v>
      </c>
      <c r="I515" s="1" t="s">
        <v>14</v>
      </c>
      <c r="J515" s="1" t="s">
        <v>977</v>
      </c>
    </row>
    <row r="516" spans="1:10">
      <c r="A516" s="10" t="s">
        <v>370</v>
      </c>
      <c r="B516" s="6" t="s">
        <v>2264</v>
      </c>
      <c r="C516" s="6" t="s">
        <v>240</v>
      </c>
      <c r="E516" s="15" t="s">
        <v>980</v>
      </c>
      <c r="G516" s="44">
        <v>30805</v>
      </c>
      <c r="H516" s="1" t="s">
        <v>2315</v>
      </c>
      <c r="I516" s="1" t="s">
        <v>15</v>
      </c>
      <c r="J516" s="1" t="s">
        <v>979</v>
      </c>
    </row>
    <row r="517" spans="1:10">
      <c r="A517" s="10" t="s">
        <v>370</v>
      </c>
      <c r="B517" s="6" t="s">
        <v>2191</v>
      </c>
      <c r="C517" s="6" t="s">
        <v>241</v>
      </c>
      <c r="E517" s="39" t="s">
        <v>982</v>
      </c>
      <c r="G517" s="44">
        <v>30921</v>
      </c>
      <c r="H517" s="1" t="s">
        <v>2315</v>
      </c>
      <c r="I517" s="1" t="s">
        <v>16</v>
      </c>
      <c r="J517" s="1" t="s">
        <v>981</v>
      </c>
    </row>
    <row r="518" spans="1:10">
      <c r="A518" s="10" t="s">
        <v>370</v>
      </c>
      <c r="B518" s="6" t="s">
        <v>242</v>
      </c>
      <c r="C518" s="6" t="s">
        <v>241</v>
      </c>
      <c r="E518" s="39" t="s">
        <v>984</v>
      </c>
      <c r="G518" s="44">
        <v>32589</v>
      </c>
      <c r="H518" s="1" t="s">
        <v>2315</v>
      </c>
      <c r="I518" s="1" t="s">
        <v>16</v>
      </c>
      <c r="J518" s="1" t="s">
        <v>983</v>
      </c>
    </row>
    <row r="519" spans="1:10">
      <c r="A519" s="10" t="s">
        <v>370</v>
      </c>
      <c r="B519" s="6" t="s">
        <v>524</v>
      </c>
      <c r="C519" s="6" t="s">
        <v>243</v>
      </c>
      <c r="E519" s="39" t="s">
        <v>986</v>
      </c>
      <c r="G519" s="44">
        <v>19602</v>
      </c>
      <c r="H519" s="1" t="s">
        <v>2315</v>
      </c>
      <c r="I519" s="1" t="s">
        <v>17</v>
      </c>
      <c r="J519" s="1" t="s">
        <v>985</v>
      </c>
    </row>
    <row r="520" spans="1:10">
      <c r="A520" s="10" t="s">
        <v>370</v>
      </c>
      <c r="B520" s="6" t="s">
        <v>1935</v>
      </c>
      <c r="C520" s="6" t="s">
        <v>244</v>
      </c>
      <c r="E520" s="39" t="s">
        <v>988</v>
      </c>
      <c r="G520" s="44">
        <v>31040</v>
      </c>
      <c r="H520" s="1" t="s">
        <v>2325</v>
      </c>
      <c r="I520" s="1" t="s">
        <v>18</v>
      </c>
      <c r="J520" s="1" t="s">
        <v>987</v>
      </c>
    </row>
    <row r="521" spans="1:10">
      <c r="A521" s="10" t="s">
        <v>370</v>
      </c>
      <c r="B521" s="6" t="s">
        <v>168</v>
      </c>
      <c r="C521" s="6" t="s">
        <v>245</v>
      </c>
      <c r="E521" s="39" t="s">
        <v>990</v>
      </c>
      <c r="G521" s="44">
        <v>33701</v>
      </c>
      <c r="H521" s="1" t="s">
        <v>2315</v>
      </c>
      <c r="I521" s="1" t="s">
        <v>19</v>
      </c>
      <c r="J521" s="1" t="s">
        <v>989</v>
      </c>
    </row>
    <row r="522" spans="1:10">
      <c r="A522" s="10" t="s">
        <v>370</v>
      </c>
      <c r="B522" s="6" t="s">
        <v>247</v>
      </c>
      <c r="C522" s="6" t="s">
        <v>246</v>
      </c>
      <c r="E522" s="39" t="s">
        <v>992</v>
      </c>
      <c r="G522" s="44">
        <v>26222</v>
      </c>
      <c r="H522" s="1" t="s">
        <v>2325</v>
      </c>
      <c r="I522" s="1" t="s">
        <v>20</v>
      </c>
      <c r="J522" s="1" t="s">
        <v>991</v>
      </c>
    </row>
    <row r="523" spans="1:10">
      <c r="A523" s="10" t="s">
        <v>370</v>
      </c>
      <c r="B523" s="6" t="s">
        <v>248</v>
      </c>
      <c r="C523" s="6" t="s">
        <v>1594</v>
      </c>
      <c r="E523" s="39" t="s">
        <v>994</v>
      </c>
      <c r="G523" s="44">
        <v>34234</v>
      </c>
      <c r="H523" s="1" t="s">
        <v>2325</v>
      </c>
      <c r="I523" s="1" t="s">
        <v>21</v>
      </c>
      <c r="J523" s="1" t="s">
        <v>993</v>
      </c>
    </row>
    <row r="524" spans="1:10">
      <c r="A524" s="10" t="s">
        <v>370</v>
      </c>
      <c r="B524" s="6" t="s">
        <v>249</v>
      </c>
      <c r="C524" s="6" t="s">
        <v>1594</v>
      </c>
      <c r="E524" s="39" t="s">
        <v>996</v>
      </c>
      <c r="G524" s="44">
        <v>35940</v>
      </c>
      <c r="H524" s="1" t="s">
        <v>2315</v>
      </c>
      <c r="I524" s="1" t="s">
        <v>22</v>
      </c>
      <c r="J524" s="1" t="s">
        <v>995</v>
      </c>
    </row>
    <row r="525" spans="1:10">
      <c r="A525" s="10" t="s">
        <v>370</v>
      </c>
      <c r="B525" s="6" t="s">
        <v>251</v>
      </c>
      <c r="C525" s="6" t="s">
        <v>250</v>
      </c>
      <c r="E525" s="39" t="s">
        <v>998</v>
      </c>
      <c r="G525" s="44">
        <v>28185</v>
      </c>
      <c r="H525" s="1" t="s">
        <v>2325</v>
      </c>
      <c r="I525" s="1" t="s">
        <v>12</v>
      </c>
      <c r="J525" s="1" t="s">
        <v>997</v>
      </c>
    </row>
    <row r="526" spans="1:10">
      <c r="A526" s="10" t="s">
        <v>370</v>
      </c>
      <c r="B526" s="6" t="s">
        <v>758</v>
      </c>
      <c r="C526" s="6" t="s">
        <v>252</v>
      </c>
      <c r="E526" s="39" t="s">
        <v>1000</v>
      </c>
      <c r="G526" s="45">
        <v>22924</v>
      </c>
      <c r="H526" s="1" t="s">
        <v>2315</v>
      </c>
      <c r="I526" s="1" t="s">
        <v>23</v>
      </c>
      <c r="J526" s="1" t="s">
        <v>999</v>
      </c>
    </row>
    <row r="527" spans="1:10">
      <c r="A527" s="10" t="s">
        <v>370</v>
      </c>
      <c r="B527" s="6" t="s">
        <v>277</v>
      </c>
      <c r="C527" s="6" t="s">
        <v>253</v>
      </c>
      <c r="E527" s="39" t="s">
        <v>925</v>
      </c>
      <c r="G527" s="45">
        <v>27495</v>
      </c>
      <c r="H527" s="1" t="s">
        <v>2315</v>
      </c>
      <c r="I527" s="1" t="s">
        <v>24</v>
      </c>
      <c r="J527" s="1" t="s">
        <v>924</v>
      </c>
    </row>
    <row r="528" spans="1:10">
      <c r="A528" s="10" t="s">
        <v>370</v>
      </c>
      <c r="B528" s="6" t="s">
        <v>278</v>
      </c>
      <c r="C528" s="6" t="s">
        <v>253</v>
      </c>
      <c r="E528" s="1"/>
      <c r="G528" s="44">
        <v>18407</v>
      </c>
      <c r="H528" s="1" t="s">
        <v>2315</v>
      </c>
      <c r="I528" s="1" t="s">
        <v>24</v>
      </c>
      <c r="J528" s="1" t="s">
        <v>926</v>
      </c>
    </row>
    <row r="529" spans="1:10">
      <c r="A529" s="10" t="s">
        <v>370</v>
      </c>
      <c r="B529" s="6" t="s">
        <v>254</v>
      </c>
      <c r="C529" s="6" t="s">
        <v>253</v>
      </c>
      <c r="E529" s="39" t="s">
        <v>925</v>
      </c>
      <c r="G529" s="46">
        <v>25649</v>
      </c>
      <c r="H529" s="1" t="s">
        <v>2325</v>
      </c>
      <c r="I529" s="1" t="s">
        <v>24</v>
      </c>
      <c r="J529" s="1" t="s">
        <v>927</v>
      </c>
    </row>
    <row r="530" spans="1:10">
      <c r="A530" s="10" t="s">
        <v>370</v>
      </c>
      <c r="B530" s="6" t="s">
        <v>256</v>
      </c>
      <c r="C530" s="6" t="s">
        <v>255</v>
      </c>
      <c r="E530" s="39" t="s">
        <v>929</v>
      </c>
      <c r="G530" s="46">
        <v>21188</v>
      </c>
      <c r="H530" s="1" t="s">
        <v>2325</v>
      </c>
      <c r="I530" s="1" t="s">
        <v>25</v>
      </c>
      <c r="J530" s="1" t="s">
        <v>928</v>
      </c>
    </row>
    <row r="531" spans="1:10">
      <c r="A531" s="10" t="s">
        <v>370</v>
      </c>
      <c r="B531" s="6" t="s">
        <v>257</v>
      </c>
      <c r="C531" s="6" t="s">
        <v>255</v>
      </c>
      <c r="E531" s="39" t="s">
        <v>930</v>
      </c>
      <c r="G531" s="46">
        <v>32639</v>
      </c>
      <c r="H531" s="1" t="s">
        <v>2325</v>
      </c>
      <c r="I531" s="1" t="s">
        <v>25</v>
      </c>
      <c r="J531" s="1" t="s">
        <v>928</v>
      </c>
    </row>
    <row r="532" spans="1:10">
      <c r="A532" s="10" t="s">
        <v>370</v>
      </c>
      <c r="B532" s="6" t="s">
        <v>1920</v>
      </c>
      <c r="C532" s="6" t="s">
        <v>255</v>
      </c>
      <c r="E532" s="39" t="s">
        <v>931</v>
      </c>
      <c r="G532" s="44">
        <v>19226</v>
      </c>
      <c r="H532" s="1" t="s">
        <v>2315</v>
      </c>
      <c r="I532" s="1" t="s">
        <v>26</v>
      </c>
      <c r="J532" s="1" t="s">
        <v>928</v>
      </c>
    </row>
    <row r="533" spans="1:10">
      <c r="A533" s="10" t="s">
        <v>370</v>
      </c>
      <c r="B533" s="6" t="s">
        <v>767</v>
      </c>
      <c r="C533" s="6" t="s">
        <v>258</v>
      </c>
      <c r="E533" s="39" t="s">
        <v>933</v>
      </c>
      <c r="G533" s="44">
        <v>33740</v>
      </c>
      <c r="H533" s="1" t="s">
        <v>2315</v>
      </c>
      <c r="I533" s="1" t="s">
        <v>27</v>
      </c>
      <c r="J533" s="1" t="s">
        <v>932</v>
      </c>
    </row>
    <row r="534" spans="1:10">
      <c r="A534" s="10" t="s">
        <v>370</v>
      </c>
      <c r="B534" s="6" t="s">
        <v>260</v>
      </c>
      <c r="C534" s="6" t="s">
        <v>259</v>
      </c>
      <c r="E534" s="39" t="s">
        <v>935</v>
      </c>
      <c r="G534" s="44">
        <v>33625</v>
      </c>
      <c r="H534" s="1" t="s">
        <v>2315</v>
      </c>
      <c r="I534" s="1" t="s">
        <v>28</v>
      </c>
      <c r="J534" s="1" t="s">
        <v>934</v>
      </c>
    </row>
    <row r="535" spans="1:10">
      <c r="A535" s="10" t="s">
        <v>370</v>
      </c>
      <c r="B535" s="6" t="s">
        <v>901</v>
      </c>
      <c r="C535" s="6" t="s">
        <v>261</v>
      </c>
      <c r="E535" s="39" t="s">
        <v>937</v>
      </c>
      <c r="G535" s="44">
        <v>33742</v>
      </c>
      <c r="H535" s="1" t="s">
        <v>2315</v>
      </c>
      <c r="I535" s="1" t="s">
        <v>105</v>
      </c>
      <c r="J535" s="1" t="s">
        <v>936</v>
      </c>
    </row>
    <row r="536" spans="1:10">
      <c r="A536" s="10" t="s">
        <v>370</v>
      </c>
      <c r="B536" s="6" t="s">
        <v>2053</v>
      </c>
      <c r="C536" s="6" t="s">
        <v>262</v>
      </c>
      <c r="E536" s="39" t="s">
        <v>939</v>
      </c>
      <c r="G536" s="44">
        <v>25791</v>
      </c>
      <c r="H536" s="1" t="s">
        <v>2325</v>
      </c>
      <c r="I536" s="1" t="s">
        <v>29</v>
      </c>
      <c r="J536" s="1" t="s">
        <v>938</v>
      </c>
    </row>
    <row r="537" spans="1:10">
      <c r="A537" s="10" t="s">
        <v>370</v>
      </c>
      <c r="B537" s="6" t="s">
        <v>2422</v>
      </c>
      <c r="C537" s="6" t="s">
        <v>263</v>
      </c>
      <c r="E537" s="39" t="s">
        <v>941</v>
      </c>
      <c r="G537" s="44">
        <v>29524</v>
      </c>
      <c r="H537" s="1" t="s">
        <v>2315</v>
      </c>
      <c r="I537" s="1" t="s">
        <v>30</v>
      </c>
      <c r="J537" s="1" t="s">
        <v>940</v>
      </c>
    </row>
    <row r="538" spans="1:10">
      <c r="A538" s="10" t="s">
        <v>370</v>
      </c>
      <c r="B538" s="6" t="s">
        <v>265</v>
      </c>
      <c r="C538" s="6" t="s">
        <v>264</v>
      </c>
      <c r="E538" s="39" t="s">
        <v>943</v>
      </c>
      <c r="G538" s="44">
        <v>34024</v>
      </c>
      <c r="H538" s="1" t="s">
        <v>2315</v>
      </c>
      <c r="I538" s="1" t="s">
        <v>31</v>
      </c>
      <c r="J538" s="1" t="s">
        <v>942</v>
      </c>
    </row>
    <row r="539" spans="1:10">
      <c r="A539" s="10" t="s">
        <v>370</v>
      </c>
      <c r="B539" s="6" t="s">
        <v>524</v>
      </c>
      <c r="C539" s="6" t="s">
        <v>266</v>
      </c>
      <c r="E539" s="39" t="s">
        <v>945</v>
      </c>
      <c r="G539" s="44">
        <v>31398</v>
      </c>
      <c r="H539" s="1" t="s">
        <v>2315</v>
      </c>
      <c r="I539" s="1" t="s">
        <v>32</v>
      </c>
      <c r="J539" s="1" t="s">
        <v>944</v>
      </c>
    </row>
    <row r="540" spans="1:10">
      <c r="A540" s="10" t="s">
        <v>370</v>
      </c>
      <c r="B540" s="6" t="s">
        <v>267</v>
      </c>
      <c r="C540" s="6" t="s">
        <v>266</v>
      </c>
      <c r="E540" s="39" t="s">
        <v>947</v>
      </c>
      <c r="G540" s="44">
        <v>33048</v>
      </c>
      <c r="H540" s="1" t="s">
        <v>2325</v>
      </c>
      <c r="I540" s="1" t="s">
        <v>33</v>
      </c>
      <c r="J540" s="1" t="s">
        <v>946</v>
      </c>
    </row>
    <row r="541" spans="1:10">
      <c r="A541" s="10" t="s">
        <v>370</v>
      </c>
      <c r="B541" s="6" t="s">
        <v>268</v>
      </c>
      <c r="C541" s="6" t="s">
        <v>279</v>
      </c>
      <c r="E541" s="39" t="s">
        <v>948</v>
      </c>
      <c r="G541" s="44">
        <v>22394</v>
      </c>
      <c r="H541" s="1" t="s">
        <v>2315</v>
      </c>
      <c r="I541" s="1" t="s">
        <v>34</v>
      </c>
      <c r="J541" s="1" t="s">
        <v>1124</v>
      </c>
    </row>
    <row r="542" spans="1:10">
      <c r="A542" s="10" t="s">
        <v>370</v>
      </c>
      <c r="B542" s="6" t="s">
        <v>269</v>
      </c>
      <c r="C542" s="6" t="s">
        <v>1930</v>
      </c>
      <c r="E542" s="39" t="s">
        <v>950</v>
      </c>
      <c r="G542" s="47">
        <v>26876</v>
      </c>
      <c r="H542" s="1" t="s">
        <v>2325</v>
      </c>
      <c r="I542" s="1" t="s">
        <v>35</v>
      </c>
      <c r="J542" s="1" t="s">
        <v>949</v>
      </c>
    </row>
    <row r="543" spans="1:10">
      <c r="A543" s="10" t="s">
        <v>370</v>
      </c>
      <c r="B543" s="6" t="s">
        <v>1316</v>
      </c>
      <c r="C543" s="6" t="s">
        <v>270</v>
      </c>
      <c r="E543" s="39" t="s">
        <v>952</v>
      </c>
      <c r="G543" s="44">
        <v>26092</v>
      </c>
      <c r="H543" s="1" t="s">
        <v>2315</v>
      </c>
      <c r="I543" s="1" t="s">
        <v>36</v>
      </c>
      <c r="J543" s="1" t="s">
        <v>951</v>
      </c>
    </row>
    <row r="544" spans="1:10">
      <c r="A544" s="10" t="s">
        <v>370</v>
      </c>
      <c r="B544" s="6" t="s">
        <v>272</v>
      </c>
      <c r="C544" s="6" t="s">
        <v>271</v>
      </c>
      <c r="E544" s="39" t="s">
        <v>954</v>
      </c>
      <c r="G544" s="44">
        <v>34880</v>
      </c>
      <c r="H544" s="1" t="s">
        <v>2315</v>
      </c>
      <c r="I544" s="1" t="s">
        <v>37</v>
      </c>
      <c r="J544" s="1" t="s">
        <v>953</v>
      </c>
    </row>
    <row r="545" spans="1:10">
      <c r="A545" s="10" t="s">
        <v>370</v>
      </c>
      <c r="B545" s="6" t="s">
        <v>651</v>
      </c>
      <c r="C545" s="6" t="s">
        <v>1604</v>
      </c>
      <c r="E545" s="39" t="s">
        <v>956</v>
      </c>
      <c r="G545" s="44">
        <v>30589</v>
      </c>
      <c r="H545" s="1" t="s">
        <v>2325</v>
      </c>
      <c r="I545" s="1" t="s">
        <v>38</v>
      </c>
      <c r="J545" s="1" t="s">
        <v>955</v>
      </c>
    </row>
    <row r="546" spans="1:10">
      <c r="A546" s="10" t="s">
        <v>370</v>
      </c>
      <c r="B546" s="6" t="s">
        <v>273</v>
      </c>
      <c r="C546" s="6" t="s">
        <v>1604</v>
      </c>
      <c r="E546" s="39" t="s">
        <v>958</v>
      </c>
      <c r="G546" s="44">
        <v>34565</v>
      </c>
      <c r="H546" s="1" t="s">
        <v>2325</v>
      </c>
      <c r="I546" s="1" t="s">
        <v>39</v>
      </c>
      <c r="J546" s="1" t="s">
        <v>957</v>
      </c>
    </row>
    <row r="547" spans="1:10">
      <c r="A547" s="10" t="s">
        <v>370</v>
      </c>
      <c r="B547" s="6" t="s">
        <v>2079</v>
      </c>
      <c r="C547" s="6" t="s">
        <v>274</v>
      </c>
      <c r="E547" s="39" t="s">
        <v>960</v>
      </c>
      <c r="G547" s="44">
        <v>34966</v>
      </c>
      <c r="H547" s="1" t="s">
        <v>2315</v>
      </c>
      <c r="I547" s="1" t="s">
        <v>40</v>
      </c>
      <c r="J547" s="1" t="s">
        <v>959</v>
      </c>
    </row>
  </sheetData>
  <autoFilter ref="A1:U547"/>
  <phoneticPr fontId="16" type="noConversion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8" r:id="rId16"/>
    <hyperlink ref="E19" r:id="rId17"/>
    <hyperlink ref="E20" r:id="rId18"/>
    <hyperlink ref="E22" r:id="rId19"/>
    <hyperlink ref="E23" r:id="rId20"/>
    <hyperlink ref="E24" r:id="rId21"/>
    <hyperlink ref="E25" r:id="rId22"/>
    <hyperlink ref="E26" r:id="rId23"/>
    <hyperlink ref="E27" r:id="rId24"/>
    <hyperlink ref="E28" r:id="rId25"/>
    <hyperlink ref="E29" r:id="rId26"/>
    <hyperlink ref="E30" r:id="rId27"/>
    <hyperlink ref="E31" r:id="rId28"/>
    <hyperlink ref="E32" r:id="rId29"/>
    <hyperlink ref="E33" r:id="rId30"/>
    <hyperlink ref="E34" r:id="rId31"/>
    <hyperlink ref="E35" r:id="rId32"/>
    <hyperlink ref="E36" r:id="rId33"/>
    <hyperlink ref="E37" r:id="rId34"/>
    <hyperlink ref="E38" r:id="rId35"/>
    <hyperlink ref="E39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1" r:id="rId46"/>
    <hyperlink ref="E53" r:id="rId47"/>
    <hyperlink ref="E54" r:id="rId48"/>
    <hyperlink ref="E55" r:id="rId49"/>
    <hyperlink ref="E56" r:id="rId50"/>
    <hyperlink ref="E57" r:id="rId51"/>
    <hyperlink ref="E58" r:id="rId52"/>
    <hyperlink ref="E59" r:id="rId53"/>
    <hyperlink ref="E60" r:id="rId54"/>
    <hyperlink ref="E61" r:id="rId55"/>
    <hyperlink ref="E64" r:id="rId56"/>
    <hyperlink ref="E69" r:id="rId57"/>
    <hyperlink ref="E83" r:id="rId58"/>
    <hyperlink ref="E94" r:id="rId59"/>
    <hyperlink ref="E96" r:id="rId60"/>
    <hyperlink ref="E108" r:id="rId61"/>
    <hyperlink ref="E112" r:id="rId62"/>
    <hyperlink ref="E109" r:id="rId63"/>
    <hyperlink ref="E116" r:id="rId64"/>
    <hyperlink ref="E123" r:id="rId65"/>
    <hyperlink ref="E300" r:id="rId66"/>
    <hyperlink ref="E315" r:id="rId67"/>
    <hyperlink ref="E280" r:id="rId68"/>
    <hyperlink ref="E281" r:id="rId69"/>
    <hyperlink ref="E279" r:id="rId70"/>
    <hyperlink ref="E283" r:id="rId71"/>
    <hyperlink ref="E285" r:id="rId72"/>
    <hyperlink ref="E286" r:id="rId73"/>
    <hyperlink ref="E287" r:id="rId74"/>
    <hyperlink ref="E288" r:id="rId75"/>
    <hyperlink ref="E289" r:id="rId76"/>
    <hyperlink ref="E291" r:id="rId77"/>
    <hyperlink ref="E292" r:id="rId78"/>
    <hyperlink ref="E293" r:id="rId79"/>
    <hyperlink ref="E294" r:id="rId80"/>
    <hyperlink ref="E298" r:id="rId81"/>
    <hyperlink ref="E299" r:id="rId82"/>
    <hyperlink ref="E306" r:id="rId83"/>
    <hyperlink ref="E307" r:id="rId84"/>
    <hyperlink ref="E308" r:id="rId85"/>
    <hyperlink ref="E309" r:id="rId86"/>
    <hyperlink ref="E310" r:id="rId87"/>
    <hyperlink ref="E312" r:id="rId88"/>
    <hyperlink ref="E313" r:id="rId89"/>
    <hyperlink ref="E314" r:id="rId90"/>
    <hyperlink ref="E316" r:id="rId91"/>
    <hyperlink ref="E318" r:id="rId92"/>
    <hyperlink ref="E282" r:id="rId93"/>
    <hyperlink ref="E319" r:id="rId94"/>
    <hyperlink ref="E320" r:id="rId95"/>
    <hyperlink ref="E322" r:id="rId96"/>
    <hyperlink ref="E324" r:id="rId97"/>
    <hyperlink ref="E325" r:id="rId98"/>
    <hyperlink ref="E326" r:id="rId99"/>
    <hyperlink ref="E328" r:id="rId100"/>
    <hyperlink ref="E329" r:id="rId101"/>
    <hyperlink ref="E330" r:id="rId102"/>
    <hyperlink ref="E331" r:id="rId103"/>
    <hyperlink ref="E321" r:id="rId104"/>
    <hyperlink ref="E323" r:id="rId105"/>
    <hyperlink ref="E290" r:id="rId106"/>
    <hyperlink ref="E296" r:id="rId107"/>
    <hyperlink ref="E278" r:id="rId108"/>
    <hyperlink ref="E284" r:id="rId109"/>
    <hyperlink ref="E304" r:id="rId110"/>
    <hyperlink ref="E303" r:id="rId111"/>
    <hyperlink ref="E311" r:id="rId112"/>
    <hyperlink ref="E295" r:id="rId113"/>
    <hyperlink ref="E302" r:id="rId114"/>
    <hyperlink ref="E305" r:id="rId115"/>
    <hyperlink ref="E327" r:id="rId116"/>
    <hyperlink ref="E317" r:id="rId117"/>
    <hyperlink ref="E301" r:id="rId118"/>
    <hyperlink ref="E333" r:id="rId119"/>
    <hyperlink ref="E337" r:id="rId120"/>
    <hyperlink ref="E340" r:id="rId121"/>
    <hyperlink ref="E335" r:id="rId122"/>
    <hyperlink ref="E334" r:id="rId123"/>
    <hyperlink ref="E338" r:id="rId124"/>
    <hyperlink ref="E339" r:id="rId125"/>
    <hyperlink ref="E341" r:id="rId126"/>
    <hyperlink ref="E336" r:id="rId127"/>
    <hyperlink ref="E343" r:id="rId128"/>
    <hyperlink ref="E346" r:id="rId129"/>
    <hyperlink ref="E344" r:id="rId130"/>
    <hyperlink ref="E345" r:id="rId131"/>
    <hyperlink ref="E349" r:id="rId132"/>
    <hyperlink ref="E358" r:id="rId133"/>
    <hyperlink ref="E348" r:id="rId134"/>
    <hyperlink ref="E365" r:id="rId135"/>
    <hyperlink ref="E357" r:id="rId136"/>
    <hyperlink ref="E364" r:id="rId137"/>
    <hyperlink ref="E361" r:id="rId138"/>
    <hyperlink ref="E363" r:id="rId139"/>
    <hyperlink ref="E359" r:id="rId140"/>
    <hyperlink ref="E347" r:id="rId141"/>
    <hyperlink ref="E372" r:id="rId142"/>
    <hyperlink ref="E355" r:id="rId143"/>
    <hyperlink ref="E356" r:id="rId144"/>
    <hyperlink ref="E351" r:id="rId145"/>
    <hyperlink ref="E354" r:id="rId146"/>
    <hyperlink ref="E360" r:id="rId147"/>
    <hyperlink ref="E366" r:id="rId148"/>
    <hyperlink ref="E374" r:id="rId149"/>
    <hyperlink ref="E371" r:id="rId150"/>
    <hyperlink ref="E352" r:id="rId151"/>
    <hyperlink ref="E368" r:id="rId152"/>
    <hyperlink ref="E353" r:id="rId153"/>
    <hyperlink ref="E376" r:id="rId154"/>
    <hyperlink ref="E373" r:id="rId155"/>
    <hyperlink ref="E369" r:id="rId156"/>
    <hyperlink ref="E350" r:id="rId157"/>
    <hyperlink ref="E362" r:id="rId158"/>
    <hyperlink ref="E367" r:id="rId159"/>
    <hyperlink ref="E370" r:id="rId160"/>
    <hyperlink ref="E377" r:id="rId161"/>
    <hyperlink ref="E378" r:id="rId162"/>
    <hyperlink ref="E375" r:id="rId163"/>
    <hyperlink ref="E379" r:id="rId164"/>
    <hyperlink ref="E380" r:id="rId165"/>
    <hyperlink ref="E382" r:id="rId166"/>
    <hyperlink ref="E383" r:id="rId167"/>
    <hyperlink ref="E387" r:id="rId168"/>
    <hyperlink ref="E385" r:id="rId169"/>
    <hyperlink ref="E388" r:id="rId170"/>
    <hyperlink ref="E389" r:id="rId171"/>
    <hyperlink ref="E390" r:id="rId172"/>
    <hyperlink ref="E391" r:id="rId173"/>
    <hyperlink ref="E392" r:id="rId174"/>
    <hyperlink ref="E393" r:id="rId175"/>
    <hyperlink ref="E394" r:id="rId176"/>
    <hyperlink ref="E395" r:id="rId177"/>
    <hyperlink ref="E396" r:id="rId178"/>
    <hyperlink ref="E397" r:id="rId179"/>
    <hyperlink ref="E398" r:id="rId180"/>
    <hyperlink ref="E399" r:id="rId181"/>
    <hyperlink ref="E400" r:id="rId182"/>
    <hyperlink ref="E401" r:id="rId183"/>
    <hyperlink ref="E402" r:id="rId184"/>
    <hyperlink ref="E403" r:id="rId185"/>
    <hyperlink ref="E404" r:id="rId186"/>
    <hyperlink ref="E541" r:id="rId187"/>
    <hyperlink ref="E530" r:id="rId188"/>
    <hyperlink ref="E510" r:id="rId189"/>
    <hyperlink ref="E487" r:id="rId190"/>
    <hyperlink ref="E509" r:id="rId191"/>
    <hyperlink ref="E444" r:id="rId192"/>
    <hyperlink ref="E526" r:id="rId193"/>
    <hyperlink ref="E532" r:id="rId194"/>
    <hyperlink ref="E527" r:id="rId195"/>
    <hyperlink ref="E463" r:id="rId196"/>
    <hyperlink ref="E412" r:id="rId197"/>
    <hyperlink ref="E490" r:id="rId198"/>
    <hyperlink ref="E448" r:id="rId199"/>
    <hyperlink ref="E447" r:id="rId200"/>
    <hyperlink ref="E449" r:id="rId201"/>
    <hyperlink ref="E466" r:id="rId202"/>
    <hyperlink ref="E540" r:id="rId203"/>
    <hyperlink ref="E525" r:id="rId204"/>
    <hyperlink ref="E542" r:id="rId205"/>
    <hyperlink ref="E422" r:id="rId206"/>
    <hyperlink ref="E504" r:id="rId207"/>
    <hyperlink ref="E469" r:id="rId208"/>
    <hyperlink ref="E407" r:id="rId209"/>
    <hyperlink ref="E484" r:id="rId210"/>
    <hyperlink ref="E470" r:id="rId211"/>
    <hyperlink ref="E505" r:id="rId212"/>
    <hyperlink ref="E441" r:id="rId213"/>
    <hyperlink ref="E405" r:id="rId214"/>
    <hyperlink ref="E493" r:id="rId215"/>
    <hyperlink ref="E451" r:id="rId216"/>
    <hyperlink ref="E533" r:id="rId217"/>
    <hyperlink ref="E468" r:id="rId218"/>
    <hyperlink ref="E496" r:id="rId219"/>
    <hyperlink ref="E506" r:id="rId220"/>
    <hyperlink ref="E507" r:id="rId221"/>
    <hyperlink ref="E458" r:id="rId222"/>
    <hyperlink ref="E482" r:id="rId223"/>
    <hyperlink ref="E413" r:id="rId224"/>
    <hyperlink ref="E520" r:id="rId225"/>
    <hyperlink ref="E436" r:id="rId226"/>
    <hyperlink ref="E516" r:id="rId227"/>
    <hyperlink ref="E474" r:id="rId228"/>
    <hyperlink ref="E511" r:id="rId229"/>
    <hyperlink ref="E481" r:id="rId230"/>
    <hyperlink ref="E537" r:id="rId231"/>
    <hyperlink ref="E427" r:id="rId232"/>
    <hyperlink ref="E534" r:id="rId233"/>
    <hyperlink ref="E495" r:id="rId234"/>
    <hyperlink ref="E521" r:id="rId235"/>
    <hyperlink ref="E414" r:id="rId236"/>
    <hyperlink ref="E434" r:id="rId237"/>
    <hyperlink ref="E522" r:id="rId238"/>
    <hyperlink ref="E501" r:id="rId239"/>
    <hyperlink ref="E424" r:id="rId240"/>
    <hyperlink ref="E529" r:id="rId241"/>
    <hyperlink ref="E456" r:id="rId242"/>
    <hyperlink ref="E406" r:id="rId243"/>
    <hyperlink ref="E419" r:id="rId244"/>
    <hyperlink ref="E517" r:id="rId245"/>
    <hyperlink ref="E518" r:id="rId246"/>
    <hyperlink ref="E459" r:id="rId247"/>
    <hyperlink ref="E438" r:id="rId248"/>
    <hyperlink ref="E512" r:id="rId249"/>
    <hyperlink ref="E491" r:id="rId250"/>
    <hyperlink ref="E543" r:id="rId251"/>
    <hyperlink ref="E437" r:id="rId252"/>
    <hyperlink ref="E428" r:id="rId253"/>
    <hyperlink ref="E473" r:id="rId254"/>
    <hyperlink ref="E453" r:id="rId255"/>
    <hyperlink ref="E423" r:id="rId256"/>
    <hyperlink ref="E497" r:id="rId257"/>
    <hyperlink ref="E480" r:id="rId258"/>
    <hyperlink ref="E471" r:id="rId259"/>
    <hyperlink ref="E454" r:id="rId260"/>
    <hyperlink ref="E461" r:id="rId261"/>
    <hyperlink ref="E411" r:id="rId262"/>
    <hyperlink ref="E536" r:id="rId263"/>
    <hyperlink ref="E479" r:id="rId264"/>
    <hyperlink ref="E499" r:id="rId265"/>
    <hyperlink ref="E418" r:id="rId266"/>
    <hyperlink ref="E500" r:id="rId267"/>
    <hyperlink ref="E485" r:id="rId268"/>
    <hyperlink ref="E440" r:id="rId269"/>
    <hyperlink ref="E426" r:id="rId270"/>
    <hyperlink ref="E63" r:id="rId271"/>
  </hyperlinks>
  <pageMargins left="0.7" right="0.7" top="0.75" bottom="0.75" header="0.3" footer="0.3"/>
  <drawing r:id="rId272"/>
  <legacyDrawing r:id="rId27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Costa Alexopoulos</cp:lastModifiedBy>
  <cp:lastPrinted>2016-10-27T06:39:45Z</cp:lastPrinted>
  <dcterms:created xsi:type="dcterms:W3CDTF">2016-08-21T23:13:46Z</dcterms:created>
  <dcterms:modified xsi:type="dcterms:W3CDTF">2016-12-02T07:39:47Z</dcterms:modified>
</cp:coreProperties>
</file>