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10" firstSheet="1" activeTab="4"/>
  </bookViews>
  <sheets>
    <sheet name="Supllier" sheetId="3" r:id="rId1"/>
    <sheet name="Setoran" sheetId="14" r:id="rId2"/>
    <sheet name="Item" sheetId="5" r:id="rId3"/>
    <sheet name="Pemesanan" sheetId="2" r:id="rId4"/>
    <sheet name="Stock" sheetId="16" r:id="rId5"/>
    <sheet name="Profit All Item" sheetId="15" r:id="rId6"/>
    <sheet name="Graph" sheetId="17" r:id="rId7"/>
    <sheet name="Customer" sheetId="1" r:id="rId8"/>
    <sheet name="Wishlist" sheetId="11" r:id="rId9"/>
  </sheets>
  <definedNames>
    <definedName name="_xlnm._FilterDatabase" localSheetId="2" hidden="1">Item!$A$8:$C$27</definedName>
    <definedName name="Category">Pemesanan!$F$2:$H$4</definedName>
  </definedNames>
  <calcPr calcId="144525"/>
</workbook>
</file>

<file path=xl/sharedStrings.xml><?xml version="1.0" encoding="utf-8"?>
<sst xmlns="http://schemas.openxmlformats.org/spreadsheetml/2006/main" count="921" uniqueCount="273">
  <si>
    <t>No</t>
  </si>
  <si>
    <t>Name</t>
  </si>
  <si>
    <t>Contact Person</t>
  </si>
  <si>
    <t>Address</t>
  </si>
  <si>
    <t>Location</t>
  </si>
  <si>
    <t>Location Name</t>
  </si>
  <si>
    <t>Telephone</t>
  </si>
  <si>
    <t>Bank</t>
  </si>
  <si>
    <t>Rekening</t>
  </si>
  <si>
    <t>Marketplace</t>
  </si>
  <si>
    <t>Index</t>
  </si>
  <si>
    <t>Alif Herbal</t>
  </si>
  <si>
    <t>https://www.tokopedia.com/assundari</t>
  </si>
  <si>
    <t>Tokopedia</t>
  </si>
  <si>
    <t>Bekasi</t>
  </si>
  <si>
    <t>TP</t>
  </si>
  <si>
    <t>Retna Swastika Shop</t>
  </si>
  <si>
    <t>Physical Location</t>
  </si>
  <si>
    <t>Solo</t>
  </si>
  <si>
    <t>083866810239</t>
  </si>
  <si>
    <t>BCA</t>
  </si>
  <si>
    <t>Bukalapak</t>
  </si>
  <si>
    <t>BL</t>
  </si>
  <si>
    <t>Faris Oulet</t>
  </si>
  <si>
    <t>Tya Nur Hasanah</t>
  </si>
  <si>
    <t>https://instagram.com/farisoutlet?igshid=14kezxav4c63b</t>
  </si>
  <si>
    <t>Instagram</t>
  </si>
  <si>
    <t>Shopee</t>
  </si>
  <si>
    <t>SP</t>
  </si>
  <si>
    <t>Ambon Shop Solo</t>
  </si>
  <si>
    <t>085869881277</t>
  </si>
  <si>
    <t>Lazada</t>
  </si>
  <si>
    <t>LZ</t>
  </si>
  <si>
    <t>Mecca Fashion</t>
  </si>
  <si>
    <t>Jakarta</t>
  </si>
  <si>
    <t>085794179325</t>
  </si>
  <si>
    <t>Blibli</t>
  </si>
  <si>
    <t>BB</t>
  </si>
  <si>
    <t>Jumi Jumbo Indonesia</t>
  </si>
  <si>
    <t>https://instagram.com/pusatjumbo?igshid=hxwxfvhao8y3</t>
  </si>
  <si>
    <t>081280686516</t>
  </si>
  <si>
    <t>IG</t>
  </si>
  <si>
    <t>Kireina Shop</t>
  </si>
  <si>
    <t>Gn. Batu, Bandung</t>
  </si>
  <si>
    <t>0895343941275</t>
  </si>
  <si>
    <t>Facebook</t>
  </si>
  <si>
    <t>FB</t>
  </si>
  <si>
    <t>Penjual Hijab 1</t>
  </si>
  <si>
    <t>Karawang</t>
  </si>
  <si>
    <t>PL</t>
  </si>
  <si>
    <t>Penjual Celana 1</t>
  </si>
  <si>
    <t>Website</t>
  </si>
  <si>
    <t>WB</t>
  </si>
  <si>
    <t>Zoya</t>
  </si>
  <si>
    <t>https://www.zoya.co.id/</t>
  </si>
  <si>
    <t>Fanniashop</t>
  </si>
  <si>
    <t>Dinar</t>
  </si>
  <si>
    <t>Kamarung, Cimahi</t>
  </si>
  <si>
    <t>089699191991</t>
  </si>
  <si>
    <t>Bank Central Asia</t>
  </si>
  <si>
    <t>BantalShop</t>
  </si>
  <si>
    <t>Bandung</t>
  </si>
  <si>
    <t>Bank Nasional Indonesia</t>
  </si>
  <si>
    <t>BNI</t>
  </si>
  <si>
    <t>Piyama</t>
  </si>
  <si>
    <t>Sumedang</t>
  </si>
  <si>
    <t>Bank Rakyat Indonesia</t>
  </si>
  <si>
    <t>BRI</t>
  </si>
  <si>
    <t>Mukena Anak</t>
  </si>
  <si>
    <t>Tasikmalaya</t>
  </si>
  <si>
    <t>082240076224</t>
  </si>
  <si>
    <t>Piyama 1</t>
  </si>
  <si>
    <t>Alvaro17oulet</t>
  </si>
  <si>
    <t>Baju Anak 1</t>
  </si>
  <si>
    <t>Mieke Pariatika</t>
  </si>
  <si>
    <t>Jl. Sudirman, Bandung</t>
  </si>
  <si>
    <t>0817616677</t>
  </si>
  <si>
    <t>Pernak pernik Nusantara</t>
  </si>
  <si>
    <t>Sembako</t>
  </si>
  <si>
    <t>Raditia Yunianti  /  Mama Ahda</t>
  </si>
  <si>
    <t>Bina Lestari 10, Buciper</t>
  </si>
  <si>
    <t>Lala Grosir</t>
  </si>
  <si>
    <t>Lala</t>
  </si>
  <si>
    <t>Padasuka, Cimahi</t>
  </si>
  <si>
    <t>Caliesta E-shop</t>
  </si>
  <si>
    <t>Caliesta</t>
  </si>
  <si>
    <t>Indra Lubna</t>
  </si>
  <si>
    <t>Tissue Nice</t>
  </si>
  <si>
    <t>Agen Batujajar</t>
  </si>
  <si>
    <t>Batujajar, Bandung Barat</t>
  </si>
  <si>
    <t>Agen Gula Pasir</t>
  </si>
  <si>
    <t>Unpad, Bandung</t>
  </si>
  <si>
    <t>Pak Ulung</t>
  </si>
  <si>
    <t>Purwadadi, Subang</t>
  </si>
  <si>
    <t>Distributor / Supplier</t>
  </si>
  <si>
    <t>Setoran Modal</t>
  </si>
  <si>
    <t>Untuk Pemesanan Telor Tanggal</t>
  </si>
  <si>
    <t>Tanggal</t>
  </si>
  <si>
    <t>Jumlah</t>
  </si>
  <si>
    <t>Total</t>
  </si>
  <si>
    <t>Selisih Setoran Modal</t>
  </si>
  <si>
    <t>Modal Pembelian Mama Ahda</t>
  </si>
  <si>
    <t>Bulan</t>
  </si>
  <si>
    <t>August</t>
  </si>
  <si>
    <t>September</t>
  </si>
  <si>
    <t>Oktober</t>
  </si>
  <si>
    <t>Grand Total</t>
  </si>
  <si>
    <t>Item</t>
  </si>
  <si>
    <t>Supplier</t>
  </si>
  <si>
    <t>Telor</t>
  </si>
  <si>
    <t>Kecap Manis Cap Bangau 550 ml</t>
  </si>
  <si>
    <t>Minyak Goreng Filma 2 ltr</t>
  </si>
  <si>
    <t>Minyak Goreng Sovia 1 ltr</t>
  </si>
  <si>
    <t>Tepung  Terigu Segitiga Biru 1 kg</t>
  </si>
  <si>
    <t>Susu Sapi Bear Brand 1 can</t>
  </si>
  <si>
    <t>Gula Kawung</t>
  </si>
  <si>
    <t>Gula Kelapa</t>
  </si>
  <si>
    <t>Kara Santan Instan</t>
  </si>
  <si>
    <t>Gula Pasir Curah</t>
  </si>
  <si>
    <t>Gula Kelapa Batok</t>
  </si>
  <si>
    <t>Sunlight Cair</t>
  </si>
  <si>
    <t>Indomie Ayam Bawang</t>
  </si>
  <si>
    <t>Indomie Goreng</t>
  </si>
  <si>
    <t>Tissue Nice 2 ply 180 sheet</t>
  </si>
  <si>
    <t>Jahe Merah Amanah</t>
  </si>
  <si>
    <t>Tissue Passeo 2 ply 50 sheet</t>
  </si>
  <si>
    <t>Gula Pasir Rosebrand 1kg</t>
  </si>
  <si>
    <t>Satuan</t>
  </si>
  <si>
    <t>Qty</t>
  </si>
  <si>
    <t>Convertion</t>
  </si>
  <si>
    <t>Category</t>
  </si>
  <si>
    <t>Sub Category</t>
  </si>
  <si>
    <t>Modal Pembelian NZR Shop 2020</t>
  </si>
  <si>
    <t>Kodi</t>
  </si>
  <si>
    <t>pcs</t>
  </si>
  <si>
    <t>Food</t>
  </si>
  <si>
    <t>01</t>
  </si>
  <si>
    <t>Value</t>
  </si>
  <si>
    <t>Gross</t>
  </si>
  <si>
    <t>Makanan</t>
  </si>
  <si>
    <t>0101</t>
  </si>
  <si>
    <t>Tray</t>
  </si>
  <si>
    <t>kg</t>
  </si>
  <si>
    <t>Minuman</t>
  </si>
  <si>
    <t>0102</t>
  </si>
  <si>
    <t>Rim</t>
  </si>
  <si>
    <t>Bahan Makanan</t>
  </si>
  <si>
    <t>0103</t>
  </si>
  <si>
    <t>Kilogram</t>
  </si>
  <si>
    <t>Household</t>
  </si>
  <si>
    <t>02</t>
  </si>
  <si>
    <t>Mililiter</t>
  </si>
  <si>
    <t>Pieces</t>
  </si>
  <si>
    <t>Ball</t>
  </si>
  <si>
    <t>10</t>
  </si>
  <si>
    <t>Supplier / Distributor</t>
  </si>
  <si>
    <t>Pemesanan</t>
  </si>
  <si>
    <t>Profit</t>
  </si>
  <si>
    <t>Harga Jual</t>
  </si>
  <si>
    <t>Harga</t>
  </si>
  <si>
    <t>Mama Ahda</t>
  </si>
  <si>
    <t>NZR Shop</t>
  </si>
  <si>
    <t>House Hold</t>
  </si>
  <si>
    <t>Telor Stock Status</t>
  </si>
  <si>
    <t>Date</t>
  </si>
  <si>
    <t>Stock</t>
  </si>
  <si>
    <t>Remain</t>
  </si>
  <si>
    <t>Status</t>
  </si>
  <si>
    <t>Month</t>
  </si>
  <si>
    <t>Monthly Profit</t>
  </si>
  <si>
    <t>Done</t>
  </si>
  <si>
    <t>October</t>
  </si>
  <si>
    <t>Available</t>
  </si>
  <si>
    <t>November</t>
  </si>
  <si>
    <t>Minyak Goreng Filma 2 L</t>
  </si>
  <si>
    <t>Minyak Goreng Sovia 1 L</t>
  </si>
  <si>
    <t>Tepung Terigu Segitiga Biru 1 Kg</t>
  </si>
  <si>
    <t>Kecap Manis Cap Bangau 550 mL</t>
  </si>
  <si>
    <t>Susu Sapi Bear Brand 1 Can</t>
  </si>
  <si>
    <t xml:space="preserve">Sunlight Cair </t>
  </si>
  <si>
    <t>GROSS PROFIT</t>
  </si>
  <si>
    <t>Customer</t>
  </si>
  <si>
    <t>Type</t>
  </si>
  <si>
    <t>Warung</t>
  </si>
  <si>
    <t>WR</t>
  </si>
  <si>
    <t>Warung Gorengan (Depan RS)</t>
  </si>
  <si>
    <t>RSKG Habibie, Jalan Tubagus Ismail</t>
  </si>
  <si>
    <t>Personal</t>
  </si>
  <si>
    <t>PR</t>
  </si>
  <si>
    <t>Erin Prita Dwiyana</t>
  </si>
  <si>
    <t>Pekanbaru</t>
  </si>
  <si>
    <t>Company</t>
  </si>
  <si>
    <t>CM</t>
  </si>
  <si>
    <t>Popoy Ayu Damayanti</t>
  </si>
  <si>
    <t>Yuli Mulyasari</t>
  </si>
  <si>
    <t>Jatiasih, Bekasi</t>
  </si>
  <si>
    <t>Pembayaran</t>
  </si>
  <si>
    <t>Fitri Yuningsih</t>
  </si>
  <si>
    <t>Jakarta Selatan</t>
  </si>
  <si>
    <t>Tunai</t>
  </si>
  <si>
    <t>TN</t>
  </si>
  <si>
    <t>Tini Sumartini</t>
  </si>
  <si>
    <t>Buciper, Bina Mulya 10</t>
  </si>
  <si>
    <t>Cicilan</t>
  </si>
  <si>
    <t>CL</t>
  </si>
  <si>
    <t>Dien Mifta Kusumawardhani</t>
  </si>
  <si>
    <t>Permana Utara Blok E1 no.34</t>
  </si>
  <si>
    <t>Konyungasi</t>
  </si>
  <si>
    <t>KY</t>
  </si>
  <si>
    <t>Mamah Kia</t>
  </si>
  <si>
    <t>Cihanjuang</t>
  </si>
  <si>
    <t>Nina Taufik</t>
  </si>
  <si>
    <t>Buciper, Bina Luhur 15</t>
  </si>
  <si>
    <t>Konyungasi Time</t>
  </si>
  <si>
    <t>Hanny Septiani</t>
  </si>
  <si>
    <t>Bogor</t>
  </si>
  <si>
    <t>Mingguan</t>
  </si>
  <si>
    <t>MG</t>
  </si>
  <si>
    <t>Dila Camelina</t>
  </si>
  <si>
    <t>Kiaracondong, Bandung</t>
  </si>
  <si>
    <t>Bulanan</t>
  </si>
  <si>
    <t>Teti TK</t>
  </si>
  <si>
    <t>TK Andria</t>
  </si>
  <si>
    <t>Emmy Sartika</t>
  </si>
  <si>
    <t>Hega Endah Yuliani</t>
  </si>
  <si>
    <t>Buciper, Bina Luhur 20</t>
  </si>
  <si>
    <t>Eva Dwi Mulyawati</t>
  </si>
  <si>
    <t xml:space="preserve">Ibu Yayah Bambang </t>
  </si>
  <si>
    <t>Buciper, Bina Luhur 10</t>
  </si>
  <si>
    <t>Ibu Edi</t>
  </si>
  <si>
    <t>Buciper, Bina Luhur 16</t>
  </si>
  <si>
    <t>Ibu Yuyun</t>
  </si>
  <si>
    <t>Habibie</t>
  </si>
  <si>
    <t>Rani Amalia</t>
  </si>
  <si>
    <t>Ibu Beni</t>
  </si>
  <si>
    <t>Buciper, Bina Luhur 17</t>
  </si>
  <si>
    <t>Ibu Imas</t>
  </si>
  <si>
    <t>Buciper, Bina Lestari</t>
  </si>
  <si>
    <t>Umi Wawa</t>
  </si>
  <si>
    <t>Buciper, Bina Budaya</t>
  </si>
  <si>
    <t>Teh Chaira</t>
  </si>
  <si>
    <t>Kak Ika</t>
  </si>
  <si>
    <t>Nua Hijau R1</t>
  </si>
  <si>
    <t xml:space="preserve">Peni Kurniasari </t>
  </si>
  <si>
    <t>Opung Rani</t>
  </si>
  <si>
    <t>Buciper, Bina Luhur 6</t>
  </si>
  <si>
    <t>Ibu Suar</t>
  </si>
  <si>
    <t>Ibu Tin Edi</t>
  </si>
  <si>
    <t>Ibu Aup Raup</t>
  </si>
  <si>
    <t>Buciper, Bina Bakti</t>
  </si>
  <si>
    <t>Mbah Bu Cahyo</t>
  </si>
  <si>
    <t>Buciper, Bina Luhur 19</t>
  </si>
  <si>
    <t>Teh Wiena</t>
  </si>
  <si>
    <t>Yudith SR</t>
  </si>
  <si>
    <t>Emi Sartika</t>
  </si>
  <si>
    <t>Meily</t>
  </si>
  <si>
    <t>Cidahu Cimahi</t>
  </si>
  <si>
    <t>Ibu Atik</t>
  </si>
  <si>
    <t>Ibu Opi</t>
  </si>
  <si>
    <t xml:space="preserve">Ibu Ipong </t>
  </si>
  <si>
    <t>Kopo, Bojongloa</t>
  </si>
  <si>
    <t>Ibu Eceu</t>
  </si>
  <si>
    <t>Ibu Rukini</t>
  </si>
  <si>
    <t>Ibu Elly</t>
  </si>
  <si>
    <t>Ibu Heni</t>
  </si>
  <si>
    <t>Ibu Richard</t>
  </si>
  <si>
    <t>Ibu Bina Luhur 36</t>
  </si>
  <si>
    <t>Ibu Ongko</t>
  </si>
  <si>
    <t>Ibu Agus</t>
  </si>
  <si>
    <t>Buciper, Bina Luhur 2</t>
  </si>
  <si>
    <t>Ibu Bina Bakti 4</t>
  </si>
  <si>
    <t>Siap dikirim</t>
  </si>
  <si>
    <t>Blom dibayar</t>
  </si>
</sst>
</file>

<file path=xl/styles.xml><?xml version="1.0" encoding="utf-8"?>
<styleSheet xmlns="http://schemas.openxmlformats.org/spreadsheetml/2006/main">
  <numFmts count="9">
    <numFmt numFmtId="176" formatCode="_ * #,##0_ ;_ * \-#,##0_ ;_ * &quot;-&quot;_ ;_ @_ "/>
    <numFmt numFmtId="177" formatCode="_ * #,##0.00_ ;_ * \-#,##0.00_ ;_ * &quot;-&quot;??_ ;_ @_ "/>
    <numFmt numFmtId="178" formatCode="#,##0;\-#,##0"/>
    <numFmt numFmtId="179" formatCode="[$-409]d\-mmm\-yyyy;@"/>
    <numFmt numFmtId="44" formatCode="_(&quot;$&quot;* #,##0.00_);_(&quot;$&quot;* \(#,##0.00\);_(&quot;$&quot;* &quot;-&quot;??_);_(@_)"/>
    <numFmt numFmtId="180" formatCode="0_);[Red]\(0\)"/>
    <numFmt numFmtId="181" formatCode="[$-409]mmmm\-yy;@"/>
    <numFmt numFmtId="42" formatCode="_(&quot;$&quot;* #,##0_);_(&quot;$&quot;* \(#,##0\);_(&quot;$&quot;* &quot;-&quot;_);_(@_)"/>
    <numFmt numFmtId="182" formatCode="[$-409]dd\-mmm\-yy;@"/>
  </numFmts>
  <fonts count="30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3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8" borderId="4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0" fillId="34" borderId="7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37" borderId="1" applyNumberFormat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25" borderId="1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vertical="center"/>
    </xf>
    <xf numFmtId="0" fontId="2" fillId="4" borderId="0" xfId="0" applyFont="1" applyFill="1">
      <alignment vertical="center"/>
    </xf>
    <xf numFmtId="3" fontId="2" fillId="4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3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 wrapText="1"/>
    </xf>
    <xf numFmtId="0" fontId="5" fillId="12" borderId="0" xfId="0" applyFont="1" applyFill="1">
      <alignment vertical="center"/>
    </xf>
    <xf numFmtId="0" fontId="6" fillId="0" borderId="0" xfId="0" applyFont="1">
      <alignment vertical="center"/>
    </xf>
    <xf numFmtId="0" fontId="7" fillId="13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/>
    </xf>
    <xf numFmtId="49" fontId="6" fillId="0" borderId="0" xfId="0" applyNumberFormat="1" applyFont="1">
      <alignment vertical="center"/>
    </xf>
    <xf numFmtId="0" fontId="5" fillId="13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179" fontId="0" fillId="0" borderId="0" xfId="0" applyNumberFormat="1" applyAlignment="1">
      <alignment horizontal="right" vertical="center"/>
    </xf>
    <xf numFmtId="38" fontId="0" fillId="0" borderId="0" xfId="0" applyNumberFormat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>
      <alignment vertical="center"/>
    </xf>
    <xf numFmtId="38" fontId="0" fillId="16" borderId="0" xfId="0" applyNumberFormat="1" applyFill="1" applyAlignment="1">
      <alignment horizontal="right" vertical="center"/>
    </xf>
    <xf numFmtId="38" fontId="0" fillId="17" borderId="0" xfId="0" applyNumberFormat="1" applyFill="1" applyAlignment="1">
      <alignment horizontal="right" vertical="center"/>
    </xf>
    <xf numFmtId="0" fontId="6" fillId="16" borderId="0" xfId="0" applyFont="1" applyFill="1">
      <alignment vertical="center"/>
    </xf>
    <xf numFmtId="0" fontId="6" fillId="17" borderId="0" xfId="0" applyFont="1" applyFill="1">
      <alignment vertical="center"/>
    </xf>
    <xf numFmtId="0" fontId="4" fillId="0" borderId="0" xfId="0" applyFont="1" applyAlignment="1">
      <alignment horizontal="right" vertical="center"/>
    </xf>
    <xf numFmtId="3" fontId="4" fillId="0" borderId="0" xfId="0" applyNumberFormat="1" applyFont="1">
      <alignment vertical="center"/>
    </xf>
    <xf numFmtId="3" fontId="0" fillId="16" borderId="0" xfId="0" applyNumberFormat="1" applyFill="1">
      <alignment vertical="center"/>
    </xf>
    <xf numFmtId="38" fontId="0" fillId="0" borderId="0" xfId="0" applyNumberFormat="1" applyFill="1" applyAlignment="1">
      <alignment horizontal="right" vertical="center"/>
    </xf>
    <xf numFmtId="0" fontId="7" fillId="18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Border="1">
      <alignment vertical="center"/>
    </xf>
    <xf numFmtId="0" fontId="1" fillId="19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3" fontId="0" fillId="0" borderId="0" xfId="0" applyNumberFormat="1" applyFont="1" applyAlignment="1">
      <alignment horizontal="right" vertical="center"/>
    </xf>
    <xf numFmtId="0" fontId="4" fillId="16" borderId="0" xfId="0" applyFont="1" applyFill="1">
      <alignment vertical="center"/>
    </xf>
    <xf numFmtId="3" fontId="4" fillId="16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8" fillId="20" borderId="0" xfId="0" applyFont="1" applyFill="1">
      <alignment vertical="center"/>
    </xf>
    <xf numFmtId="0" fontId="1" fillId="19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 wrapText="1"/>
    </xf>
    <xf numFmtId="0" fontId="9" fillId="20" borderId="0" xfId="0" applyFont="1" applyFill="1" applyAlignment="1">
      <alignment horizontal="center" vertical="center"/>
    </xf>
    <xf numFmtId="182" fontId="8" fillId="20" borderId="0" xfId="0" applyNumberFormat="1" applyFont="1" applyFill="1" applyAlignment="1">
      <alignment horizontal="center" vertical="center"/>
    </xf>
    <xf numFmtId="0" fontId="4" fillId="16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178" fontId="5" fillId="5" borderId="0" xfId="0" applyNumberFormat="1" applyFont="1" applyFill="1">
      <alignment vertical="center"/>
    </xf>
    <xf numFmtId="0" fontId="1" fillId="22" borderId="0" xfId="0" applyFont="1" applyFill="1" applyAlignment="1">
      <alignment horizontal="center" vertical="center"/>
    </xf>
    <xf numFmtId="49" fontId="1" fillId="22" borderId="0" xfId="0" applyNumberFormat="1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10" applyFont="1">
      <alignment vertical="center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>
      <alignment vertical="center"/>
    </xf>
    <xf numFmtId="49" fontId="10" fillId="0" borderId="0" xfId="10" applyNumberFormat="1" applyFont="1">
      <alignment vertical="center"/>
    </xf>
    <xf numFmtId="180" fontId="8" fillId="0" borderId="0" xfId="0" applyNumberFormat="1" applyFont="1" applyAlignment="1">
      <alignment horizontal="center" vertical="center"/>
    </xf>
    <xf numFmtId="0" fontId="1" fillId="23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7">
    <dxf>
      <numFmt numFmtId="180" formatCode="0_);[Red]\(0\)"/>
    </dxf>
    <dxf>
      <font>
        <name val="Calibri"/>
        <scheme val="none"/>
        <strike val="0"/>
        <sz val="11"/>
        <color auto="1"/>
      </font>
      <numFmt numFmtId="49" formatCode="@"/>
    </dxf>
    <dxf>
      <font>
        <name val="Calibri"/>
        <scheme val="none"/>
        <strike val="0"/>
        <sz val="11"/>
        <color auto="1"/>
      </font>
      <numFmt numFmtId="180" formatCode="0_);[Red]\(0\)"/>
    </dxf>
    <dxf>
      <font>
        <name val="Calibri"/>
        <scheme val="none"/>
        <strike val="0"/>
        <sz val="11"/>
        <color auto="1"/>
      </font>
      <numFmt numFmtId="49" formatCode="@"/>
    </dxf>
    <dxf>
      <font>
        <name val="Calibri"/>
        <scheme val="none"/>
        <strike val="0"/>
        <sz val="11"/>
        <color auto="1"/>
      </font>
      <numFmt numFmtId="49" formatCode="@"/>
    </dxf>
    <dxf>
      <font>
        <name val="Calibri"/>
        <scheme val="none"/>
        <strike val="0"/>
        <sz val="11"/>
        <color auto="1"/>
      </font>
      <numFmt numFmtId="180" formatCode="0_);[Red]\(0\)"/>
    </dxf>
    <dxf>
      <font>
        <name val="Calibri"/>
        <scheme val="none"/>
        <strike val="0"/>
        <sz val="11"/>
        <color auto="1"/>
      </font>
      <numFmt numFmtId="180" formatCode="0_);[Red]\(0\)"/>
    </dxf>
    <dxf>
      <numFmt numFmtId="49" formatCode="@"/>
    </dxf>
    <dxf>
      <numFmt numFmtId="49" formatCode="@"/>
    </dxf>
    <dxf>
      <numFmt numFmtId="180" formatCode="0_);[Red]\(0\)"/>
    </dxf>
    <dxf>
      <numFmt numFmtId="180" formatCode="0_);[Red]\(0\)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38" formatCode="#,##0_);[Red]\(#,##0\)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Modal Pembelian Mama</a:t>
            </a:r>
            <a:r>
              <a:rPr b="1" baseline="0"/>
              <a:t> Ahda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989340874483"/>
          <c:y val="0.238549618320611"/>
          <c:w val="0.832597346095279"/>
          <c:h val="0.6028625954198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Item!$C$2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Item!$B$3:$B$5</c:f>
              <c:strCache>
                <c:ptCount val="3"/>
                <c:pt idx="0">
                  <c:v>August</c:v>
                </c:pt>
                <c:pt idx="1">
                  <c:v>September</c:v>
                </c:pt>
                <c:pt idx="2">
                  <c:v>Oktober</c:v>
                </c:pt>
              </c:strCache>
            </c:strRef>
          </c:cat>
          <c:val>
            <c:numRef>
              <c:f>Item!$C$3:$C$5</c:f>
              <c:numCache>
                <c:formatCode>#,##0</c:formatCode>
                <c:ptCount val="3"/>
                <c:pt idx="0">
                  <c:v>2026000</c:v>
                </c:pt>
                <c:pt idx="1">
                  <c:v>2778400</c:v>
                </c:pt>
                <c:pt idx="2">
                  <c:v>1552500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2711296"/>
        <c:axId val="82712832"/>
      </c:barChart>
      <c:catAx>
        <c:axId val="8271129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12832"/>
        <c:crosses val="autoZero"/>
        <c:auto val="1"/>
        <c:lblAlgn val="ctr"/>
        <c:lblOffset val="100"/>
        <c:noMultiLvlLbl val="0"/>
      </c:catAx>
      <c:valAx>
        <c:axId val="827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accent2">
                <a:lumMod val="50000"/>
              </a:schemeClr>
            </a:solidFill>
            <a:prstDash val="solid"/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11296"/>
        <c:crosses val="autoZero"/>
        <c:crossBetween val="between"/>
      </c:valAx>
      <c:spPr>
        <a:solidFill>
          <a:schemeClr val="accent2">
            <a:lumMod val="40000"/>
            <a:lumOff val="60000"/>
          </a:schemeClr>
        </a:solidFill>
        <a:ln w="6350" cap="flat" cmpd="sng" algn="ctr">
          <a:solidFill>
            <a:schemeClr val="accent6"/>
          </a:solidFill>
          <a:prstDash val="solid"/>
          <a:miter lim="800000"/>
        </a:ln>
        <a:effectLst/>
        <a:sp3d>
          <a:extrusionClr>
            <a:srgbClr val="FFFFFF"/>
          </a:extrusionClr>
          <a:contourClr>
            <a:srgbClr val="FFFFFF"/>
          </a:contourClr>
        </a:sp3d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Modal</a:t>
            </a:r>
            <a:r>
              <a:rPr lang="en-US" baseline="0"/>
              <a:t> Pembelian NZR Shop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Pemesanan!$R$2</c:f>
              <c:strCache>
                <c:ptCount val="1"/>
                <c:pt idx="0">
                  <c:v>Value</c:v>
                </c:pt>
              </c:strCache>
            </c:strRef>
          </c:tx>
          <c:explosion val="0"/>
          <c:dPt>
            <c:idx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Pemesanan!$Q$3</c:f>
              <c:strCache>
                <c:ptCount val="1"/>
                <c:pt idx="0">
                  <c:v>Oktober</c:v>
                </c:pt>
              </c:strCache>
            </c:strRef>
          </c:cat>
          <c:val>
            <c:numRef>
              <c:f>Pemesanan!$R$3</c:f>
              <c:numCache>
                <c:formatCode>#,##0</c:formatCode>
                <c:ptCount val="1"/>
                <c:pt idx="0">
                  <c:v>2197040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Gross Profit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 All Item'!$B$2</c:f>
              <c:strCache>
                <c:ptCount val="1"/>
                <c:pt idx="0">
                  <c:v>NZR Shop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'Profit All Item'!$A$3:$A$5</c:f>
              <c:numCache>
                <c:formatCode>[$-409]mmmm\-yy;@</c:formatCode>
                <c:ptCount val="3"/>
                <c:pt idx="0" c:formatCode="[$-409]mmmm\-yy;@">
                  <c:v>44044</c:v>
                </c:pt>
                <c:pt idx="1" c:formatCode="[$-409]mmmm\-yy;@">
                  <c:v>44075</c:v>
                </c:pt>
                <c:pt idx="2" c:formatCode="[$-409]mmmm\-yy;@">
                  <c:v>44105</c:v>
                </c:pt>
              </c:numCache>
            </c:numRef>
          </c:cat>
          <c:val>
            <c:numRef>
              <c:f>'Profit All Item'!$B$3:$B$5</c:f>
              <c:numCache>
                <c:formatCode>#,##0</c:formatCode>
                <c:ptCount val="3"/>
                <c:pt idx="0">
                  <c:v>105000</c:v>
                </c:pt>
                <c:pt idx="1">
                  <c:v>210600</c:v>
                </c:pt>
                <c:pt idx="2">
                  <c:v>985460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0103333"/>
        <c:axId val="103059128"/>
      </c:lineChart>
      <c:dateAx>
        <c:axId val="9801033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3059128"/>
        <c:crosses val="autoZero"/>
        <c:auto val="1"/>
        <c:lblOffset val="100"/>
        <c:baseTimeUnit val="months"/>
      </c:dateAx>
      <c:valAx>
        <c:axId val="10305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1033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63500">
                    <a:schemeClr val="accent3">
                      <a:satMod val="175000"/>
                      <a:alpha val="40000"/>
                    </a:schemeClr>
                  </a:glow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>
                <a:effectLst>
                  <a:glow rad="63500">
                    <a:schemeClr val="accent3">
                      <a:satMod val="175000"/>
                      <a:alpha val="40000"/>
                    </a:schemeClr>
                  </a:glow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Monthly Profit of Telor for NZR Shop</a:t>
            </a:r>
            <a:endParaRPr>
              <a:effectLst>
                <a:glow rad="63500">
                  <a:schemeClr val="accent3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layout>
        <c:manualLayout>
          <c:xMode val="edge"/>
          <c:yMode val="edge"/>
          <c:x val="0.277113270126066"/>
          <c:y val="0.027523313877682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945211150648"/>
          <c:y val="0.0923721380373571"/>
          <c:w val="0.835423767325608"/>
          <c:h val="0.818120903131828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Stock!$I$1:$I$2</c:f>
              <c:strCache>
                <c:ptCount val="1"/>
                <c:pt idx="0">
                  <c:v>Monthly Profit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Stock!$H$3:$H$10</c15:sqref>
                  </c15:fullRef>
                </c:ext>
              </c:extLst>
              <c:f>(Stock!$H$3,Stock!$H$6:$H$7,Stock!$H$10)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Stock!$I$3:$I$9</c15:sqref>
                  </c15:fullRef>
                </c:ext>
              </c:extLst>
              <c:f>(Stock!$I$3,Stock!$I$6:$I$7)</c:f>
              <c:numCache>
                <c:formatCode>#,##0</c:formatCode>
                <c:ptCount val="3"/>
                <c:pt idx="0">
                  <c:v>67000</c:v>
                </c:pt>
                <c:pt idx="1">
                  <c:v>30000</c:v>
                </c:pt>
                <c:pt idx="2">
                  <c:v>141500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60100"/>
        <c:axId val="343035455"/>
      </c:barChart>
      <c:catAx>
        <c:axId val="4076010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343035455"/>
        <c:crosses val="autoZero"/>
        <c:auto val="1"/>
        <c:lblAlgn val="ctr"/>
        <c:lblOffset val="100"/>
        <c:noMultiLvlLbl val="0"/>
      </c:catAx>
      <c:valAx>
        <c:axId val="343035455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407601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effectLst>
            <a:glow rad="63500">
              <a:schemeClr val="accent3">
                <a:satMod val="175000"/>
                <a:alpha val="40000"/>
              </a:schemeClr>
            </a:glow>
            <a:outerShdw blurRad="50800" dist="38100" dir="2700000" algn="tl" rotWithShape="0">
              <a:prstClr val="black">
                <a:alpha val="40000"/>
              </a:prstClr>
            </a:outerShdw>
            <a:reflection blurRad="6350" stA="60000" endA="900" endPos="60000" dist="29997" dir="5400000" sy="-100000" algn="bl" rotWithShape="0"/>
          </a:effectLst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168275</xdr:colOff>
      <xdr:row>0</xdr:row>
      <xdr:rowOff>635</xdr:rowOff>
    </xdr:from>
    <xdr:to>
      <xdr:col>11</xdr:col>
      <xdr:colOff>19050</xdr:colOff>
      <xdr:row>5</xdr:row>
      <xdr:rowOff>390525</xdr:rowOff>
    </xdr:to>
    <xdr:graphicFrame>
      <xdr:nvGraphicFramePr>
        <xdr:cNvPr id="2" name="Chart 1"/>
        <xdr:cNvGraphicFramePr/>
      </xdr:nvGraphicFramePr>
      <xdr:xfrm>
        <a:off x="4473575" y="635"/>
        <a:ext cx="5546725" cy="2355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191135</xdr:colOff>
      <xdr:row>0</xdr:row>
      <xdr:rowOff>9525</xdr:rowOff>
    </xdr:from>
    <xdr:to>
      <xdr:col>14</xdr:col>
      <xdr:colOff>1905</xdr:colOff>
      <xdr:row>8</xdr:row>
      <xdr:rowOff>354965</xdr:rowOff>
    </xdr:to>
    <xdr:graphicFrame>
      <xdr:nvGraphicFramePr>
        <xdr:cNvPr id="2" name="Chart 1"/>
        <xdr:cNvGraphicFramePr/>
      </xdr:nvGraphicFramePr>
      <xdr:xfrm>
        <a:off x="9434830" y="9525"/>
        <a:ext cx="4935220" cy="2265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0</xdr:row>
      <xdr:rowOff>12700</xdr:rowOff>
    </xdr:from>
    <xdr:to>
      <xdr:col>9</xdr:col>
      <xdr:colOff>419100</xdr:colOff>
      <xdr:row>7</xdr:row>
      <xdr:rowOff>213360</xdr:rowOff>
    </xdr:to>
    <xdr:graphicFrame>
      <xdr:nvGraphicFramePr>
        <xdr:cNvPr id="5" name="Chart 4"/>
        <xdr:cNvGraphicFramePr/>
      </xdr:nvGraphicFramePr>
      <xdr:xfrm>
        <a:off x="4095750" y="12700"/>
        <a:ext cx="3981450" cy="260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19685</xdr:rowOff>
    </xdr:from>
    <xdr:to>
      <xdr:col>9</xdr:col>
      <xdr:colOff>90805</xdr:colOff>
      <xdr:row>17</xdr:row>
      <xdr:rowOff>98425</xdr:rowOff>
    </xdr:to>
    <xdr:graphicFrame>
      <xdr:nvGraphicFramePr>
        <xdr:cNvPr id="2" name="Chart 1"/>
        <xdr:cNvGraphicFramePr/>
      </xdr:nvGraphicFramePr>
      <xdr:xfrm>
        <a:off x="9525" y="19685"/>
        <a:ext cx="5567680" cy="331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5" name="Table15" displayName="Table15" ref="A2:G25" headerRowCount="0" totalsRowShown="0">
  <tableColumns count="7">
    <tableColumn id="1" name="Column1" dataDxfId="0"/>
    <tableColumn id="2" name="Column2" dataDxfId="1"/>
    <tableColumn id="3" name="Column6" dataDxfId="2"/>
    <tableColumn id="4" name="Column4" dataDxfId="3"/>
    <tableColumn id="5" name="Column3" dataDxfId="4"/>
    <tableColumn id="6" name="Column7" dataDxfId="5"/>
    <tableColumn id="7" name="Column5" dataDxfId="6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6" name="Table2" displayName="Table2" ref="L2:M10" headerRowCount="0" totalsRowShown="0">
  <tableColumns count="2">
    <tableColumn id="1" name="Column1" dataDxfId="7"/>
    <tableColumn id="2" name="Column2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L12:M14" headerRowCount="0" totalsRowShown="0">
  <tableColumns count="2">
    <tableColumn id="1" name="Column1" dataDxfId="9"/>
    <tableColumn id="2" name="Column2" dataDxfId="10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2:D9" headerRowCount="0" totalsRowShown="0">
  <tableColumns count="3">
    <tableColumn id="1" name="Satuan" dataDxfId="11"/>
    <tableColumn id="2" name="Qty" dataDxfId="12"/>
    <tableColumn id="3" name="Column1" dataDxfId="1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7" name="Table1" displayName="Table1" ref="F2:H6" headerRowCount="0" totalsRowShown="0">
  <tableColumns count="3">
    <tableColumn id="1" name="Category" dataDxfId="14"/>
    <tableColumn id="2" name="Sub Category" dataDxfId="15"/>
    <tableColumn id="3" name="Index" dataDxfId="1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A3:D49" headerRowCount="0" totalsRowShown="0">
  <tableColumns count="4">
    <tableColumn id="1" name="Column1" dataDxfId="17"/>
    <tableColumn id="2" name="Column2" dataDxfId="18"/>
    <tableColumn id="3" name="Column4" dataDxfId="19"/>
    <tableColumn id="4" name="Column3" dataDxfId="20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id="18" name="Table18" displayName="Table18" ref="H2:I4" headerRowCount="0" totalsRowShown="0">
  <tableColumns count="2">
    <tableColumn id="1" name="Column1" dataDxfId="21"/>
    <tableColumn id="2" name="Column2" dataDxfId="2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19" name="Table19" displayName="Table19" ref="H7:I9" headerRowCount="0" totalsRowShown="0">
  <tableColumns count="2">
    <tableColumn id="1" name="Column1" dataDxfId="23"/>
    <tableColumn id="2" name="Column2" dataDxfId="24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21" name="Table21" displayName="Table21" ref="H12:I13" headerRowCount="0" totalsRowShown="0">
  <tableColumns count="2">
    <tableColumn id="1" name="Column1" dataDxfId="25"/>
    <tableColumn id="2" name="Column2" dataDxfId="26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zoya.co.id/" TargetMode="External"/><Relationship Id="rId5" Type="http://schemas.openxmlformats.org/officeDocument/2006/relationships/hyperlink" Target="https://instagram.com/pusatjumbo?igshid=hxwxfvhao8y3" TargetMode="External"/><Relationship Id="rId4" Type="http://schemas.openxmlformats.org/officeDocument/2006/relationships/hyperlink" Target="https://www.tokopedia.com/assundari" TargetMode="Externa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table" Target="../tables/table9.xml"/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0"/>
  <sheetViews>
    <sheetView workbookViewId="0">
      <pane ySplit="1" topLeftCell="A12" activePane="bottomLeft" state="frozen"/>
      <selection/>
      <selection pane="bottomLeft" activeCell="D25" sqref="D25"/>
    </sheetView>
  </sheetViews>
  <sheetFormatPr defaultColWidth="9.14285714285714" defaultRowHeight="24.95" customHeight="1"/>
  <cols>
    <col min="1" max="1" width="9.14285714285714" style="1"/>
    <col min="2" max="2" width="24.1428571428571" customWidth="1"/>
    <col min="3" max="3" width="29.2857142857143" style="1" customWidth="1"/>
    <col min="4" max="4" width="40.7142857142857" customWidth="1"/>
    <col min="5" max="5" width="19.7142857142857" style="1" customWidth="1"/>
    <col min="6" max="6" width="23.7142857142857" style="14" customWidth="1"/>
    <col min="7" max="7" width="19.7142857142857" style="14" customWidth="1"/>
    <col min="8" max="8" width="12.4285714285714" style="1" customWidth="1"/>
    <col min="9" max="9" width="18.5714285714286" style="1" customWidth="1"/>
    <col min="10" max="10" width="10.5714285714286" customWidth="1"/>
    <col min="11" max="11" width="10.2857142857143" customWidth="1"/>
    <col min="12" max="12" width="24.4285714285714" customWidth="1"/>
  </cols>
  <sheetData>
    <row r="1" customHeight="1" spans="1:13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2" t="s">
        <v>5</v>
      </c>
      <c r="G1" s="72" t="s">
        <v>6</v>
      </c>
      <c r="H1" s="71" t="s">
        <v>7</v>
      </c>
      <c r="I1" s="71" t="s">
        <v>8</v>
      </c>
      <c r="L1" s="81" t="s">
        <v>9</v>
      </c>
      <c r="M1" s="81" t="s">
        <v>10</v>
      </c>
    </row>
    <row r="2" customHeight="1" spans="1:13">
      <c r="A2" s="73">
        <v>1</v>
      </c>
      <c r="B2" s="74" t="s">
        <v>11</v>
      </c>
      <c r="C2" s="75"/>
      <c r="D2" s="76" t="s">
        <v>12</v>
      </c>
      <c r="E2" s="75" t="s">
        <v>13</v>
      </c>
      <c r="F2" s="77" t="s">
        <v>14</v>
      </c>
      <c r="G2" s="77"/>
      <c r="L2" t="s">
        <v>13</v>
      </c>
      <c r="M2" t="s">
        <v>15</v>
      </c>
    </row>
    <row r="3" customHeight="1" spans="1:13">
      <c r="A3" s="73">
        <f t="shared" ref="A3:A25" si="0">A2+1</f>
        <v>2</v>
      </c>
      <c r="B3" s="78" t="s">
        <v>16</v>
      </c>
      <c r="C3" s="77"/>
      <c r="D3" s="78"/>
      <c r="E3" s="77" t="s">
        <v>17</v>
      </c>
      <c r="F3" s="77" t="s">
        <v>18</v>
      </c>
      <c r="G3" s="77" t="s">
        <v>19</v>
      </c>
      <c r="H3" s="1" t="s">
        <v>20</v>
      </c>
      <c r="I3" s="1">
        <v>3920154939</v>
      </c>
      <c r="L3" t="s">
        <v>21</v>
      </c>
      <c r="M3" t="s">
        <v>22</v>
      </c>
    </row>
    <row r="4" customHeight="1" spans="1:13">
      <c r="A4" s="73">
        <f t="shared" si="0"/>
        <v>3</v>
      </c>
      <c r="B4" s="78" t="s">
        <v>23</v>
      </c>
      <c r="C4" s="77" t="s">
        <v>24</v>
      </c>
      <c r="D4" s="78" t="s">
        <v>25</v>
      </c>
      <c r="E4" s="75" t="s">
        <v>26</v>
      </c>
      <c r="F4" s="77"/>
      <c r="G4" s="77"/>
      <c r="H4" s="1" t="s">
        <v>20</v>
      </c>
      <c r="I4" s="1">
        <v>3120622497</v>
      </c>
      <c r="L4" t="s">
        <v>27</v>
      </c>
      <c r="M4" t="s">
        <v>28</v>
      </c>
    </row>
    <row r="5" customHeight="1" spans="1:13">
      <c r="A5" s="73">
        <f t="shared" si="0"/>
        <v>4</v>
      </c>
      <c r="B5" s="78" t="s">
        <v>29</v>
      </c>
      <c r="C5" s="77"/>
      <c r="D5" s="78"/>
      <c r="E5" s="77" t="s">
        <v>17</v>
      </c>
      <c r="F5" s="77" t="s">
        <v>18</v>
      </c>
      <c r="G5" s="77" t="s">
        <v>30</v>
      </c>
      <c r="H5" s="1" t="s">
        <v>20</v>
      </c>
      <c r="I5" s="1">
        <v>3270690032</v>
      </c>
      <c r="L5" t="s">
        <v>31</v>
      </c>
      <c r="M5" t="s">
        <v>32</v>
      </c>
    </row>
    <row r="6" customHeight="1" spans="1:13">
      <c r="A6" s="73">
        <f t="shared" si="0"/>
        <v>5</v>
      </c>
      <c r="B6" s="78" t="s">
        <v>33</v>
      </c>
      <c r="C6" s="77"/>
      <c r="D6" s="78"/>
      <c r="E6" s="77" t="s">
        <v>17</v>
      </c>
      <c r="F6" s="77" t="s">
        <v>34</v>
      </c>
      <c r="G6" s="77" t="s">
        <v>35</v>
      </c>
      <c r="H6" s="1" t="s">
        <v>20</v>
      </c>
      <c r="I6" s="1">
        <v>1570188816</v>
      </c>
      <c r="L6" t="s">
        <v>36</v>
      </c>
      <c r="M6" t="s">
        <v>37</v>
      </c>
    </row>
    <row r="7" customHeight="1" spans="1:13">
      <c r="A7" s="73">
        <f t="shared" si="0"/>
        <v>6</v>
      </c>
      <c r="B7" s="78" t="s">
        <v>38</v>
      </c>
      <c r="C7" s="77"/>
      <c r="D7" s="79" t="s">
        <v>39</v>
      </c>
      <c r="E7" s="75" t="s">
        <v>26</v>
      </c>
      <c r="F7" s="77"/>
      <c r="G7" s="77" t="s">
        <v>40</v>
      </c>
      <c r="L7" t="s">
        <v>26</v>
      </c>
      <c r="M7" t="s">
        <v>41</v>
      </c>
    </row>
    <row r="8" customHeight="1" spans="1:13">
      <c r="A8" s="73">
        <f t="shared" si="0"/>
        <v>7</v>
      </c>
      <c r="B8" s="78" t="s">
        <v>42</v>
      </c>
      <c r="C8" s="75"/>
      <c r="D8" s="78"/>
      <c r="E8" s="77" t="s">
        <v>17</v>
      </c>
      <c r="F8" s="77" t="s">
        <v>43</v>
      </c>
      <c r="G8" s="77" t="s">
        <v>44</v>
      </c>
      <c r="H8" s="1" t="s">
        <v>20</v>
      </c>
      <c r="I8" s="1">
        <v>2820270242</v>
      </c>
      <c r="L8" t="s">
        <v>45</v>
      </c>
      <c r="M8" t="s">
        <v>46</v>
      </c>
    </row>
    <row r="9" customHeight="1" spans="1:13">
      <c r="A9" s="73">
        <f t="shared" si="0"/>
        <v>8</v>
      </c>
      <c r="B9" s="78" t="s">
        <v>47</v>
      </c>
      <c r="C9" s="77"/>
      <c r="D9" s="78" t="s">
        <v>48</v>
      </c>
      <c r="E9" s="77" t="s">
        <v>45</v>
      </c>
      <c r="F9" s="77"/>
      <c r="G9" s="77"/>
      <c r="L9" t="s">
        <v>17</v>
      </c>
      <c r="M9" t="s">
        <v>49</v>
      </c>
    </row>
    <row r="10" customHeight="1" spans="1:13">
      <c r="A10" s="73">
        <f t="shared" si="0"/>
        <v>9</v>
      </c>
      <c r="B10" s="78" t="s">
        <v>50</v>
      </c>
      <c r="C10" s="77"/>
      <c r="D10" s="78" t="s">
        <v>34</v>
      </c>
      <c r="E10" s="77" t="s">
        <v>45</v>
      </c>
      <c r="F10" s="77"/>
      <c r="G10" s="77"/>
      <c r="L10" s="11" t="s">
        <v>51</v>
      </c>
      <c r="M10" s="11" t="s">
        <v>52</v>
      </c>
    </row>
    <row r="11" customHeight="1" spans="1:7">
      <c r="A11" s="73">
        <f t="shared" si="0"/>
        <v>10</v>
      </c>
      <c r="B11" s="78" t="s">
        <v>53</v>
      </c>
      <c r="C11" s="77"/>
      <c r="D11" s="79" t="s">
        <v>54</v>
      </c>
      <c r="E11" s="77" t="s">
        <v>51</v>
      </c>
      <c r="F11" s="77"/>
      <c r="G11" s="77"/>
    </row>
    <row r="12" customHeight="1" spans="1:13">
      <c r="A12" s="73">
        <f t="shared" si="0"/>
        <v>11</v>
      </c>
      <c r="B12" s="78" t="s">
        <v>55</v>
      </c>
      <c r="C12" s="77" t="s">
        <v>56</v>
      </c>
      <c r="D12" s="78"/>
      <c r="E12" s="77" t="s">
        <v>27</v>
      </c>
      <c r="F12" s="77" t="s">
        <v>57</v>
      </c>
      <c r="G12" s="77" t="s">
        <v>58</v>
      </c>
      <c r="H12" s="1" t="s">
        <v>20</v>
      </c>
      <c r="I12" s="1">
        <v>2800718981</v>
      </c>
      <c r="L12" t="s">
        <v>59</v>
      </c>
      <c r="M12" t="s">
        <v>20</v>
      </c>
    </row>
    <row r="13" customHeight="1" spans="1:13">
      <c r="A13" s="73">
        <f t="shared" si="0"/>
        <v>12</v>
      </c>
      <c r="B13" s="78" t="s">
        <v>60</v>
      </c>
      <c r="C13" s="77"/>
      <c r="D13" s="78"/>
      <c r="E13" s="77" t="s">
        <v>45</v>
      </c>
      <c r="F13" s="77" t="s">
        <v>61</v>
      </c>
      <c r="G13" s="77"/>
      <c r="L13" t="s">
        <v>62</v>
      </c>
      <c r="M13" t="s">
        <v>63</v>
      </c>
    </row>
    <row r="14" customHeight="1" spans="1:13">
      <c r="A14" s="73">
        <f t="shared" si="0"/>
        <v>13</v>
      </c>
      <c r="B14" s="78" t="s">
        <v>64</v>
      </c>
      <c r="C14" s="77"/>
      <c r="D14" s="78"/>
      <c r="E14" s="77" t="s">
        <v>45</v>
      </c>
      <c r="F14" s="77" t="s">
        <v>65</v>
      </c>
      <c r="G14" s="77"/>
      <c r="L14" t="s">
        <v>66</v>
      </c>
      <c r="M14" t="s">
        <v>67</v>
      </c>
    </row>
    <row r="15" customHeight="1" spans="1:9">
      <c r="A15" s="73">
        <f t="shared" si="0"/>
        <v>14</v>
      </c>
      <c r="B15" s="78" t="s">
        <v>68</v>
      </c>
      <c r="C15" s="77"/>
      <c r="D15" s="78"/>
      <c r="E15" s="77" t="s">
        <v>26</v>
      </c>
      <c r="F15" s="77" t="s">
        <v>69</v>
      </c>
      <c r="G15" s="77" t="s">
        <v>70</v>
      </c>
      <c r="H15" s="1" t="s">
        <v>20</v>
      </c>
      <c r="I15" s="1">
        <v>7330789047</v>
      </c>
    </row>
    <row r="16" customHeight="1" spans="1:7">
      <c r="A16" s="73">
        <f t="shared" si="0"/>
        <v>15</v>
      </c>
      <c r="B16" s="78" t="s">
        <v>71</v>
      </c>
      <c r="C16" s="77"/>
      <c r="D16" s="78" t="s">
        <v>72</v>
      </c>
      <c r="E16" s="77" t="s">
        <v>27</v>
      </c>
      <c r="F16" s="77"/>
      <c r="G16" s="77"/>
    </row>
    <row r="17" customHeight="1" spans="1:9">
      <c r="A17" s="73">
        <f t="shared" si="0"/>
        <v>16</v>
      </c>
      <c r="B17" s="78" t="s">
        <v>73</v>
      </c>
      <c r="C17" s="77" t="s">
        <v>74</v>
      </c>
      <c r="D17" s="78"/>
      <c r="E17" s="77" t="s">
        <v>17</v>
      </c>
      <c r="F17" s="77" t="s">
        <v>75</v>
      </c>
      <c r="G17" s="77" t="s">
        <v>76</v>
      </c>
      <c r="H17" s="1" t="s">
        <v>20</v>
      </c>
      <c r="I17" s="1">
        <v>3461918130</v>
      </c>
    </row>
    <row r="18" customHeight="1" spans="1:7">
      <c r="A18" s="73">
        <f t="shared" si="0"/>
        <v>17</v>
      </c>
      <c r="B18" s="78" t="s">
        <v>77</v>
      </c>
      <c r="C18" s="80"/>
      <c r="D18" s="78" t="s">
        <v>34</v>
      </c>
      <c r="E18" s="77" t="s">
        <v>21</v>
      </c>
      <c r="F18" s="80" t="s">
        <v>34</v>
      </c>
      <c r="G18" s="80"/>
    </row>
    <row r="19" customHeight="1" spans="1:7">
      <c r="A19" s="73">
        <f t="shared" si="0"/>
        <v>18</v>
      </c>
      <c r="B19" s="78" t="s">
        <v>78</v>
      </c>
      <c r="C19" s="80" t="s">
        <v>79</v>
      </c>
      <c r="D19" s="78" t="s">
        <v>80</v>
      </c>
      <c r="E19" s="77"/>
      <c r="F19" s="80"/>
      <c r="G19" s="80"/>
    </row>
    <row r="20" customHeight="1" spans="1:7">
      <c r="A20" s="73">
        <f t="shared" si="0"/>
        <v>19</v>
      </c>
      <c r="B20" s="78" t="s">
        <v>81</v>
      </c>
      <c r="C20" s="80" t="s">
        <v>82</v>
      </c>
      <c r="D20" s="78" t="s">
        <v>83</v>
      </c>
      <c r="E20" s="77"/>
      <c r="F20" s="80"/>
      <c r="G20" s="80"/>
    </row>
    <row r="21" customHeight="1" spans="1:7">
      <c r="A21" s="73">
        <f t="shared" si="0"/>
        <v>20</v>
      </c>
      <c r="B21" s="78" t="s">
        <v>84</v>
      </c>
      <c r="C21" s="80" t="s">
        <v>85</v>
      </c>
      <c r="D21" s="78" t="s">
        <v>34</v>
      </c>
      <c r="E21" s="77" t="s">
        <v>13</v>
      </c>
      <c r="F21" s="80"/>
      <c r="G21" s="80"/>
    </row>
    <row r="22" customHeight="1" spans="1:7">
      <c r="A22" s="73">
        <f t="shared" si="0"/>
        <v>21</v>
      </c>
      <c r="B22" s="78" t="s">
        <v>86</v>
      </c>
      <c r="C22" s="77" t="s">
        <v>86</v>
      </c>
      <c r="D22" s="78" t="s">
        <v>34</v>
      </c>
      <c r="E22" s="77" t="s">
        <v>27</v>
      </c>
      <c r="F22" s="80"/>
      <c r="G22" s="80"/>
    </row>
    <row r="23" customHeight="1" spans="1:7">
      <c r="A23" s="73">
        <f t="shared" si="0"/>
        <v>22</v>
      </c>
      <c r="B23" s="78" t="s">
        <v>87</v>
      </c>
      <c r="C23" s="77" t="s">
        <v>88</v>
      </c>
      <c r="D23" s="78" t="s">
        <v>89</v>
      </c>
      <c r="E23" s="77"/>
      <c r="F23" s="80"/>
      <c r="G23" s="80"/>
    </row>
    <row r="24" customHeight="1" spans="1:7">
      <c r="A24" s="73">
        <f t="shared" si="0"/>
        <v>23</v>
      </c>
      <c r="B24" s="78" t="s">
        <v>90</v>
      </c>
      <c r="C24" s="77" t="s">
        <v>90</v>
      </c>
      <c r="D24" s="78" t="s">
        <v>91</v>
      </c>
      <c r="E24" s="77"/>
      <c r="F24" s="80"/>
      <c r="G24" s="80"/>
    </row>
    <row r="25" customHeight="1" spans="1:7">
      <c r="A25" s="73">
        <f t="shared" si="0"/>
        <v>24</v>
      </c>
      <c r="B25" s="78" t="s">
        <v>78</v>
      </c>
      <c r="C25" s="80" t="s">
        <v>92</v>
      </c>
      <c r="D25" s="78" t="s">
        <v>93</v>
      </c>
      <c r="E25" s="77"/>
      <c r="F25" s="80"/>
      <c r="G25" s="80"/>
    </row>
    <row r="26" customHeight="1" spans="1:1">
      <c r="A26" s="73"/>
    </row>
    <row r="27" customHeight="1" spans="1:1">
      <c r="A27" s="73"/>
    </row>
    <row r="28" customHeight="1" spans="1:1">
      <c r="A28" s="73"/>
    </row>
    <row r="29" customHeight="1" spans="1:1">
      <c r="A29" s="73"/>
    </row>
    <row r="30" customHeight="1" spans="1:1">
      <c r="A30" s="73"/>
    </row>
    <row r="31" customHeight="1" spans="1:1">
      <c r="A31" s="73"/>
    </row>
    <row r="32" customHeight="1" spans="1:1">
      <c r="A32" s="73"/>
    </row>
    <row r="33" customHeight="1" spans="1:1">
      <c r="A33" s="73"/>
    </row>
    <row r="34" customHeight="1" spans="1:1">
      <c r="A34" s="73"/>
    </row>
    <row r="35" customHeight="1" spans="1:1">
      <c r="A35" s="73"/>
    </row>
    <row r="36" customHeight="1" spans="1:1">
      <c r="A36" s="73"/>
    </row>
    <row r="37" customHeight="1" spans="1:1">
      <c r="A37" s="73"/>
    </row>
    <row r="38" customHeight="1" spans="1:1">
      <c r="A38" s="73"/>
    </row>
    <row r="39" customHeight="1" spans="1:1">
      <c r="A39" s="73"/>
    </row>
    <row r="40" customHeight="1" spans="1:1">
      <c r="A40" s="73"/>
    </row>
    <row r="41" customHeight="1" spans="1:1">
      <c r="A41" s="73"/>
    </row>
    <row r="42" customHeight="1" spans="1:1">
      <c r="A42" s="73"/>
    </row>
    <row r="43" customHeight="1" spans="1:1">
      <c r="A43" s="73"/>
    </row>
    <row r="44" customHeight="1" spans="1:1">
      <c r="A44" s="73"/>
    </row>
    <row r="45" customHeight="1" spans="1:1">
      <c r="A45" s="73"/>
    </row>
    <row r="46" customHeight="1" spans="1:1">
      <c r="A46" s="73"/>
    </row>
    <row r="47" customHeight="1" spans="1:1">
      <c r="A47" s="73"/>
    </row>
    <row r="48" customHeight="1" spans="1:1">
      <c r="A48" s="73"/>
    </row>
    <row r="49" customHeight="1" spans="1:1">
      <c r="A49" s="73"/>
    </row>
    <row r="50" customHeight="1" spans="1:1">
      <c r="A50" s="73"/>
    </row>
    <row r="51" customHeight="1" spans="1:1">
      <c r="A51" s="73"/>
    </row>
    <row r="52" customHeight="1" spans="1:1">
      <c r="A52" s="73"/>
    </row>
    <row r="53" customHeight="1" spans="1:1">
      <c r="A53" s="73"/>
    </row>
    <row r="54" customHeight="1" spans="1:1">
      <c r="A54" s="73"/>
    </row>
    <row r="55" customHeight="1" spans="1:1">
      <c r="A55" s="73"/>
    </row>
    <row r="56" customHeight="1" spans="1:1">
      <c r="A56" s="73"/>
    </row>
    <row r="57" customHeight="1" spans="1:1">
      <c r="A57" s="73"/>
    </row>
    <row r="58" customHeight="1" spans="1:1">
      <c r="A58" s="73"/>
    </row>
    <row r="59" customHeight="1" spans="1:1">
      <c r="A59" s="73"/>
    </row>
    <row r="60" customHeight="1" spans="1:1">
      <c r="A60" s="73"/>
    </row>
    <row r="61" customHeight="1" spans="1:1">
      <c r="A61" s="73"/>
    </row>
    <row r="62" customHeight="1" spans="1:1">
      <c r="A62" s="73"/>
    </row>
    <row r="63" customHeight="1" spans="1:1">
      <c r="A63" s="73"/>
    </row>
    <row r="64" customHeight="1" spans="1:1">
      <c r="A64" s="73"/>
    </row>
    <row r="65" customHeight="1" spans="1:1">
      <c r="A65" s="73"/>
    </row>
    <row r="66" customHeight="1" spans="1:1">
      <c r="A66" s="73"/>
    </row>
    <row r="67" customHeight="1" spans="1:1">
      <c r="A67" s="73"/>
    </row>
    <row r="68" customHeight="1" spans="1:1">
      <c r="A68" s="73"/>
    </row>
    <row r="69" customHeight="1" spans="1:1">
      <c r="A69" s="73"/>
    </row>
    <row r="70" customHeight="1" spans="1:1">
      <c r="A70" s="73"/>
    </row>
  </sheetData>
  <dataValidations count="4">
    <dataValidation type="list" allowBlank="1" showInputMessage="1" showErrorMessage="1" sqref="H8 H17 H18 H2:H7 H9:H11 H12:H16">
      <formula1>$M$12:$M$13</formula1>
    </dataValidation>
    <dataValidation type="list" allowBlank="1" showInputMessage="1" showErrorMessage="1" sqref="E2 E3 E4 E5 E6 E7 E8 E9 E10">
      <formula1>$L$2:$L$9</formula1>
    </dataValidation>
    <dataValidation allowBlank="1" showInputMessage="1" showErrorMessage="1" sqref="F2 G2 I2 F17 G17 F18 G18 F19 G19 F20 G20 F21 G21 F22 G22 F23 G23 F24 G24 F25 G25 F3:F11 F12:F16 G3:G11 G12:G16 I3:I11 I12:I16"/>
    <dataValidation type="list" allowBlank="1" showInputMessage="1" showErrorMessage="1" sqref="E11 E14 E15 E16 E17 E12:E13">
      <formula1>$L$2:$L$10</formula1>
    </dataValidation>
  </dataValidations>
  <hyperlinks>
    <hyperlink ref="D2" r:id="rId4" display="https://www.tokopedia.com/assundari"/>
    <hyperlink ref="D7" r:id="rId5" display="https://instagram.com/pusatjumbo?igshid=hxwxfvhao8y3"/>
    <hyperlink ref="D11" r:id="rId6" display="https://www.zoya.co.id/"/>
  </hyperlinks>
  <pageMargins left="0.75" right="0.75" top="1" bottom="1" header="0.5" footer="0.5"/>
  <pageSetup paperSize="1" orientation="portrait" horizontalDpi="200" verticalDpi="200"/>
  <headerFooter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F1" sqref="F1"/>
    </sheetView>
  </sheetViews>
  <sheetFormatPr defaultColWidth="38.4285714285714" defaultRowHeight="33" customHeight="1" outlineLevelCol="4"/>
  <cols>
    <col min="1" max="1" width="6" customWidth="1"/>
    <col min="2" max="2" width="33" customWidth="1"/>
    <col min="3" max="3" width="25.7142857142857" customWidth="1"/>
    <col min="4" max="4" width="22.4285714285714" customWidth="1"/>
    <col min="5" max="5" width="20.7142857142857" style="1" customWidth="1"/>
    <col min="6" max="7" width="24" customWidth="1"/>
    <col min="8" max="8" width="38.4285714285714" customWidth="1"/>
  </cols>
  <sheetData>
    <row r="1" customHeight="1" spans="1:5">
      <c r="A1" s="64" t="s">
        <v>0</v>
      </c>
      <c r="B1" s="64" t="s">
        <v>94</v>
      </c>
      <c r="C1" s="64" t="s">
        <v>95</v>
      </c>
      <c r="D1" s="64"/>
      <c r="E1" s="65" t="s">
        <v>96</v>
      </c>
    </row>
    <row r="2" customHeight="1" spans="1:5">
      <c r="A2" s="64"/>
      <c r="B2" s="64"/>
      <c r="C2" s="2" t="s">
        <v>97</v>
      </c>
      <c r="D2" s="2" t="s">
        <v>98</v>
      </c>
      <c r="E2" s="65"/>
    </row>
    <row r="3" s="63" customFormat="1" customHeight="1" spans="1:5">
      <c r="A3" s="66">
        <v>1</v>
      </c>
      <c r="B3" t="s">
        <v>79</v>
      </c>
      <c r="C3" s="39">
        <v>44060</v>
      </c>
      <c r="D3" s="19">
        <v>110000</v>
      </c>
      <c r="E3" s="67">
        <v>44050</v>
      </c>
    </row>
    <row r="4" customHeight="1" spans="1:5">
      <c r="A4" s="1">
        <f>A3+1</f>
        <v>2</v>
      </c>
      <c r="B4" t="s">
        <v>79</v>
      </c>
      <c r="C4" s="39">
        <v>44074</v>
      </c>
      <c r="D4" s="19">
        <v>485000</v>
      </c>
      <c r="E4" s="67">
        <v>44050</v>
      </c>
    </row>
    <row r="5" customHeight="1" spans="1:5">
      <c r="A5" s="1">
        <f>A4+1</f>
        <v>3</v>
      </c>
      <c r="B5" t="s">
        <v>79</v>
      </c>
      <c r="C5" s="39">
        <v>44082</v>
      </c>
      <c r="D5" s="19">
        <v>750000</v>
      </c>
      <c r="E5" s="67">
        <v>44050</v>
      </c>
    </row>
    <row r="6" customHeight="1" spans="1:5">
      <c r="A6" s="1">
        <f>A5+1</f>
        <v>4</v>
      </c>
      <c r="B6" t="s">
        <v>79</v>
      </c>
      <c r="C6" s="39">
        <v>44102</v>
      </c>
      <c r="D6" s="19">
        <v>1000000</v>
      </c>
      <c r="E6" s="67">
        <v>44052</v>
      </c>
    </row>
    <row r="7" customHeight="1" spans="1:5">
      <c r="A7" s="1">
        <f>A5+1</f>
        <v>4</v>
      </c>
      <c r="B7" t="s">
        <v>79</v>
      </c>
      <c r="C7" s="39">
        <v>44109</v>
      </c>
      <c r="D7" s="19">
        <v>1000000</v>
      </c>
      <c r="E7" s="67">
        <v>44063</v>
      </c>
    </row>
    <row r="8" customHeight="1" spans="1:5">
      <c r="A8" s="1">
        <f>A7+1</f>
        <v>5</v>
      </c>
      <c r="B8" t="s">
        <v>79</v>
      </c>
      <c r="C8" s="39">
        <v>44122</v>
      </c>
      <c r="D8" s="19">
        <v>1150000</v>
      </c>
      <c r="E8" s="67">
        <v>44082</v>
      </c>
    </row>
    <row r="9" customHeight="1" spans="1:5">
      <c r="A9" s="1">
        <f>A8+1</f>
        <v>6</v>
      </c>
      <c r="B9" t="s">
        <v>79</v>
      </c>
      <c r="C9" s="39">
        <v>44133</v>
      </c>
      <c r="D9" s="19">
        <v>1050000</v>
      </c>
      <c r="E9" s="67">
        <v>44106</v>
      </c>
    </row>
    <row r="10" customHeight="1" spans="3:4">
      <c r="C10" s="68" t="s">
        <v>99</v>
      </c>
      <c r="D10" s="61">
        <f>SUM(D3:D9)</f>
        <v>5545000</v>
      </c>
    </row>
    <row r="11" customHeight="1" spans="3:4">
      <c r="C11" s="69" t="s">
        <v>100</v>
      </c>
      <c r="D11" s="70">
        <f>D10-Item!C6-Pemesanan!K22-Pemesanan!K26-Pemesanan!K30-Pemesanan!K35-Pemesanan!K40-Pemesanan!K44-Pemesanan!K50-Pemesanan!K54-Pemesanan!K64-Pemesanan!K69</f>
        <v>-1145900</v>
      </c>
    </row>
  </sheetData>
  <mergeCells count="4">
    <mergeCell ref="C1:D1"/>
    <mergeCell ref="A1:A2"/>
    <mergeCell ref="B1:B2"/>
    <mergeCell ref="E1:E2"/>
  </mergeCells>
  <dataValidations count="2">
    <dataValidation type="list" allowBlank="1" showInputMessage="1" showErrorMessage="1" sqref="B3 B4:B9">
      <formula1>Supllier!$C$19:$C$25</formula1>
    </dataValidation>
    <dataValidation type="list" allowBlank="1" showInputMessage="1" showErrorMessage="1" sqref="E3 E4 E5 E6 E7 E8 E9">
      <formula1>Pemesanan!$F$13:$F$21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8"/>
  <sheetViews>
    <sheetView workbookViewId="0">
      <pane ySplit="8" topLeftCell="A38" activePane="bottomLeft" state="frozen"/>
      <selection/>
      <selection pane="bottomLeft" activeCell="B18" sqref="B18"/>
    </sheetView>
  </sheetViews>
  <sheetFormatPr defaultColWidth="9.14285714285714" defaultRowHeight="30.95" customHeight="1" outlineLevelCol="2"/>
  <cols>
    <col min="1" max="1" width="3.57142857142857" customWidth="1"/>
    <col min="2" max="2" width="32.1428571428571" customWidth="1"/>
    <col min="3" max="3" width="28.8571428571429" customWidth="1"/>
    <col min="4" max="4" width="2.71428571428571" customWidth="1"/>
    <col min="5" max="5" width="16.5714285714286" customWidth="1"/>
    <col min="6" max="6" width="17.1428571428571" customWidth="1"/>
    <col min="7" max="7" width="2.57142857142857" customWidth="1"/>
    <col min="10" max="10" width="19" customWidth="1"/>
  </cols>
  <sheetData>
    <row r="1" customHeight="1" spans="2:3">
      <c r="B1" s="57" t="s">
        <v>101</v>
      </c>
      <c r="C1" s="57"/>
    </row>
    <row r="2" customHeight="1" spans="2:3">
      <c r="B2" s="2" t="s">
        <v>102</v>
      </c>
      <c r="C2" s="2" t="s">
        <v>98</v>
      </c>
    </row>
    <row r="3" customHeight="1" spans="2:3">
      <c r="B3" s="58" t="s">
        <v>103</v>
      </c>
      <c r="C3" s="59">
        <f>Pemesanan!G13*Pemesanan!I13+Pemesanan!G14*Pemesanan!I14+Pemesanan!G15*Pemesanan!I15+Pemesanan!G46*Pemesanan!I46+Pemesanan!G60*Pemesanan!I60</f>
        <v>2026000</v>
      </c>
    </row>
    <row r="4" customHeight="1" spans="2:3">
      <c r="B4" t="s">
        <v>104</v>
      </c>
      <c r="C4" s="19">
        <f>Pemesanan!G16*Pemesanan!I16+Pemesanan!G24*Pemesanan!I24+Pemesanan!G28*Pemesanan!I28+Pemesanan!G32*Pemesanan!I32+Pemesanan!G37*Pemesanan!I37+Pemesanan!G42*Pemesanan!I42+Pemesanan!G47*Pemesanan!I47+Pemesanan!G52*Pemesanan!I52+Pemesanan!G61*Pemesanan!I61+Pemesanan!G66*Pemesanan!I66</f>
        <v>2778400</v>
      </c>
    </row>
    <row r="5" customHeight="1" spans="2:3">
      <c r="B5" t="s">
        <v>105</v>
      </c>
      <c r="C5" s="19">
        <f>Pemesanan!G17*Pemesanan!I17+Pemesanan!G18*Pemesanan!I18+Pemesanan!G19*Pemesanan!I19</f>
        <v>1552500</v>
      </c>
    </row>
    <row r="6" customHeight="1" spans="2:3">
      <c r="B6" s="60" t="s">
        <v>106</v>
      </c>
      <c r="C6" s="61">
        <f>SUM(C3:C5)</f>
        <v>6356900</v>
      </c>
    </row>
    <row r="7" ht="10" customHeight="1"/>
    <row r="8" s="56" customFormat="1" customHeight="1" spans="1:3">
      <c r="A8" s="57" t="s">
        <v>0</v>
      </c>
      <c r="B8" s="57" t="s">
        <v>107</v>
      </c>
      <c r="C8" s="57" t="s">
        <v>108</v>
      </c>
    </row>
    <row r="9" customHeight="1" spans="1:3">
      <c r="A9" s="1">
        <v>1</v>
      </c>
      <c r="B9" t="s">
        <v>109</v>
      </c>
      <c r="C9" t="s">
        <v>79</v>
      </c>
    </row>
    <row r="10" customHeight="1" spans="1:3">
      <c r="A10" s="1">
        <f t="shared" ref="A10:A26" si="0">A9+1</f>
        <v>2</v>
      </c>
      <c r="B10" t="s">
        <v>110</v>
      </c>
      <c r="C10" t="s">
        <v>79</v>
      </c>
    </row>
    <row r="11" customHeight="1" spans="1:3">
      <c r="A11" s="1">
        <f t="shared" si="0"/>
        <v>3</v>
      </c>
      <c r="B11" t="s">
        <v>111</v>
      </c>
      <c r="C11" t="s">
        <v>79</v>
      </c>
    </row>
    <row r="12" customHeight="1" spans="1:3">
      <c r="A12" s="1">
        <f t="shared" si="0"/>
        <v>4</v>
      </c>
      <c r="B12" t="s">
        <v>112</v>
      </c>
      <c r="C12" t="s">
        <v>79</v>
      </c>
    </row>
    <row r="13" customHeight="1" spans="1:3">
      <c r="A13" s="1">
        <f t="shared" si="0"/>
        <v>5</v>
      </c>
      <c r="B13" t="s">
        <v>113</v>
      </c>
      <c r="C13" t="s">
        <v>79</v>
      </c>
    </row>
    <row r="14" customHeight="1" spans="1:3">
      <c r="A14" s="1">
        <f t="shared" si="0"/>
        <v>6</v>
      </c>
      <c r="B14" t="s">
        <v>114</v>
      </c>
      <c r="C14" t="s">
        <v>79</v>
      </c>
    </row>
    <row r="15" customHeight="1" spans="1:3">
      <c r="A15" s="1">
        <f t="shared" si="0"/>
        <v>7</v>
      </c>
      <c r="B15" t="s">
        <v>115</v>
      </c>
      <c r="C15" t="s">
        <v>92</v>
      </c>
    </row>
    <row r="16" customHeight="1" spans="1:3">
      <c r="A16" s="1">
        <f t="shared" si="0"/>
        <v>8</v>
      </c>
      <c r="B16" t="s">
        <v>116</v>
      </c>
      <c r="C16" t="s">
        <v>92</v>
      </c>
    </row>
    <row r="17" customHeight="1" spans="1:3">
      <c r="A17" s="1">
        <f t="shared" si="0"/>
        <v>9</v>
      </c>
      <c r="B17" t="s">
        <v>117</v>
      </c>
      <c r="C17" t="s">
        <v>92</v>
      </c>
    </row>
    <row r="18" customHeight="1" spans="1:3">
      <c r="A18" s="1">
        <f t="shared" si="0"/>
        <v>10</v>
      </c>
      <c r="B18" t="s">
        <v>118</v>
      </c>
      <c r="C18" t="s">
        <v>92</v>
      </c>
    </row>
    <row r="19" customHeight="1" spans="1:3">
      <c r="A19" s="1">
        <f t="shared" si="0"/>
        <v>11</v>
      </c>
      <c r="B19" t="s">
        <v>119</v>
      </c>
      <c r="C19" t="s">
        <v>92</v>
      </c>
    </row>
    <row r="20" customHeight="1" spans="1:3">
      <c r="A20" s="1">
        <f t="shared" si="0"/>
        <v>12</v>
      </c>
      <c r="B20" t="s">
        <v>120</v>
      </c>
      <c r="C20" t="s">
        <v>82</v>
      </c>
    </row>
    <row r="21" customHeight="1" spans="1:3">
      <c r="A21" s="1">
        <f t="shared" si="0"/>
        <v>13</v>
      </c>
      <c r="B21" t="s">
        <v>121</v>
      </c>
      <c r="C21" t="s">
        <v>82</v>
      </c>
    </row>
    <row r="22" customHeight="1" spans="1:3">
      <c r="A22" s="1">
        <f t="shared" si="0"/>
        <v>14</v>
      </c>
      <c r="B22" t="s">
        <v>122</v>
      </c>
      <c r="C22" t="s">
        <v>82</v>
      </c>
    </row>
    <row r="23" customHeight="1" spans="1:3">
      <c r="A23" s="1">
        <f t="shared" si="0"/>
        <v>15</v>
      </c>
      <c r="B23" t="s">
        <v>123</v>
      </c>
      <c r="C23" t="s">
        <v>85</v>
      </c>
    </row>
    <row r="24" customHeight="1" spans="1:3">
      <c r="A24" s="1">
        <f t="shared" si="0"/>
        <v>16</v>
      </c>
      <c r="B24" t="s">
        <v>124</v>
      </c>
      <c r="C24" t="s">
        <v>85</v>
      </c>
    </row>
    <row r="25" customFormat="1" customHeight="1" spans="1:3">
      <c r="A25" s="1">
        <f t="shared" si="0"/>
        <v>17</v>
      </c>
      <c r="B25" t="s">
        <v>123</v>
      </c>
      <c r="C25" t="s">
        <v>88</v>
      </c>
    </row>
    <row r="26" customFormat="1" customHeight="1" spans="1:3">
      <c r="A26" s="1">
        <f t="shared" si="0"/>
        <v>18</v>
      </c>
      <c r="B26" t="s">
        <v>125</v>
      </c>
      <c r="C26" t="s">
        <v>88</v>
      </c>
    </row>
    <row r="27" customHeight="1" spans="1:3">
      <c r="A27">
        <v>19</v>
      </c>
      <c r="B27" t="s">
        <v>126</v>
      </c>
      <c r="C27" t="s">
        <v>90</v>
      </c>
    </row>
    <row r="28" customHeight="1" spans="3:3">
      <c r="C28" s="62"/>
    </row>
    <row r="29" customHeight="1" spans="3:3">
      <c r="C29" s="62"/>
    </row>
    <row r="30" customHeight="1" spans="3:3">
      <c r="C30" s="62"/>
    </row>
    <row r="31" customHeight="1" spans="3:3">
      <c r="C31" s="62"/>
    </row>
    <row r="32" customHeight="1" spans="3:3">
      <c r="C32" s="62"/>
    </row>
    <row r="33" customHeight="1" spans="3:3">
      <c r="C33" s="62"/>
    </row>
    <row r="34" customHeight="1" spans="3:3">
      <c r="C34" s="62"/>
    </row>
    <row r="35" customHeight="1" spans="3:3">
      <c r="C35" s="62"/>
    </row>
    <row r="36" customHeight="1" spans="3:3">
      <c r="C36" s="62"/>
    </row>
    <row r="37" customHeight="1" spans="3:3">
      <c r="C37" s="62"/>
    </row>
    <row r="38" customHeight="1" spans="3:3">
      <c r="C38" s="62"/>
    </row>
    <row r="39" customHeight="1" spans="3:3">
      <c r="C39" s="62"/>
    </row>
    <row r="40" customHeight="1" spans="3:3">
      <c r="C40" s="62"/>
    </row>
    <row r="41" customHeight="1" spans="3:3">
      <c r="C41" s="62"/>
    </row>
    <row r="42" customHeight="1" spans="3:3">
      <c r="C42" s="62"/>
    </row>
    <row r="43" customHeight="1" spans="3:3">
      <c r="C43" s="62"/>
    </row>
    <row r="44" customHeight="1" spans="3:3">
      <c r="C44" s="62"/>
    </row>
    <row r="45" customHeight="1" spans="3:3">
      <c r="C45" s="62"/>
    </row>
    <row r="46" customHeight="1" spans="3:3">
      <c r="C46" s="62"/>
    </row>
    <row r="47" customHeight="1" spans="3:3">
      <c r="C47" s="62"/>
    </row>
    <row r="48" customHeight="1" spans="3:3">
      <c r="C48" s="62"/>
    </row>
    <row r="49" customHeight="1" spans="3:3">
      <c r="C49" s="62"/>
    </row>
    <row r="50" customHeight="1" spans="3:3">
      <c r="C50" s="62"/>
    </row>
    <row r="51" customHeight="1" spans="3:3">
      <c r="C51" s="62"/>
    </row>
    <row r="52" customHeight="1" spans="3:3">
      <c r="C52" s="62"/>
    </row>
    <row r="53" customHeight="1" spans="3:3">
      <c r="C53" s="62"/>
    </row>
    <row r="54" customHeight="1" spans="3:3">
      <c r="C54" s="62"/>
    </row>
    <row r="55" customHeight="1" spans="3:3">
      <c r="C55" s="62"/>
    </row>
    <row r="56" customHeight="1" spans="3:3">
      <c r="C56" s="62"/>
    </row>
    <row r="57" customHeight="1" spans="3:3">
      <c r="C57" s="62"/>
    </row>
    <row r="58" customHeight="1" spans="3:3">
      <c r="C58" s="62"/>
    </row>
    <row r="59" customHeight="1" spans="3:3">
      <c r="C59" s="62"/>
    </row>
    <row r="60" customHeight="1" spans="3:3">
      <c r="C60" s="62"/>
    </row>
    <row r="61" customHeight="1" spans="3:3">
      <c r="C61" s="62"/>
    </row>
    <row r="62" customHeight="1" spans="3:3">
      <c r="C62" s="62"/>
    </row>
    <row r="63" customHeight="1" spans="3:3">
      <c r="C63" s="62"/>
    </row>
    <row r="64" customHeight="1" spans="3:3">
      <c r="C64" s="62"/>
    </row>
    <row r="65" customHeight="1" spans="3:3">
      <c r="C65" s="62"/>
    </row>
    <row r="66" customHeight="1" spans="3:3">
      <c r="C66" s="62"/>
    </row>
    <row r="67" customHeight="1" spans="3:3">
      <c r="C67" s="62"/>
    </row>
    <row r="68" customHeight="1" spans="3:3">
      <c r="C68" s="62"/>
    </row>
    <row r="69" customHeight="1" spans="3:3">
      <c r="C69" s="62"/>
    </row>
    <row r="70" customHeight="1" spans="3:3">
      <c r="C70" s="62"/>
    </row>
    <row r="71" customHeight="1" spans="3:3">
      <c r="C71" s="62"/>
    </row>
    <row r="72" customHeight="1" spans="3:3">
      <c r="C72" s="62"/>
    </row>
    <row r="73" customHeight="1" spans="3:3">
      <c r="C73" s="62"/>
    </row>
    <row r="74" customHeight="1" spans="3:3">
      <c r="C74" s="62"/>
    </row>
    <row r="75" customHeight="1" spans="3:3">
      <c r="C75" s="62"/>
    </row>
    <row r="76" customHeight="1" spans="3:3">
      <c r="C76" s="62"/>
    </row>
    <row r="77" customHeight="1" spans="3:3">
      <c r="C77" s="62"/>
    </row>
    <row r="78" customHeight="1" spans="3:3">
      <c r="C78" s="62"/>
    </row>
    <row r="79" customHeight="1" spans="3:3">
      <c r="C79" s="62"/>
    </row>
    <row r="80" customHeight="1" spans="3:3">
      <c r="C80" s="62"/>
    </row>
    <row r="81" customHeight="1" spans="3:3">
      <c r="C81" s="62"/>
    </row>
    <row r="82" customHeight="1" spans="3:3">
      <c r="C82" s="62"/>
    </row>
    <row r="83" customHeight="1" spans="3:3">
      <c r="C83" s="62"/>
    </row>
    <row r="84" customHeight="1" spans="3:3">
      <c r="C84" s="62"/>
    </row>
    <row r="85" customHeight="1" spans="3:3">
      <c r="C85" s="62"/>
    </row>
    <row r="86" customHeight="1" spans="3:3">
      <c r="C86" s="62"/>
    </row>
    <row r="87" customHeight="1" spans="3:3">
      <c r="C87" s="62"/>
    </row>
    <row r="88" customHeight="1" spans="3:3">
      <c r="C88" s="62"/>
    </row>
  </sheetData>
  <autoFilter ref="A8:C27">
    <extLst/>
  </autoFilter>
  <mergeCells count="1">
    <mergeCell ref="B1:C1"/>
  </mergeCells>
  <dataValidations count="1">
    <dataValidation type="list" allowBlank="1" showInputMessage="1" showErrorMessage="1" sqref="C9 C16 C17 C18 C19 C20 C21 C22 C23 C24 C25 C26 C27 C10:C15">
      <formula1>Supllier!$C$19:$C$25</formula1>
    </dataValidation>
  </dataValidation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8"/>
  <sheetViews>
    <sheetView zoomScale="90" zoomScaleNormal="90" workbookViewId="0">
      <pane ySplit="12" topLeftCell="A90" activePane="bottomLeft" state="frozen"/>
      <selection/>
      <selection pane="bottomLeft" activeCell="C97" sqref="C97"/>
    </sheetView>
  </sheetViews>
  <sheetFormatPr defaultColWidth="9.14285714285714" defaultRowHeight="29.1" customHeight="1"/>
  <cols>
    <col min="1" max="1" width="4.71428571428571" style="1" customWidth="1"/>
    <col min="2" max="2" width="24.8571428571429" customWidth="1"/>
    <col min="3" max="4" width="23.1428571428571" customWidth="1"/>
    <col min="5" max="5" width="15.3904761904762" style="1" customWidth="1"/>
    <col min="6" max="6" width="17.5714285714286" customWidth="1"/>
    <col min="7" max="7" width="16.8190476190476" customWidth="1"/>
    <col min="8" max="8" width="13" customWidth="1"/>
    <col min="9" max="9" width="9.14285714285714" customWidth="1"/>
    <col min="10" max="10" width="16.8571428571429" customWidth="1"/>
    <col min="11" max="12" width="12.4285714285714" customWidth="1"/>
    <col min="13" max="13" width="14.1428571428571" customWidth="1"/>
    <col min="14" max="14" width="11.8571428571429" customWidth="1"/>
    <col min="15" max="15" width="13.5714285714286" customWidth="1"/>
    <col min="17" max="17" width="21" customWidth="1"/>
    <col min="18" max="18" width="16.1428571428571" customWidth="1"/>
    <col min="19" max="19" width="13.1428571428571" customWidth="1"/>
    <col min="21" max="21" width="13.1428571428571" customWidth="1"/>
    <col min="22" max="22" width="23.5714285714286" customWidth="1"/>
  </cols>
  <sheetData>
    <row r="1" customHeight="1" spans="2:18">
      <c r="B1" s="28" t="s">
        <v>127</v>
      </c>
      <c r="C1" s="28" t="s">
        <v>128</v>
      </c>
      <c r="D1" s="28" t="s">
        <v>129</v>
      </c>
      <c r="F1" s="29" t="s">
        <v>130</v>
      </c>
      <c r="G1" s="29" t="s">
        <v>131</v>
      </c>
      <c r="H1" s="29"/>
      <c r="Q1" s="52" t="s">
        <v>132</v>
      </c>
      <c r="R1" s="53"/>
    </row>
    <row r="2" ht="20" customHeight="1" spans="2:18">
      <c r="B2" s="27" t="s">
        <v>133</v>
      </c>
      <c r="C2" s="27">
        <v>20</v>
      </c>
      <c r="D2" s="27" t="s">
        <v>134</v>
      </c>
      <c r="F2" s="27" t="s">
        <v>135</v>
      </c>
      <c r="G2" s="27"/>
      <c r="H2" s="30" t="s">
        <v>136</v>
      </c>
      <c r="Q2" s="54" t="s">
        <v>102</v>
      </c>
      <c r="R2" s="54" t="s">
        <v>137</v>
      </c>
    </row>
    <row r="3" ht="20" customHeight="1" spans="2:18">
      <c r="B3" s="27" t="s">
        <v>138</v>
      </c>
      <c r="C3" s="27">
        <v>144</v>
      </c>
      <c r="D3" s="27" t="s">
        <v>134</v>
      </c>
      <c r="F3" s="27" t="s">
        <v>135</v>
      </c>
      <c r="G3" s="27" t="s">
        <v>139</v>
      </c>
      <c r="H3" s="30" t="s">
        <v>140</v>
      </c>
      <c r="Q3" s="55" t="s">
        <v>105</v>
      </c>
      <c r="R3" s="5">
        <f>G33*I33+G38*I38+G56*I56+G62*I62+G71*I71+G75*I75+G79*I79+G83*I83+G88*I88+G48*I48+G84*I84+G92*I92</f>
        <v>2197040</v>
      </c>
    </row>
    <row r="4" ht="19" customHeight="1" spans="2:18">
      <c r="B4" s="27" t="s">
        <v>141</v>
      </c>
      <c r="C4" s="27">
        <v>15</v>
      </c>
      <c r="D4" s="27" t="s">
        <v>142</v>
      </c>
      <c r="F4" s="27" t="s">
        <v>135</v>
      </c>
      <c r="G4" s="27" t="s">
        <v>143</v>
      </c>
      <c r="H4" s="30" t="s">
        <v>144</v>
      </c>
      <c r="Q4" s="55"/>
      <c r="R4" s="5"/>
    </row>
    <row r="5" ht="17" customHeight="1" spans="2:8">
      <c r="B5" s="27" t="s">
        <v>145</v>
      </c>
      <c r="C5" s="27">
        <v>500</v>
      </c>
      <c r="D5" s="27" t="s">
        <v>134</v>
      </c>
      <c r="F5" s="30" t="s">
        <v>135</v>
      </c>
      <c r="G5" s="30" t="s">
        <v>146</v>
      </c>
      <c r="H5" s="30" t="s">
        <v>147</v>
      </c>
    </row>
    <row r="6" ht="19" customHeight="1" spans="2:8">
      <c r="B6" s="27" t="s">
        <v>148</v>
      </c>
      <c r="C6" s="27"/>
      <c r="D6" s="27"/>
      <c r="F6" s="30" t="s">
        <v>149</v>
      </c>
      <c r="G6" s="30"/>
      <c r="H6" s="30" t="s">
        <v>150</v>
      </c>
    </row>
    <row r="7" ht="17" customHeight="1" spans="2:4">
      <c r="B7" s="30" t="s">
        <v>151</v>
      </c>
      <c r="C7" s="30"/>
      <c r="D7" s="30"/>
    </row>
    <row r="8" ht="19" customHeight="1" spans="2:4">
      <c r="B8" s="30" t="s">
        <v>152</v>
      </c>
      <c r="C8" s="30"/>
      <c r="D8" s="30"/>
    </row>
    <row r="9" ht="19" customHeight="1" spans="2:4">
      <c r="B9" s="30" t="s">
        <v>153</v>
      </c>
      <c r="C9" s="30" t="s">
        <v>154</v>
      </c>
      <c r="D9" s="30" t="s">
        <v>142</v>
      </c>
    </row>
    <row r="10" ht="7" customHeight="1"/>
    <row r="11" s="25" customFormat="1" customHeight="1" spans="1:27">
      <c r="A11" s="31" t="s">
        <v>0</v>
      </c>
      <c r="B11" s="31" t="s">
        <v>107</v>
      </c>
      <c r="C11" s="31" t="s">
        <v>130</v>
      </c>
      <c r="D11" s="31" t="s">
        <v>131</v>
      </c>
      <c r="E11" s="31" t="s">
        <v>155</v>
      </c>
      <c r="F11" s="31" t="s">
        <v>156</v>
      </c>
      <c r="G11" s="31"/>
      <c r="H11" s="31"/>
      <c r="I11" s="31"/>
      <c r="J11" s="31" t="s">
        <v>157</v>
      </c>
      <c r="K11" s="31"/>
      <c r="L11" s="31"/>
      <c r="M11" s="31"/>
      <c r="N11" s="31" t="s">
        <v>158</v>
      </c>
      <c r="O11" s="42"/>
      <c r="P11" s="42"/>
      <c r="Q11"/>
      <c r="R11"/>
      <c r="S11"/>
      <c r="T11"/>
      <c r="U11"/>
      <c r="V11"/>
      <c r="W11"/>
      <c r="X11"/>
      <c r="Y11"/>
      <c r="Z11"/>
      <c r="AA11"/>
    </row>
    <row r="12" s="26" customFormat="1" customHeight="1" spans="1:27">
      <c r="A12" s="31"/>
      <c r="B12" s="31"/>
      <c r="C12" s="31"/>
      <c r="D12" s="31"/>
      <c r="E12" s="31"/>
      <c r="F12" s="32" t="s">
        <v>97</v>
      </c>
      <c r="G12" s="32" t="s">
        <v>159</v>
      </c>
      <c r="H12" s="32" t="s">
        <v>127</v>
      </c>
      <c r="I12" s="32" t="s">
        <v>98</v>
      </c>
      <c r="J12" s="32" t="s">
        <v>160</v>
      </c>
      <c r="K12" s="32" t="s">
        <v>98</v>
      </c>
      <c r="L12" s="32" t="s">
        <v>161</v>
      </c>
      <c r="M12" s="32" t="s">
        <v>98</v>
      </c>
      <c r="N12" s="31"/>
      <c r="O12" s="43"/>
      <c r="P12" s="43"/>
      <c r="Q12"/>
      <c r="R12"/>
      <c r="S12"/>
      <c r="T12"/>
      <c r="U12"/>
      <c r="V12"/>
      <c r="W12"/>
      <c r="X12"/>
      <c r="Y12"/>
      <c r="Z12"/>
      <c r="AA12"/>
    </row>
    <row r="13" s="27" customFormat="1" ht="36" customHeight="1" spans="1:14">
      <c r="A13" s="33">
        <v>1</v>
      </c>
      <c r="B13" s="27" t="s">
        <v>109</v>
      </c>
      <c r="C13" s="27" t="s">
        <v>135</v>
      </c>
      <c r="D13" s="27" t="s">
        <v>146</v>
      </c>
      <c r="E13" s="34" t="s">
        <v>79</v>
      </c>
      <c r="F13" s="35">
        <v>44050</v>
      </c>
      <c r="G13" s="36">
        <v>23000</v>
      </c>
      <c r="H13" s="36" t="s">
        <v>148</v>
      </c>
      <c r="I13" s="36">
        <v>14</v>
      </c>
      <c r="J13" s="44">
        <v>500</v>
      </c>
      <c r="K13" s="36">
        <f t="shared" ref="K13:K20" si="0">J13*I13</f>
        <v>7000</v>
      </c>
      <c r="L13" s="45">
        <f t="shared" ref="L13:L20" si="1">N13-G13-J13</f>
        <v>500</v>
      </c>
      <c r="M13" s="36">
        <f t="shared" ref="M13:M20" si="2">L13*I13</f>
        <v>7000</v>
      </c>
      <c r="N13" s="36">
        <v>24000</v>
      </c>
    </row>
    <row r="14" s="27" customFormat="1" ht="36" customHeight="1" spans="1:14">
      <c r="A14" s="33">
        <f t="shared" ref="A14:A20" si="3">A13+1</f>
        <v>2</v>
      </c>
      <c r="B14" s="27" t="s">
        <v>109</v>
      </c>
      <c r="C14" s="27" t="s">
        <v>135</v>
      </c>
      <c r="D14" s="27" t="s">
        <v>146</v>
      </c>
      <c r="E14" s="34" t="s">
        <v>79</v>
      </c>
      <c r="F14" s="35">
        <v>44052</v>
      </c>
      <c r="G14" s="36">
        <v>23500</v>
      </c>
      <c r="H14" s="36" t="s">
        <v>148</v>
      </c>
      <c r="I14" s="36">
        <v>30</v>
      </c>
      <c r="J14" s="44">
        <v>1500</v>
      </c>
      <c r="K14" s="36">
        <f t="shared" si="0"/>
        <v>45000</v>
      </c>
      <c r="L14" s="45">
        <f t="shared" si="1"/>
        <v>1000</v>
      </c>
      <c r="M14" s="36">
        <f t="shared" si="2"/>
        <v>30000</v>
      </c>
      <c r="N14" s="36">
        <v>26000</v>
      </c>
    </row>
    <row r="15" s="27" customFormat="1" ht="36" customHeight="1" spans="1:14">
      <c r="A15" s="33">
        <f t="shared" si="3"/>
        <v>3</v>
      </c>
      <c r="B15" s="27" t="s">
        <v>109</v>
      </c>
      <c r="C15" s="27" t="s">
        <v>135</v>
      </c>
      <c r="D15" s="27" t="s">
        <v>146</v>
      </c>
      <c r="E15" s="34" t="s">
        <v>79</v>
      </c>
      <c r="F15" s="35">
        <v>44063</v>
      </c>
      <c r="G15" s="36">
        <v>23500</v>
      </c>
      <c r="H15" s="36" t="s">
        <v>148</v>
      </c>
      <c r="I15" s="36">
        <v>30</v>
      </c>
      <c r="J15" s="44">
        <v>500</v>
      </c>
      <c r="K15" s="36">
        <f t="shared" si="0"/>
        <v>15000</v>
      </c>
      <c r="L15" s="45">
        <f t="shared" si="1"/>
        <v>1000</v>
      </c>
      <c r="M15" s="36">
        <f t="shared" si="2"/>
        <v>30000</v>
      </c>
      <c r="N15" s="36">
        <v>25000</v>
      </c>
    </row>
    <row r="16" s="27" customFormat="1" ht="36" customHeight="1" spans="1:14">
      <c r="A16" s="33">
        <f t="shared" si="3"/>
        <v>4</v>
      </c>
      <c r="B16" s="27" t="s">
        <v>109</v>
      </c>
      <c r="C16" s="27" t="s">
        <v>135</v>
      </c>
      <c r="D16" s="27" t="s">
        <v>146</v>
      </c>
      <c r="E16" s="34" t="s">
        <v>79</v>
      </c>
      <c r="F16" s="35">
        <v>44082</v>
      </c>
      <c r="G16" s="36">
        <v>22500</v>
      </c>
      <c r="H16" s="36" t="s">
        <v>148</v>
      </c>
      <c r="I16" s="36">
        <v>30</v>
      </c>
      <c r="J16" s="44">
        <v>500</v>
      </c>
      <c r="K16" s="36">
        <f t="shared" si="0"/>
        <v>15000</v>
      </c>
      <c r="L16" s="45">
        <f t="shared" si="1"/>
        <v>1000</v>
      </c>
      <c r="M16" s="36">
        <f t="shared" si="2"/>
        <v>30000</v>
      </c>
      <c r="N16" s="36">
        <v>24000</v>
      </c>
    </row>
    <row r="17" s="27" customFormat="1" ht="36" customHeight="1" spans="1:14">
      <c r="A17" s="33">
        <f t="shared" si="3"/>
        <v>5</v>
      </c>
      <c r="B17" s="27" t="s">
        <v>109</v>
      </c>
      <c r="C17" s="27" t="s">
        <v>135</v>
      </c>
      <c r="D17" s="27" t="s">
        <v>146</v>
      </c>
      <c r="E17" s="34" t="s">
        <v>79</v>
      </c>
      <c r="F17" s="35">
        <v>44106</v>
      </c>
      <c r="G17" s="36">
        <v>18500</v>
      </c>
      <c r="H17" s="36" t="s">
        <v>148</v>
      </c>
      <c r="I17" s="36">
        <v>15</v>
      </c>
      <c r="J17" s="44">
        <v>2000</v>
      </c>
      <c r="K17" s="36">
        <f t="shared" si="0"/>
        <v>30000</v>
      </c>
      <c r="L17" s="45">
        <f t="shared" si="1"/>
        <v>3500</v>
      </c>
      <c r="M17" s="36">
        <f t="shared" si="2"/>
        <v>52500</v>
      </c>
      <c r="N17" s="36">
        <v>24000</v>
      </c>
    </row>
    <row r="18" s="27" customFormat="1" ht="36" customHeight="1" spans="1:14">
      <c r="A18" s="33">
        <f t="shared" si="3"/>
        <v>6</v>
      </c>
      <c r="B18" s="27" t="s">
        <v>109</v>
      </c>
      <c r="C18" s="27" t="s">
        <v>135</v>
      </c>
      <c r="D18" s="27" t="s">
        <v>146</v>
      </c>
      <c r="E18" s="34" t="s">
        <v>79</v>
      </c>
      <c r="F18" s="35">
        <v>44128</v>
      </c>
      <c r="G18" s="36">
        <v>21500</v>
      </c>
      <c r="H18" s="36" t="s">
        <v>148</v>
      </c>
      <c r="I18" s="36">
        <v>30</v>
      </c>
      <c r="J18" s="44">
        <v>1000</v>
      </c>
      <c r="K18" s="36">
        <f t="shared" si="0"/>
        <v>30000</v>
      </c>
      <c r="L18" s="45">
        <f t="shared" si="1"/>
        <v>1500</v>
      </c>
      <c r="M18" s="36">
        <f t="shared" si="2"/>
        <v>45000</v>
      </c>
      <c r="N18" s="36">
        <v>24000</v>
      </c>
    </row>
    <row r="19" s="27" customFormat="1" ht="36" customHeight="1" spans="1:14">
      <c r="A19" s="33">
        <f t="shared" si="3"/>
        <v>7</v>
      </c>
      <c r="B19" s="27" t="s">
        <v>109</v>
      </c>
      <c r="C19" s="27" t="s">
        <v>135</v>
      </c>
      <c r="D19" s="27" t="s">
        <v>146</v>
      </c>
      <c r="E19" s="34" t="s">
        <v>79</v>
      </c>
      <c r="F19" s="35">
        <v>44134</v>
      </c>
      <c r="G19" s="36">
        <v>21000</v>
      </c>
      <c r="H19" s="36" t="s">
        <v>148</v>
      </c>
      <c r="I19" s="36">
        <v>30</v>
      </c>
      <c r="J19" s="44">
        <v>1000</v>
      </c>
      <c r="K19" s="36">
        <f t="shared" si="0"/>
        <v>30000</v>
      </c>
      <c r="L19" s="45">
        <f t="shared" si="1"/>
        <v>2000</v>
      </c>
      <c r="M19" s="36">
        <f t="shared" si="2"/>
        <v>60000</v>
      </c>
      <c r="N19" s="36">
        <v>24000</v>
      </c>
    </row>
    <row r="20" s="27" customFormat="1" ht="36" customHeight="1" spans="1:14">
      <c r="A20" s="33">
        <f t="shared" si="3"/>
        <v>8</v>
      </c>
      <c r="B20" s="27" t="s">
        <v>109</v>
      </c>
      <c r="C20" s="27" t="s">
        <v>135</v>
      </c>
      <c r="D20" s="27" t="s">
        <v>146</v>
      </c>
      <c r="E20" s="34" t="s">
        <v>79</v>
      </c>
      <c r="F20" s="35">
        <v>44141</v>
      </c>
      <c r="G20" s="36">
        <v>22500</v>
      </c>
      <c r="H20" s="36" t="s">
        <v>148</v>
      </c>
      <c r="I20" s="36">
        <v>30</v>
      </c>
      <c r="J20" s="44">
        <v>500</v>
      </c>
      <c r="K20" s="36">
        <f t="shared" si="0"/>
        <v>15000</v>
      </c>
      <c r="L20" s="45">
        <f t="shared" si="1"/>
        <v>1000</v>
      </c>
      <c r="M20" s="36">
        <f t="shared" si="2"/>
        <v>30000</v>
      </c>
      <c r="N20" s="36">
        <v>24000</v>
      </c>
    </row>
    <row r="21" s="27" customFormat="1" customHeight="1" spans="1:12">
      <c r="A21" s="33"/>
      <c r="E21" s="37"/>
      <c r="J21" s="46"/>
      <c r="L21" s="47"/>
    </row>
    <row r="22" s="27" customFormat="1" customHeight="1" spans="1:13">
      <c r="A22" s="33"/>
      <c r="E22" s="37"/>
      <c r="J22" s="48" t="s">
        <v>99</v>
      </c>
      <c r="K22" s="49">
        <f>SUM(K13:K21)</f>
        <v>187000</v>
      </c>
      <c r="L22" s="48" t="s">
        <v>99</v>
      </c>
      <c r="M22" s="49">
        <f>SUM(M13:M21)</f>
        <v>284500</v>
      </c>
    </row>
    <row r="23" ht="6" customHeight="1" spans="5:5">
      <c r="E23" s="21"/>
    </row>
    <row r="24" s="27" customFormat="1" customHeight="1" spans="1:14">
      <c r="A24" s="33">
        <v>1</v>
      </c>
      <c r="B24" s="27" t="s">
        <v>111</v>
      </c>
      <c r="C24" s="27" t="s">
        <v>135</v>
      </c>
      <c r="D24" s="27" t="s">
        <v>146</v>
      </c>
      <c r="E24" s="34" t="s">
        <v>79</v>
      </c>
      <c r="F24" s="35">
        <v>44082</v>
      </c>
      <c r="G24" s="36">
        <v>22900</v>
      </c>
      <c r="H24" s="36" t="s">
        <v>152</v>
      </c>
      <c r="I24" s="36">
        <v>24</v>
      </c>
      <c r="J24" s="44">
        <v>1000</v>
      </c>
      <c r="K24" s="36">
        <f>J24*I24</f>
        <v>24000</v>
      </c>
      <c r="L24" s="45">
        <f>N24-G24-J24</f>
        <v>1100</v>
      </c>
      <c r="M24" s="36">
        <f>L24*I24</f>
        <v>26400</v>
      </c>
      <c r="N24" s="36">
        <v>25000</v>
      </c>
    </row>
    <row r="25" s="27" customFormat="1" customHeight="1" spans="1:12">
      <c r="A25" s="33"/>
      <c r="E25" s="37"/>
      <c r="J25" s="46"/>
      <c r="L25" s="47"/>
    </row>
    <row r="26" s="27" customFormat="1" customHeight="1" spans="1:13">
      <c r="A26" s="33"/>
      <c r="E26" s="37"/>
      <c r="J26" s="48" t="s">
        <v>99</v>
      </c>
      <c r="K26" s="49">
        <f>SUM(K24:K25)</f>
        <v>24000</v>
      </c>
      <c r="L26" s="48" t="s">
        <v>99</v>
      </c>
      <c r="M26" s="49">
        <f>SUM(M24:M25)</f>
        <v>26400</v>
      </c>
    </row>
    <row r="27" ht="6.95" customHeight="1" spans="1:5">
      <c r="A27" s="38"/>
      <c r="E27" s="21"/>
    </row>
    <row r="28" customHeight="1" spans="1:14">
      <c r="A28" s="38">
        <v>1</v>
      </c>
      <c r="B28" s="27" t="s">
        <v>112</v>
      </c>
      <c r="C28" t="s">
        <v>135</v>
      </c>
      <c r="D28" s="27" t="s">
        <v>146</v>
      </c>
      <c r="E28" s="34" t="s">
        <v>79</v>
      </c>
      <c r="F28" s="39">
        <v>44082</v>
      </c>
      <c r="G28" s="19">
        <v>11600</v>
      </c>
      <c r="H28" s="40" t="s">
        <v>152</v>
      </c>
      <c r="I28">
        <v>12</v>
      </c>
      <c r="J28" s="50">
        <v>1000</v>
      </c>
      <c r="K28" s="36">
        <f t="shared" ref="K28:K33" si="4">J28*I28</f>
        <v>12000</v>
      </c>
      <c r="L28" s="45">
        <f>N28-G28-J28</f>
        <v>1400</v>
      </c>
      <c r="M28" s="36">
        <f>L28*I28</f>
        <v>16800</v>
      </c>
      <c r="N28" s="19">
        <v>14000</v>
      </c>
    </row>
    <row r="29" customHeight="1" spans="1:13">
      <c r="A29" s="38"/>
      <c r="E29" s="21"/>
      <c r="H29" s="40"/>
      <c r="J29" s="46"/>
      <c r="K29" s="27"/>
      <c r="L29" s="47"/>
      <c r="M29" s="27"/>
    </row>
    <row r="30" customHeight="1" spans="1:13">
      <c r="A30" s="38"/>
      <c r="E30" s="21"/>
      <c r="H30" s="40"/>
      <c r="J30" s="48" t="s">
        <v>99</v>
      </c>
      <c r="K30" s="49">
        <f>SUM(K28:K29)</f>
        <v>12000</v>
      </c>
      <c r="L30" s="48" t="s">
        <v>99</v>
      </c>
      <c r="M30" s="49">
        <f>SUM(M28:M29)</f>
        <v>16800</v>
      </c>
    </row>
    <row r="31" ht="8.1" customHeight="1" spans="1:5">
      <c r="A31" s="38"/>
      <c r="E31" s="21"/>
    </row>
    <row r="32" ht="44.1" customHeight="1" spans="1:14">
      <c r="A32" s="38">
        <v>1</v>
      </c>
      <c r="B32" s="41" t="s">
        <v>113</v>
      </c>
      <c r="C32" t="s">
        <v>135</v>
      </c>
      <c r="D32" s="27" t="s">
        <v>146</v>
      </c>
      <c r="E32" s="34" t="s">
        <v>79</v>
      </c>
      <c r="F32" s="39">
        <v>44082</v>
      </c>
      <c r="G32" s="19">
        <v>9000</v>
      </c>
      <c r="H32" s="40" t="s">
        <v>152</v>
      </c>
      <c r="I32">
        <v>12</v>
      </c>
      <c r="J32" s="50">
        <v>1000</v>
      </c>
      <c r="K32" s="36">
        <f t="shared" si="4"/>
        <v>12000</v>
      </c>
      <c r="L32" s="45">
        <f>N32-G32-J32</f>
        <v>1000</v>
      </c>
      <c r="M32" s="36">
        <f>L32*I32</f>
        <v>12000</v>
      </c>
      <c r="N32" s="19">
        <v>11000</v>
      </c>
    </row>
    <row r="33" ht="44.1" customHeight="1" spans="1:14">
      <c r="A33" s="38">
        <f>A32+1</f>
        <v>2</v>
      </c>
      <c r="B33" s="41" t="s">
        <v>113</v>
      </c>
      <c r="C33" t="s">
        <v>135</v>
      </c>
      <c r="D33" s="27" t="s">
        <v>146</v>
      </c>
      <c r="E33" s="34" t="s">
        <v>82</v>
      </c>
      <c r="F33" s="39">
        <v>44130</v>
      </c>
      <c r="G33" s="19">
        <v>9170</v>
      </c>
      <c r="H33" s="40" t="s">
        <v>152</v>
      </c>
      <c r="I33">
        <v>12</v>
      </c>
      <c r="J33" s="50">
        <v>0</v>
      </c>
      <c r="K33" s="36">
        <f t="shared" si="4"/>
        <v>0</v>
      </c>
      <c r="L33" s="45">
        <f>N33-G33-J33</f>
        <v>1830</v>
      </c>
      <c r="M33" s="36">
        <f>L33*I33</f>
        <v>21960</v>
      </c>
      <c r="N33" s="19">
        <v>11000</v>
      </c>
    </row>
    <row r="34" ht="27.95" customHeight="1" spans="1:14">
      <c r="A34" s="38"/>
      <c r="B34" s="41"/>
      <c r="D34" s="27"/>
      <c r="E34" s="34"/>
      <c r="F34" s="39"/>
      <c r="G34" s="19"/>
      <c r="H34" s="40"/>
      <c r="J34" s="50"/>
      <c r="K34" s="36"/>
      <c r="L34" s="45"/>
      <c r="M34" s="36"/>
      <c r="N34" s="19"/>
    </row>
    <row r="35" customHeight="1" spans="1:13">
      <c r="A35" s="38"/>
      <c r="E35" s="21"/>
      <c r="J35" s="48" t="s">
        <v>99</v>
      </c>
      <c r="K35" s="49">
        <f>SUM(K32:K34)</f>
        <v>12000</v>
      </c>
      <c r="L35" s="48" t="s">
        <v>99</v>
      </c>
      <c r="M35" s="49">
        <f>SUM(M32:M34)</f>
        <v>33960</v>
      </c>
    </row>
    <row r="36" ht="6" customHeight="1" spans="1:5">
      <c r="A36" s="38"/>
      <c r="E36" s="21"/>
    </row>
    <row r="37" ht="42.95" customHeight="1" spans="1:14">
      <c r="A37" s="38">
        <v>1</v>
      </c>
      <c r="B37" s="41" t="s">
        <v>110</v>
      </c>
      <c r="C37" t="s">
        <v>135</v>
      </c>
      <c r="D37" s="27" t="s">
        <v>146</v>
      </c>
      <c r="E37" s="34" t="s">
        <v>79</v>
      </c>
      <c r="F37" s="39">
        <v>44082</v>
      </c>
      <c r="G37" s="19">
        <v>19800</v>
      </c>
      <c r="H37" s="40" t="s">
        <v>152</v>
      </c>
      <c r="I37">
        <v>12</v>
      </c>
      <c r="J37" s="50">
        <v>1000</v>
      </c>
      <c r="K37" s="36">
        <f>J37*I37</f>
        <v>12000</v>
      </c>
      <c r="L37" s="45">
        <f>N37-G37-J37</f>
        <v>1200</v>
      </c>
      <c r="M37" s="36">
        <f>L37*I37</f>
        <v>14400</v>
      </c>
      <c r="N37" s="19">
        <v>22000</v>
      </c>
    </row>
    <row r="38" ht="42.95" customHeight="1" spans="1:14">
      <c r="A38" s="38">
        <f>A37+1</f>
        <v>2</v>
      </c>
      <c r="B38" s="41" t="s">
        <v>110</v>
      </c>
      <c r="C38" t="s">
        <v>135</v>
      </c>
      <c r="D38" s="27" t="s">
        <v>146</v>
      </c>
      <c r="E38" s="34" t="s">
        <v>82</v>
      </c>
      <c r="F38" s="39">
        <v>44130</v>
      </c>
      <c r="G38" s="19">
        <v>19500</v>
      </c>
      <c r="H38" s="40" t="s">
        <v>152</v>
      </c>
      <c r="I38">
        <v>12</v>
      </c>
      <c r="J38" s="50">
        <v>0</v>
      </c>
      <c r="K38" s="36">
        <v>0</v>
      </c>
      <c r="L38" s="45">
        <f>N38-G38-J38</f>
        <v>2500</v>
      </c>
      <c r="M38" s="36">
        <f>L38*I38</f>
        <v>30000</v>
      </c>
      <c r="N38" s="19">
        <v>22000</v>
      </c>
    </row>
    <row r="39" customHeight="1" spans="1:13">
      <c r="A39" s="38"/>
      <c r="E39" s="21"/>
      <c r="J39" s="50"/>
      <c r="K39" s="36"/>
      <c r="L39" s="45"/>
      <c r="M39" s="36"/>
    </row>
    <row r="40" customHeight="1" spans="1:13">
      <c r="A40" s="38"/>
      <c r="E40" s="21"/>
      <c r="J40" s="48" t="s">
        <v>99</v>
      </c>
      <c r="K40" s="49">
        <f>SUM(K37:K39)</f>
        <v>12000</v>
      </c>
      <c r="L40" s="48" t="s">
        <v>99</v>
      </c>
      <c r="M40" s="49">
        <f>SUM(M37:M39)</f>
        <v>44400</v>
      </c>
    </row>
    <row r="41" ht="6" customHeight="1" spans="1:5">
      <c r="A41" s="38"/>
      <c r="E41" s="21"/>
    </row>
    <row r="42" ht="42.95" customHeight="1" spans="1:14">
      <c r="A42" s="38">
        <v>1</v>
      </c>
      <c r="B42" s="41" t="s">
        <v>114</v>
      </c>
      <c r="C42" t="s">
        <v>135</v>
      </c>
      <c r="D42" s="27" t="s">
        <v>146</v>
      </c>
      <c r="E42" s="34" t="s">
        <v>79</v>
      </c>
      <c r="F42" s="39">
        <v>44082</v>
      </c>
      <c r="G42" s="19">
        <v>8700</v>
      </c>
      <c r="H42" s="40" t="s">
        <v>152</v>
      </c>
      <c r="I42">
        <v>30</v>
      </c>
      <c r="J42" s="50">
        <v>300</v>
      </c>
      <c r="K42" s="36">
        <f t="shared" ref="K42:K48" si="5">J42*I42</f>
        <v>9000</v>
      </c>
      <c r="L42" s="45">
        <f t="shared" ref="L42:L48" si="6">N42-G42-J42</f>
        <v>500</v>
      </c>
      <c r="M42" s="36">
        <f t="shared" ref="M42:M48" si="7">L42*I42</f>
        <v>15000</v>
      </c>
      <c r="N42" s="19">
        <v>9500</v>
      </c>
    </row>
    <row r="43" customHeight="1" spans="1:13">
      <c r="A43" s="38"/>
      <c r="E43" s="21"/>
      <c r="J43" s="50"/>
      <c r="K43" s="36"/>
      <c r="L43" s="45"/>
      <c r="M43" s="36"/>
    </row>
    <row r="44" customHeight="1" spans="1:13">
      <c r="A44" s="38"/>
      <c r="E44" s="21"/>
      <c r="J44" s="48" t="s">
        <v>99</v>
      </c>
      <c r="K44" s="49">
        <f>SUM(K41:K43)</f>
        <v>9000</v>
      </c>
      <c r="L44" s="48" t="s">
        <v>99</v>
      </c>
      <c r="M44" s="49">
        <f>SUM(M41:M43)</f>
        <v>15000</v>
      </c>
    </row>
    <row r="45" ht="6" customHeight="1" spans="1:5">
      <c r="A45" s="38"/>
      <c r="E45" s="21"/>
    </row>
    <row r="46" ht="30" customHeight="1" spans="1:14">
      <c r="A46" s="38">
        <v>1</v>
      </c>
      <c r="B46" s="41" t="s">
        <v>115</v>
      </c>
      <c r="C46" t="s">
        <v>135</v>
      </c>
      <c r="D46" s="27" t="s">
        <v>146</v>
      </c>
      <c r="E46" s="34" t="s">
        <v>92</v>
      </c>
      <c r="F46" s="39">
        <v>44063</v>
      </c>
      <c r="G46" s="19">
        <v>19500</v>
      </c>
      <c r="H46" s="40" t="s">
        <v>148</v>
      </c>
      <c r="I46">
        <v>10</v>
      </c>
      <c r="J46" s="50">
        <v>1500</v>
      </c>
      <c r="K46" s="36">
        <f t="shared" si="5"/>
        <v>15000</v>
      </c>
      <c r="L46" s="45">
        <f t="shared" si="6"/>
        <v>2000</v>
      </c>
      <c r="M46" s="36">
        <f t="shared" si="7"/>
        <v>20000</v>
      </c>
      <c r="N46" s="19">
        <v>23000</v>
      </c>
    </row>
    <row r="47" ht="30" customHeight="1" spans="1:14">
      <c r="A47" s="38">
        <f>A46+1</f>
        <v>2</v>
      </c>
      <c r="B47" s="41" t="s">
        <v>115</v>
      </c>
      <c r="C47" t="s">
        <v>135</v>
      </c>
      <c r="D47" s="27" t="s">
        <v>146</v>
      </c>
      <c r="E47" s="34" t="s">
        <v>92</v>
      </c>
      <c r="F47" s="39">
        <v>44082</v>
      </c>
      <c r="G47" s="19">
        <v>19500</v>
      </c>
      <c r="H47" s="40" t="s">
        <v>148</v>
      </c>
      <c r="I47">
        <v>20</v>
      </c>
      <c r="J47" s="50">
        <v>1500</v>
      </c>
      <c r="K47" s="36">
        <f t="shared" si="5"/>
        <v>30000</v>
      </c>
      <c r="L47" s="45">
        <f t="shared" si="6"/>
        <v>2000</v>
      </c>
      <c r="M47" s="36">
        <f t="shared" si="7"/>
        <v>40000</v>
      </c>
      <c r="N47" s="19">
        <v>23000</v>
      </c>
    </row>
    <row r="48" customFormat="1" ht="36" customHeight="1" spans="1:14">
      <c r="A48" s="38">
        <f>A47+1</f>
        <v>3</v>
      </c>
      <c r="B48" s="41" t="s">
        <v>115</v>
      </c>
      <c r="C48" t="s">
        <v>135</v>
      </c>
      <c r="D48" s="27" t="s">
        <v>146</v>
      </c>
      <c r="E48" s="34" t="s">
        <v>92</v>
      </c>
      <c r="F48" s="39">
        <v>44134</v>
      </c>
      <c r="G48" s="19">
        <v>20000</v>
      </c>
      <c r="H48" s="40" t="s">
        <v>148</v>
      </c>
      <c r="I48">
        <v>10</v>
      </c>
      <c r="J48" s="50">
        <v>0</v>
      </c>
      <c r="K48" s="36">
        <f t="shared" si="5"/>
        <v>0</v>
      </c>
      <c r="L48" s="45">
        <f t="shared" si="6"/>
        <v>3000</v>
      </c>
      <c r="M48" s="36">
        <f t="shared" si="7"/>
        <v>30000</v>
      </c>
      <c r="N48" s="19">
        <v>23000</v>
      </c>
    </row>
    <row r="49" customHeight="1" spans="1:13">
      <c r="A49" s="38"/>
      <c r="E49" s="21"/>
      <c r="J49" s="50"/>
      <c r="K49" s="36"/>
      <c r="L49" s="45"/>
      <c r="M49" s="36"/>
    </row>
    <row r="50" customHeight="1" spans="1:13">
      <c r="A50" s="38"/>
      <c r="E50" s="21"/>
      <c r="J50" s="48" t="s">
        <v>99</v>
      </c>
      <c r="K50" s="49">
        <f>SUM(K46:K49)</f>
        <v>45000</v>
      </c>
      <c r="L50" s="48" t="s">
        <v>99</v>
      </c>
      <c r="M50" s="49">
        <f>SUM(M46:M49)</f>
        <v>90000</v>
      </c>
    </row>
    <row r="51" ht="8.1" customHeight="1" spans="1:5">
      <c r="A51" s="38"/>
      <c r="E51" s="21"/>
    </row>
    <row r="52" ht="42.95" customHeight="1" spans="1:14">
      <c r="A52" s="38">
        <v>1</v>
      </c>
      <c r="B52" s="41" t="s">
        <v>116</v>
      </c>
      <c r="C52" t="s">
        <v>135</v>
      </c>
      <c r="D52" s="27" t="s">
        <v>146</v>
      </c>
      <c r="E52" s="34" t="s">
        <v>92</v>
      </c>
      <c r="F52" s="39">
        <v>44082</v>
      </c>
      <c r="G52" s="19">
        <v>16000</v>
      </c>
      <c r="H52" s="40" t="s">
        <v>148</v>
      </c>
      <c r="I52">
        <v>10</v>
      </c>
      <c r="J52" s="50">
        <v>1000</v>
      </c>
      <c r="K52" s="36">
        <f>J52*I52</f>
        <v>10000</v>
      </c>
      <c r="L52" s="45">
        <f>N52-G52-J52</f>
        <v>2000</v>
      </c>
      <c r="M52" s="36">
        <f>L52*I52</f>
        <v>20000</v>
      </c>
      <c r="N52" s="19">
        <v>19000</v>
      </c>
    </row>
    <row r="53" customHeight="1" spans="1:14">
      <c r="A53" s="38"/>
      <c r="B53" s="41"/>
      <c r="D53" s="27"/>
      <c r="E53" s="34"/>
      <c r="F53" s="39"/>
      <c r="G53" s="19"/>
      <c r="H53" s="40"/>
      <c r="J53" s="50"/>
      <c r="K53" s="36"/>
      <c r="L53" s="45"/>
      <c r="M53" s="36"/>
      <c r="N53" s="19"/>
    </row>
    <row r="54" ht="36.95" customHeight="1" spans="1:14">
      <c r="A54" s="38"/>
      <c r="B54" s="41"/>
      <c r="D54" s="27"/>
      <c r="E54" s="34"/>
      <c r="F54" s="39"/>
      <c r="G54" s="19"/>
      <c r="H54" s="40"/>
      <c r="J54" s="48" t="s">
        <v>99</v>
      </c>
      <c r="K54" s="49">
        <f>SUM(K51:K53)</f>
        <v>10000</v>
      </c>
      <c r="L54" s="48" t="s">
        <v>99</v>
      </c>
      <c r="M54" s="49">
        <f>SUM(M51:M53)</f>
        <v>20000</v>
      </c>
      <c r="N54" s="19"/>
    </row>
    <row r="55" ht="6" customHeight="1" spans="1:14">
      <c r="A55" s="38"/>
      <c r="B55" s="41"/>
      <c r="D55" s="27"/>
      <c r="E55" s="34"/>
      <c r="F55" s="39"/>
      <c r="G55" s="19"/>
      <c r="H55" s="40"/>
      <c r="J55" s="19"/>
      <c r="K55" s="36"/>
      <c r="L55" s="51"/>
      <c r="M55" s="36"/>
      <c r="N55" s="19"/>
    </row>
    <row r="56" ht="42.95" customHeight="1" spans="1:14">
      <c r="A56" s="38">
        <v>1</v>
      </c>
      <c r="B56" s="41" t="s">
        <v>119</v>
      </c>
      <c r="C56" t="s">
        <v>135</v>
      </c>
      <c r="D56" s="27" t="s">
        <v>146</v>
      </c>
      <c r="E56" s="34" t="s">
        <v>92</v>
      </c>
      <c r="F56" s="39">
        <v>44125</v>
      </c>
      <c r="G56" s="19">
        <v>12200</v>
      </c>
      <c r="H56" s="40" t="s">
        <v>148</v>
      </c>
      <c r="I56">
        <v>10</v>
      </c>
      <c r="J56" s="50">
        <v>0</v>
      </c>
      <c r="K56" s="36">
        <f>J56*I56</f>
        <v>0</v>
      </c>
      <c r="L56" s="45">
        <f>N56-G56-J56</f>
        <v>2800</v>
      </c>
      <c r="M56" s="36">
        <f>L56*I56</f>
        <v>28000</v>
      </c>
      <c r="N56" s="19">
        <v>15000</v>
      </c>
    </row>
    <row r="57" customHeight="1" spans="1:13">
      <c r="A57" s="38"/>
      <c r="E57" s="21"/>
      <c r="J57" s="50"/>
      <c r="K57" s="36"/>
      <c r="L57" s="45"/>
      <c r="M57" s="36"/>
    </row>
    <row r="58" customHeight="1" spans="1:13">
      <c r="A58" s="38"/>
      <c r="E58" s="21"/>
      <c r="J58" s="48" t="s">
        <v>99</v>
      </c>
      <c r="K58" s="49">
        <f>SUM(K55:K57)</f>
        <v>0</v>
      </c>
      <c r="L58" s="48" t="s">
        <v>99</v>
      </c>
      <c r="M58" s="49">
        <f>SUM(M55:M57)</f>
        <v>28000</v>
      </c>
    </row>
    <row r="59" ht="6" customHeight="1" spans="1:5">
      <c r="A59" s="38"/>
      <c r="E59" s="21"/>
    </row>
    <row r="60" ht="42.95" customHeight="1" spans="1:14">
      <c r="A60" s="38">
        <v>1</v>
      </c>
      <c r="B60" s="41" t="s">
        <v>117</v>
      </c>
      <c r="C60" t="s">
        <v>135</v>
      </c>
      <c r="D60" s="27" t="s">
        <v>146</v>
      </c>
      <c r="E60" s="34" t="s">
        <v>92</v>
      </c>
      <c r="F60" s="39">
        <v>44063</v>
      </c>
      <c r="G60" s="19">
        <v>2750</v>
      </c>
      <c r="H60" s="40" t="s">
        <v>152</v>
      </c>
      <c r="I60">
        <v>36</v>
      </c>
      <c r="J60" s="50">
        <v>250</v>
      </c>
      <c r="K60" s="36">
        <f>J60*I60</f>
        <v>9000</v>
      </c>
      <c r="L60" s="45">
        <f>N60-G60-J60</f>
        <v>500</v>
      </c>
      <c r="M60" s="36">
        <f>L60*I60</f>
        <v>18000</v>
      </c>
      <c r="N60" s="19">
        <v>3500</v>
      </c>
    </row>
    <row r="61" ht="42.95" customHeight="1" spans="1:14">
      <c r="A61" s="38">
        <f>A60+1</f>
        <v>2</v>
      </c>
      <c r="B61" s="41" t="s">
        <v>117</v>
      </c>
      <c r="C61" t="s">
        <v>135</v>
      </c>
      <c r="D61" s="27" t="s">
        <v>146</v>
      </c>
      <c r="E61" s="34" t="s">
        <v>92</v>
      </c>
      <c r="F61" s="39">
        <v>44082</v>
      </c>
      <c r="G61" s="19">
        <v>2750</v>
      </c>
      <c r="H61" s="40" t="s">
        <v>152</v>
      </c>
      <c r="I61">
        <v>72</v>
      </c>
      <c r="J61" s="50">
        <v>250</v>
      </c>
      <c r="K61" s="36">
        <f>J61*I61</f>
        <v>18000</v>
      </c>
      <c r="L61" s="45">
        <f>N61-G61-J61</f>
        <v>500</v>
      </c>
      <c r="M61" s="36">
        <f>L61*I61</f>
        <v>36000</v>
      </c>
      <c r="N61" s="19">
        <v>3500</v>
      </c>
    </row>
    <row r="62" ht="42.95" customHeight="1" spans="1:14">
      <c r="A62" s="38">
        <f>A61+1</f>
        <v>3</v>
      </c>
      <c r="B62" s="41" t="s">
        <v>117</v>
      </c>
      <c r="C62" t="s">
        <v>135</v>
      </c>
      <c r="D62" s="27" t="s">
        <v>146</v>
      </c>
      <c r="E62" s="34" t="s">
        <v>92</v>
      </c>
      <c r="F62" s="39">
        <v>44125</v>
      </c>
      <c r="G62" s="19">
        <v>2750</v>
      </c>
      <c r="H62" s="40" t="s">
        <v>152</v>
      </c>
      <c r="I62">
        <v>72</v>
      </c>
      <c r="J62" s="50">
        <v>0</v>
      </c>
      <c r="K62" s="36">
        <f t="shared" ref="K62:K67" si="8">J62*I62</f>
        <v>0</v>
      </c>
      <c r="L62" s="45">
        <f t="shared" ref="L62:L67" si="9">N62-G62-J62</f>
        <v>750</v>
      </c>
      <c r="M62" s="36">
        <f t="shared" ref="M62:M67" si="10">L62*I62</f>
        <v>54000</v>
      </c>
      <c r="N62" s="19">
        <v>3500</v>
      </c>
    </row>
    <row r="63" customHeight="1" spans="1:13">
      <c r="A63" s="38"/>
      <c r="E63" s="21"/>
      <c r="J63" s="50"/>
      <c r="K63" s="36"/>
      <c r="L63" s="45"/>
      <c r="M63" s="36"/>
    </row>
    <row r="64" customHeight="1" spans="1:13">
      <c r="A64" s="38"/>
      <c r="E64" s="21"/>
      <c r="J64" s="48" t="s">
        <v>99</v>
      </c>
      <c r="K64" s="49">
        <f>SUM(K61:K63)</f>
        <v>18000</v>
      </c>
      <c r="L64" s="48" t="s">
        <v>99</v>
      </c>
      <c r="M64" s="49">
        <f>SUM(M61:M63)</f>
        <v>90000</v>
      </c>
    </row>
    <row r="65" ht="6" customHeight="1" spans="1:5">
      <c r="A65" s="38"/>
      <c r="E65" s="21"/>
    </row>
    <row r="66" ht="42.95" customHeight="1" spans="1:14">
      <c r="A66" s="38">
        <v>1</v>
      </c>
      <c r="B66" s="41" t="s">
        <v>118</v>
      </c>
      <c r="C66" t="s">
        <v>135</v>
      </c>
      <c r="D66" s="27" t="s">
        <v>146</v>
      </c>
      <c r="E66" s="34" t="s">
        <v>92</v>
      </c>
      <c r="F66" s="39">
        <v>44082</v>
      </c>
      <c r="G66" s="19">
        <v>12000</v>
      </c>
      <c r="H66" s="40" t="s">
        <v>148</v>
      </c>
      <c r="I66">
        <v>5</v>
      </c>
      <c r="J66" s="50">
        <v>1000</v>
      </c>
      <c r="K66" s="36">
        <f t="shared" si="8"/>
        <v>5000</v>
      </c>
      <c r="L66" s="45">
        <f t="shared" si="9"/>
        <v>1000</v>
      </c>
      <c r="M66" s="36">
        <f t="shared" si="10"/>
        <v>5000</v>
      </c>
      <c r="N66" s="19">
        <v>14000</v>
      </c>
    </row>
    <row r="67" customFormat="1" ht="42.95" customHeight="1" spans="1:14">
      <c r="A67" s="38">
        <f>A66+1</f>
        <v>2</v>
      </c>
      <c r="B67" s="41" t="s">
        <v>118</v>
      </c>
      <c r="C67" t="s">
        <v>135</v>
      </c>
      <c r="D67" s="27" t="s">
        <v>146</v>
      </c>
      <c r="E67" s="34" t="s">
        <v>92</v>
      </c>
      <c r="F67" s="39">
        <v>44120</v>
      </c>
      <c r="G67" s="19">
        <v>12400</v>
      </c>
      <c r="H67" s="40" t="s">
        <v>148</v>
      </c>
      <c r="I67">
        <v>5</v>
      </c>
      <c r="J67" s="50">
        <v>0</v>
      </c>
      <c r="K67" s="36">
        <f t="shared" si="8"/>
        <v>0</v>
      </c>
      <c r="L67" s="45">
        <f t="shared" si="9"/>
        <v>2600</v>
      </c>
      <c r="M67" s="36">
        <f t="shared" si="10"/>
        <v>13000</v>
      </c>
      <c r="N67" s="19">
        <v>15000</v>
      </c>
    </row>
    <row r="68" customHeight="1" spans="1:13">
      <c r="A68" s="38"/>
      <c r="E68" s="21"/>
      <c r="J68" s="50"/>
      <c r="K68" s="36"/>
      <c r="L68" s="45"/>
      <c r="M68" s="36"/>
    </row>
    <row r="69" customHeight="1" spans="1:13">
      <c r="A69" s="38"/>
      <c r="E69" s="21"/>
      <c r="J69" s="48" t="s">
        <v>99</v>
      </c>
      <c r="K69" s="49">
        <f>SUM(K65:K68)</f>
        <v>5000</v>
      </c>
      <c r="L69" s="48" t="s">
        <v>99</v>
      </c>
      <c r="M69" s="49">
        <f>SUM(M65:M68)</f>
        <v>18000</v>
      </c>
    </row>
    <row r="70" ht="6" customHeight="1" spans="1:5">
      <c r="A70" s="38"/>
      <c r="E70" s="21"/>
    </row>
    <row r="71" ht="42.95" customHeight="1" spans="1:14">
      <c r="A71" s="38">
        <v>1</v>
      </c>
      <c r="B71" s="41" t="s">
        <v>120</v>
      </c>
      <c r="C71" t="s">
        <v>162</v>
      </c>
      <c r="D71" s="27"/>
      <c r="E71" s="34" t="s">
        <v>82</v>
      </c>
      <c r="F71" s="39">
        <v>44130</v>
      </c>
      <c r="G71" s="19">
        <v>12500</v>
      </c>
      <c r="H71" s="40" t="s">
        <v>152</v>
      </c>
      <c r="I71">
        <v>12</v>
      </c>
      <c r="J71" s="50">
        <v>0</v>
      </c>
      <c r="K71" s="36">
        <f>J71*I71</f>
        <v>0</v>
      </c>
      <c r="L71" s="45">
        <f>N71-G71-J71</f>
        <v>2000</v>
      </c>
      <c r="M71" s="36">
        <f>L71*I71</f>
        <v>24000</v>
      </c>
      <c r="N71" s="19">
        <v>14500</v>
      </c>
    </row>
    <row r="72" customHeight="1" spans="1:13">
      <c r="A72" s="38"/>
      <c r="E72" s="21"/>
      <c r="J72" s="50"/>
      <c r="K72" s="36"/>
      <c r="L72" s="45"/>
      <c r="M72" s="36"/>
    </row>
    <row r="73" customHeight="1" spans="1:13">
      <c r="A73" s="38"/>
      <c r="E73" s="21"/>
      <c r="J73" s="48" t="s">
        <v>99</v>
      </c>
      <c r="K73" s="49">
        <f>SUM(K70:K72)</f>
        <v>0</v>
      </c>
      <c r="L73" s="48" t="s">
        <v>99</v>
      </c>
      <c r="M73" s="49">
        <f>SUM(M70:M72)</f>
        <v>24000</v>
      </c>
    </row>
    <row r="74" ht="5.1" customHeight="1" spans="1:5">
      <c r="A74" s="38"/>
      <c r="E74" s="21"/>
    </row>
    <row r="75" ht="42.95" customHeight="1" spans="1:14">
      <c r="A75" s="38">
        <v>1</v>
      </c>
      <c r="B75" s="41" t="s">
        <v>121</v>
      </c>
      <c r="C75" t="s">
        <v>135</v>
      </c>
      <c r="D75" s="27" t="s">
        <v>146</v>
      </c>
      <c r="E75" s="34" t="s">
        <v>82</v>
      </c>
      <c r="F75" s="39">
        <v>44130</v>
      </c>
      <c r="G75" s="19">
        <v>2200</v>
      </c>
      <c r="H75" s="40" t="s">
        <v>152</v>
      </c>
      <c r="I75">
        <v>40</v>
      </c>
      <c r="J75" s="50">
        <v>0</v>
      </c>
      <c r="K75" s="36">
        <f>J75*I75</f>
        <v>0</v>
      </c>
      <c r="L75" s="45">
        <f>N75-G75-J75</f>
        <v>800</v>
      </c>
      <c r="M75" s="36">
        <f>L75*I75</f>
        <v>32000</v>
      </c>
      <c r="N75" s="19">
        <v>3000</v>
      </c>
    </row>
    <row r="76" customHeight="1" spans="1:13">
      <c r="A76" s="38"/>
      <c r="E76" s="21"/>
      <c r="J76" s="50"/>
      <c r="K76" s="36"/>
      <c r="L76" s="45"/>
      <c r="M76" s="36"/>
    </row>
    <row r="77" customHeight="1" spans="1:13">
      <c r="A77" s="38"/>
      <c r="E77" s="21"/>
      <c r="J77" s="48" t="s">
        <v>99</v>
      </c>
      <c r="K77" s="49">
        <f>SUM(K74:K76)</f>
        <v>0</v>
      </c>
      <c r="L77" s="48" t="s">
        <v>99</v>
      </c>
      <c r="M77" s="49">
        <f>SUM(M74:M76)</f>
        <v>32000</v>
      </c>
    </row>
    <row r="78" ht="6" customHeight="1" spans="1:5">
      <c r="A78" s="38"/>
      <c r="E78" s="21"/>
    </row>
    <row r="79" ht="42.95" customHeight="1" spans="1:14">
      <c r="A79" s="38">
        <v>1</v>
      </c>
      <c r="B79" s="41" t="s">
        <v>122</v>
      </c>
      <c r="C79" t="s">
        <v>135</v>
      </c>
      <c r="D79" s="27" t="s">
        <v>146</v>
      </c>
      <c r="E79" s="34" t="s">
        <v>82</v>
      </c>
      <c r="F79" s="39">
        <v>44130</v>
      </c>
      <c r="G79" s="19">
        <v>2325</v>
      </c>
      <c r="H79" s="40" t="s">
        <v>152</v>
      </c>
      <c r="I79">
        <v>40</v>
      </c>
      <c r="J79" s="50">
        <v>0</v>
      </c>
      <c r="K79" s="36">
        <f t="shared" ref="K79:K84" si="11">J79*I79</f>
        <v>0</v>
      </c>
      <c r="L79" s="45">
        <f t="shared" ref="L79:L84" si="12">N79-G79-J79</f>
        <v>975</v>
      </c>
      <c r="M79" s="36">
        <f t="shared" ref="M79:M84" si="13">L79*I79</f>
        <v>39000</v>
      </c>
      <c r="N79" s="19">
        <v>3300</v>
      </c>
    </row>
    <row r="80" customHeight="1" spans="1:13">
      <c r="A80" s="38"/>
      <c r="E80" s="21"/>
      <c r="J80" s="50"/>
      <c r="K80" s="36"/>
      <c r="L80" s="45"/>
      <c r="M80" s="36"/>
    </row>
    <row r="81" customHeight="1" spans="1:13">
      <c r="A81" s="38"/>
      <c r="E81" s="21"/>
      <c r="J81" s="48" t="s">
        <v>99</v>
      </c>
      <c r="K81" s="49">
        <f>SUM(K78:K80)</f>
        <v>0</v>
      </c>
      <c r="L81" s="48" t="s">
        <v>99</v>
      </c>
      <c r="M81" s="49">
        <f>SUM(M78:M80)</f>
        <v>39000</v>
      </c>
    </row>
    <row r="82" ht="9" customHeight="1" spans="1:5">
      <c r="A82" s="38"/>
      <c r="E82" s="21"/>
    </row>
    <row r="83" ht="42.95" customHeight="1" spans="1:14">
      <c r="A83" s="38">
        <v>1</v>
      </c>
      <c r="B83" s="41" t="s">
        <v>123</v>
      </c>
      <c r="C83" t="s">
        <v>162</v>
      </c>
      <c r="D83" s="27"/>
      <c r="E83" s="34" t="s">
        <v>85</v>
      </c>
      <c r="F83" s="39">
        <v>44131</v>
      </c>
      <c r="G83" s="19">
        <v>4500</v>
      </c>
      <c r="H83" s="40" t="s">
        <v>152</v>
      </c>
      <c r="I83">
        <v>16</v>
      </c>
      <c r="J83" s="50">
        <v>0</v>
      </c>
      <c r="K83" s="36">
        <f t="shared" si="11"/>
        <v>0</v>
      </c>
      <c r="L83" s="45">
        <f t="shared" si="12"/>
        <v>4000</v>
      </c>
      <c r="M83" s="36">
        <f t="shared" si="13"/>
        <v>64000</v>
      </c>
      <c r="N83" s="19">
        <v>8500</v>
      </c>
    </row>
    <row r="84" customFormat="1" ht="42.95" customHeight="1" spans="1:14">
      <c r="A84" s="38">
        <f>A83+1</f>
        <v>2</v>
      </c>
      <c r="B84" s="41" t="s">
        <v>123</v>
      </c>
      <c r="C84" t="s">
        <v>162</v>
      </c>
      <c r="D84" s="27"/>
      <c r="E84" s="34" t="s">
        <v>88</v>
      </c>
      <c r="F84" s="39">
        <v>44134</v>
      </c>
      <c r="G84" s="19">
        <v>6000</v>
      </c>
      <c r="H84" s="40" t="s">
        <v>152</v>
      </c>
      <c r="I84">
        <v>60</v>
      </c>
      <c r="J84" s="50">
        <v>0</v>
      </c>
      <c r="K84" s="36">
        <f t="shared" si="11"/>
        <v>0</v>
      </c>
      <c r="L84" s="45">
        <f t="shared" si="12"/>
        <v>2500</v>
      </c>
      <c r="M84" s="36">
        <f t="shared" si="13"/>
        <v>150000</v>
      </c>
      <c r="N84" s="19">
        <v>8500</v>
      </c>
    </row>
    <row r="85" customHeight="1" spans="1:13">
      <c r="A85" s="38"/>
      <c r="E85" s="21"/>
      <c r="J85" s="50"/>
      <c r="K85" s="36"/>
      <c r="L85" s="45"/>
      <c r="M85" s="36"/>
    </row>
    <row r="86" customHeight="1" spans="1:13">
      <c r="A86" s="38"/>
      <c r="E86" s="21"/>
      <c r="J86" s="48" t="s">
        <v>99</v>
      </c>
      <c r="K86" s="49">
        <f>SUM(K82:K85)</f>
        <v>0</v>
      </c>
      <c r="L86" s="48" t="s">
        <v>99</v>
      </c>
      <c r="M86" s="49">
        <f>SUM(M82:M85)</f>
        <v>214000</v>
      </c>
    </row>
    <row r="87" ht="9" customHeight="1" spans="1:5">
      <c r="A87" s="38"/>
      <c r="E87" s="21"/>
    </row>
    <row r="88" ht="42.95" customHeight="1" spans="1:14">
      <c r="A88" s="38">
        <v>1</v>
      </c>
      <c r="B88" s="41" t="s">
        <v>124</v>
      </c>
      <c r="C88" t="s">
        <v>135</v>
      </c>
      <c r="D88" s="27" t="s">
        <v>146</v>
      </c>
      <c r="E88" s="34" t="s">
        <v>86</v>
      </c>
      <c r="F88" s="39">
        <v>44131</v>
      </c>
      <c r="G88" s="19">
        <v>675</v>
      </c>
      <c r="H88" s="40" t="s">
        <v>152</v>
      </c>
      <c r="I88">
        <v>240</v>
      </c>
      <c r="J88" s="50">
        <v>0</v>
      </c>
      <c r="K88" s="36">
        <f>J88*I88</f>
        <v>0</v>
      </c>
      <c r="L88" s="45">
        <f>N88-G88-J88</f>
        <v>575</v>
      </c>
      <c r="M88" s="36">
        <f>L88*I88</f>
        <v>138000</v>
      </c>
      <c r="N88" s="19">
        <v>1250</v>
      </c>
    </row>
    <row r="89" customHeight="1" spans="1:13">
      <c r="A89" s="38"/>
      <c r="E89" s="21"/>
      <c r="J89" s="50"/>
      <c r="K89" s="36"/>
      <c r="L89" s="45"/>
      <c r="M89" s="36"/>
    </row>
    <row r="90" customHeight="1" spans="1:13">
      <c r="A90" s="38"/>
      <c r="E90" s="21"/>
      <c r="J90" s="48" t="s">
        <v>99</v>
      </c>
      <c r="K90" s="49">
        <f>SUM(K87:K89)</f>
        <v>0</v>
      </c>
      <c r="L90" s="48" t="s">
        <v>99</v>
      </c>
      <c r="M90" s="49">
        <f>SUM(M87:M89)</f>
        <v>138000</v>
      </c>
    </row>
    <row r="91" ht="8" customHeight="1" spans="1:5">
      <c r="A91" s="38"/>
      <c r="E91" s="21"/>
    </row>
    <row r="92" customFormat="1" ht="42.95" customHeight="1" spans="1:14">
      <c r="A92" s="38">
        <v>1</v>
      </c>
      <c r="B92" s="41" t="s">
        <v>125</v>
      </c>
      <c r="C92" t="s">
        <v>162</v>
      </c>
      <c r="D92" s="27"/>
      <c r="E92" s="34" t="s">
        <v>88</v>
      </c>
      <c r="F92" s="39">
        <v>44134</v>
      </c>
      <c r="G92" s="19">
        <v>1700</v>
      </c>
      <c r="H92" s="40" t="s">
        <v>152</v>
      </c>
      <c r="I92">
        <v>240</v>
      </c>
      <c r="J92" s="50">
        <v>0</v>
      </c>
      <c r="K92" s="36">
        <f>J92*I92</f>
        <v>0</v>
      </c>
      <c r="L92" s="45">
        <f>N92-G92-J92</f>
        <v>800</v>
      </c>
      <c r="M92" s="36">
        <f>L92*I92</f>
        <v>192000</v>
      </c>
      <c r="N92" s="19">
        <v>2500</v>
      </c>
    </row>
    <row r="93" customFormat="1" customHeight="1" spans="1:13">
      <c r="A93" s="38"/>
      <c r="E93" s="21"/>
      <c r="J93" s="50"/>
      <c r="K93" s="36"/>
      <c r="L93" s="45"/>
      <c r="M93" s="36"/>
    </row>
    <row r="94" customFormat="1" customHeight="1" spans="1:13">
      <c r="A94" s="38"/>
      <c r="E94" s="21"/>
      <c r="J94" s="48" t="s">
        <v>99</v>
      </c>
      <c r="K94" s="49">
        <f>SUM(K91:K93)</f>
        <v>0</v>
      </c>
      <c r="L94" s="48" t="s">
        <v>99</v>
      </c>
      <c r="M94" s="49">
        <f>SUM(M91:M93)</f>
        <v>192000</v>
      </c>
    </row>
    <row r="95" ht="8" customHeight="1" spans="1:1">
      <c r="A95" s="38"/>
    </row>
    <row r="96" customFormat="1" ht="42.95" customHeight="1" spans="1:14">
      <c r="A96" s="38">
        <v>1</v>
      </c>
      <c r="B96" s="41" t="s">
        <v>126</v>
      </c>
      <c r="C96" t="s">
        <v>135</v>
      </c>
      <c r="D96" s="27" t="s">
        <v>146</v>
      </c>
      <c r="E96" s="34" t="s">
        <v>90</v>
      </c>
      <c r="F96" s="39">
        <v>44117</v>
      </c>
      <c r="G96" s="19">
        <v>12000</v>
      </c>
      <c r="H96" s="40" t="s">
        <v>148</v>
      </c>
      <c r="I96">
        <v>10</v>
      </c>
      <c r="J96" s="50">
        <v>0</v>
      </c>
      <c r="K96" s="36">
        <f>J96*I96</f>
        <v>0</v>
      </c>
      <c r="L96" s="45">
        <f>N96-G96-J96</f>
        <v>2500</v>
      </c>
      <c r="M96" s="36">
        <f>L96*I96</f>
        <v>25000</v>
      </c>
      <c r="N96" s="19">
        <v>14500</v>
      </c>
    </row>
    <row r="97" customFormat="1" customHeight="1" spans="1:13">
      <c r="A97" s="38"/>
      <c r="E97" s="21"/>
      <c r="J97" s="50"/>
      <c r="K97" s="36"/>
      <c r="L97" s="45"/>
      <c r="M97" s="36"/>
    </row>
    <row r="98" customFormat="1" customHeight="1" spans="1:13">
      <c r="A98" s="38"/>
      <c r="E98" s="21"/>
      <c r="J98" s="48" t="s">
        <v>99</v>
      </c>
      <c r="K98" s="49">
        <f>SUM(K95:K97)</f>
        <v>0</v>
      </c>
      <c r="L98" s="48" t="s">
        <v>99</v>
      </c>
      <c r="M98" s="49">
        <f>SUM(M95:M97)</f>
        <v>25000</v>
      </c>
    </row>
  </sheetData>
  <mergeCells count="9">
    <mergeCell ref="Q1:R1"/>
    <mergeCell ref="F11:I11"/>
    <mergeCell ref="J11:M11"/>
    <mergeCell ref="A11:A12"/>
    <mergeCell ref="B11:B12"/>
    <mergeCell ref="C11:C12"/>
    <mergeCell ref="D11:D12"/>
    <mergeCell ref="E11:E12"/>
    <mergeCell ref="N11:N12"/>
  </mergeCells>
  <dataValidations count="19">
    <dataValidation type="list" allowBlank="1" showInputMessage="1" showErrorMessage="1" sqref="B19 B20 B13:B18">
      <formula1>Item!$B$9</formula1>
    </dataValidation>
    <dataValidation type="list" allowBlank="1" showInputMessage="1" showErrorMessage="1" sqref="C19 C20 C24 C28 C42 C48 C66 C67 C13:C18 C32:C34 C37:C38 C46:C47 C52:C56 C60:C62">
      <formula1>"Food"</formula1>
    </dataValidation>
    <dataValidation type="list" allowBlank="1" showInputMessage="1" showErrorMessage="1" sqref="B42">
      <formula1>Item!$B$9:$B$14</formula1>
    </dataValidation>
    <dataValidation allowBlank="1" showInputMessage="1" showErrorMessage="1" sqref="F19:G19 I19:N19 F20:G20 I20:N20 F24:G24 I24:N24 K28:M28 K48:M48 K49:M49 K66:M66 K67:M67 K68:M68 K83:M83 K84:M84 K85:M85 K96:L96 M96 K97:M97 K71:M72 K75:M76 K79:M80 K42:M43 K46:M47 K52:M53 K88:M89 K92:M93 F13:G18 I13:N18 K37:M39 K55:M57 K32:M34 K60:M63"/>
    <dataValidation type="list" allowBlank="1" showInputMessage="1" showErrorMessage="1" sqref="D19 D20 D24 D28 D42 D48 D66 D67 D71 D75 D79 D83 D84 D88 D13:D18 D32:D34 D37:D38 D46:D47 D52:D56 D60:D62">
      <formula1>$V$12:$V$15</formula1>
    </dataValidation>
    <dataValidation type="list" allowBlank="1" showInputMessage="1" showErrorMessage="1" sqref="E19 E20 E24 E28 E42 E48 E66 E67 E71 E75 E79 E83 E84 E88 E92 E96 E13:E18 E32:E34 E37:E38 E46:E47 E52:E56 E60:E62">
      <formula1>Supllier!$C$19:$C$25</formula1>
    </dataValidation>
    <dataValidation type="list" allowBlank="1" showInputMessage="1" showErrorMessage="1" sqref="H19 H20 H13:H18">
      <formula1>$Q$12:$Q$16</formula1>
    </dataValidation>
    <dataValidation type="list" allowBlank="1" showInputMessage="1" showErrorMessage="1" sqref="H24">
      <formula1>$Q$12:$Q$18</formula1>
    </dataValidation>
    <dataValidation type="list" allowBlank="1" showInputMessage="1" showErrorMessage="1" sqref="B24 B28 B32:B34 B37:B38">
      <formula1>Item!$B$9:$B$13</formula1>
    </dataValidation>
    <dataValidation type="list" allowBlank="1" showInputMessage="1" showErrorMessage="1" sqref="B48 B46:B47">
      <formula1>Item!$B$9:$B$15</formula1>
    </dataValidation>
    <dataValidation type="list" allowBlank="1" showInputMessage="1" showErrorMessage="1" sqref="H48 H66 H67 H71 H75 H79 H83 H84 H88 H92 H46:H47 H52:H56 H60:H62">
      <formula1>$Q$12:$Q$21</formula1>
    </dataValidation>
    <dataValidation type="list" allowBlank="1" showInputMessage="1" showErrorMessage="1" sqref="B56">
      <formula1>Item!$B$9:$B$19</formula1>
    </dataValidation>
    <dataValidation type="list" allowBlank="1" showInputMessage="1" showErrorMessage="1" sqref="B60 B66 B67 B61:B62">
      <formula1>Item!$B$9:$B$18</formula1>
    </dataValidation>
    <dataValidation type="list" allowBlank="1" showInputMessage="1" showErrorMessage="1" sqref="B71">
      <formula1>Item!$B$9:$B$20</formula1>
    </dataValidation>
    <dataValidation type="list" allowBlank="1" showInputMessage="1" showErrorMessage="1" sqref="C71 C75 C79 C83 C84 C88 C92 C96">
      <formula1>"Food,House Hold"</formula1>
    </dataValidation>
    <dataValidation type="list" allowBlank="1" showInputMessage="1" showErrorMessage="1" sqref="B75 B79 B83 B84 B88 B92 B96">
      <formula1>Item!$B$9:$B$46</formula1>
    </dataValidation>
    <dataValidation type="list" allowBlank="1" showInputMessage="1" showErrorMessage="1" sqref="D92 D96">
      <formula1>$G$2:$G$5</formula1>
    </dataValidation>
    <dataValidation type="list" allowBlank="1" showInputMessage="1" showErrorMessage="1" sqref="H96">
      <formula1>$B$2:$B$9</formula1>
    </dataValidation>
    <dataValidation type="list" allowBlank="1" showInputMessage="1" showErrorMessage="1" sqref="B52:B55">
      <formula1>Item!$B$9:$B$16</formula1>
    </dataValidation>
  </dataValidations>
  <pageMargins left="0.75" right="0.75" top="1" bottom="1" header="0.5" footer="0.5"/>
  <pageSetup paperSize="1" orientation="portrait" horizontalDpi="200" verticalDpi="200"/>
  <headerFooter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6"/>
  <sheetViews>
    <sheetView tabSelected="1" zoomScale="110" zoomScaleNormal="110" topLeftCell="A84" workbookViewId="0">
      <selection activeCell="J90" sqref="J90"/>
    </sheetView>
  </sheetViews>
  <sheetFormatPr defaultColWidth="15.2857142857143" defaultRowHeight="38" customHeight="1"/>
  <cols>
    <col min="1" max="8" width="15.2857142857143" customWidth="1"/>
    <col min="9" max="9" width="15.8571428571429" customWidth="1"/>
    <col min="10" max="16383" width="15.2857142857143" customWidth="1"/>
  </cols>
  <sheetData>
    <row r="1" customHeight="1" spans="1:9">
      <c r="A1" s="16" t="s">
        <v>163</v>
      </c>
      <c r="B1" s="16"/>
      <c r="C1" s="16"/>
      <c r="D1" s="16"/>
      <c r="E1" s="16"/>
      <c r="F1" s="16"/>
      <c r="G1" s="16"/>
      <c r="H1" s="16"/>
      <c r="I1" s="16"/>
    </row>
    <row r="2" customHeight="1" spans="1:9">
      <c r="A2" s="17" t="s">
        <v>164</v>
      </c>
      <c r="B2" s="17" t="s">
        <v>108</v>
      </c>
      <c r="C2" s="17" t="s">
        <v>165</v>
      </c>
      <c r="D2" s="17" t="s">
        <v>127</v>
      </c>
      <c r="E2" s="17" t="s">
        <v>166</v>
      </c>
      <c r="F2" s="17" t="s">
        <v>167</v>
      </c>
      <c r="G2" s="17" t="s">
        <v>157</v>
      </c>
      <c r="H2" s="17" t="s">
        <v>168</v>
      </c>
      <c r="I2" s="24" t="s">
        <v>169</v>
      </c>
    </row>
    <row r="3" s="1" customFormat="1" customHeight="1" spans="1:9">
      <c r="A3" s="20">
        <v>44050</v>
      </c>
      <c r="B3" s="21" t="s">
        <v>79</v>
      </c>
      <c r="C3" s="1">
        <f>Pemesanan!I13</f>
        <v>14</v>
      </c>
      <c r="D3" s="1" t="s">
        <v>148</v>
      </c>
      <c r="E3" s="1">
        <v>0</v>
      </c>
      <c r="F3" s="22" t="s">
        <v>170</v>
      </c>
      <c r="G3" s="4">
        <f>(C3-E3)*Pemesanan!L13</f>
        <v>7000</v>
      </c>
      <c r="H3" s="1" t="s">
        <v>103</v>
      </c>
      <c r="I3" s="4">
        <f>SUM(G3:G5)</f>
        <v>67000</v>
      </c>
    </row>
    <row r="4" s="1" customFormat="1" customHeight="1" spans="1:9">
      <c r="A4" s="20">
        <v>44052</v>
      </c>
      <c r="B4" s="21" t="s">
        <v>79</v>
      </c>
      <c r="C4" s="1">
        <f>Pemesanan!I14</f>
        <v>30</v>
      </c>
      <c r="D4" s="1" t="s">
        <v>148</v>
      </c>
      <c r="E4" s="1">
        <v>0</v>
      </c>
      <c r="F4" s="22" t="s">
        <v>170</v>
      </c>
      <c r="G4" s="4">
        <f>(C4-E4)*Pemesanan!L14</f>
        <v>30000</v>
      </c>
      <c r="I4" s="4"/>
    </row>
    <row r="5" s="1" customFormat="1" customHeight="1" spans="1:9">
      <c r="A5" s="20">
        <v>44063</v>
      </c>
      <c r="B5" s="21" t="s">
        <v>79</v>
      </c>
      <c r="C5" s="1">
        <f>Pemesanan!I15</f>
        <v>30</v>
      </c>
      <c r="D5" s="1" t="s">
        <v>148</v>
      </c>
      <c r="E5" s="1">
        <v>0</v>
      </c>
      <c r="F5" s="22" t="s">
        <v>170</v>
      </c>
      <c r="G5" s="4">
        <f>(C5-E5)*Pemesanan!L15</f>
        <v>30000</v>
      </c>
      <c r="I5" s="4"/>
    </row>
    <row r="6" s="1" customFormat="1" customHeight="1" spans="1:9">
      <c r="A6" s="20">
        <v>44082</v>
      </c>
      <c r="B6" s="21" t="s">
        <v>79</v>
      </c>
      <c r="C6" s="1">
        <f>Pemesanan!I16</f>
        <v>30</v>
      </c>
      <c r="D6" s="1" t="s">
        <v>148</v>
      </c>
      <c r="E6" s="1">
        <v>0</v>
      </c>
      <c r="F6" s="22" t="s">
        <v>170</v>
      </c>
      <c r="G6" s="4">
        <f>(C6-E6)*Pemesanan!L16</f>
        <v>30000</v>
      </c>
      <c r="H6" s="1" t="s">
        <v>104</v>
      </c>
      <c r="I6" s="4">
        <f>G6</f>
        <v>30000</v>
      </c>
    </row>
    <row r="7" s="1" customFormat="1" customHeight="1" spans="1:9">
      <c r="A7" s="20">
        <v>44106</v>
      </c>
      <c r="B7" s="21" t="s">
        <v>79</v>
      </c>
      <c r="C7" s="1">
        <f>Pemesanan!I17</f>
        <v>15</v>
      </c>
      <c r="D7" s="1" t="s">
        <v>148</v>
      </c>
      <c r="E7" s="1">
        <v>0</v>
      </c>
      <c r="F7" s="22" t="s">
        <v>170</v>
      </c>
      <c r="G7" s="4">
        <f>(C7-E7)*Pemesanan!L17</f>
        <v>52500</v>
      </c>
      <c r="H7" s="1" t="s">
        <v>171</v>
      </c>
      <c r="I7" s="4">
        <f>SUM(G7:G9)</f>
        <v>141500</v>
      </c>
    </row>
    <row r="8" s="1" customFormat="1" customHeight="1" spans="1:9">
      <c r="A8" s="20">
        <v>44128</v>
      </c>
      <c r="B8" s="21" t="s">
        <v>79</v>
      </c>
      <c r="C8" s="1">
        <f>Pemesanan!I18</f>
        <v>30</v>
      </c>
      <c r="D8" s="1" t="s">
        <v>148</v>
      </c>
      <c r="E8" s="1">
        <v>0</v>
      </c>
      <c r="F8" s="22" t="s">
        <v>170</v>
      </c>
      <c r="G8" s="4">
        <f>(C8-E8)*Pemesanan!L18</f>
        <v>45000</v>
      </c>
      <c r="I8" s="4"/>
    </row>
    <row r="9" s="1" customFormat="1" customHeight="1" spans="1:9">
      <c r="A9" s="20">
        <v>44134</v>
      </c>
      <c r="B9" s="21" t="s">
        <v>79</v>
      </c>
      <c r="C9" s="1">
        <f>Pemesanan!I19</f>
        <v>30</v>
      </c>
      <c r="D9" s="1" t="s">
        <v>148</v>
      </c>
      <c r="E9" s="1">
        <v>8</v>
      </c>
      <c r="F9" s="23" t="s">
        <v>172</v>
      </c>
      <c r="G9" s="4">
        <f>(C9-E9)*Pemesanan!L19</f>
        <v>44000</v>
      </c>
      <c r="I9" s="4"/>
    </row>
    <row r="10" s="1" customFormat="1" customHeight="1" spans="1:9">
      <c r="A10" s="20">
        <v>44141</v>
      </c>
      <c r="B10" s="21" t="s">
        <v>79</v>
      </c>
      <c r="C10" s="1">
        <f>Pemesanan!I20</f>
        <v>30</v>
      </c>
      <c r="D10" s="1" t="s">
        <v>148</v>
      </c>
      <c r="E10" s="1">
        <v>25</v>
      </c>
      <c r="F10" s="23" t="s">
        <v>172</v>
      </c>
      <c r="G10" s="4">
        <f>(C10-E10)*Pemesanan!L20</f>
        <v>5000</v>
      </c>
      <c r="H10" s="1" t="s">
        <v>173</v>
      </c>
      <c r="I10" s="4">
        <f>G10</f>
        <v>5000</v>
      </c>
    </row>
    <row r="11" ht="27" customHeight="1" spans="9:9">
      <c r="I11" s="19"/>
    </row>
    <row r="12" customFormat="1" customHeight="1" spans="1:9">
      <c r="A12" s="16" t="s">
        <v>174</v>
      </c>
      <c r="B12" s="16"/>
      <c r="C12" s="16"/>
      <c r="D12" s="16"/>
      <c r="E12" s="16"/>
      <c r="F12" s="16"/>
      <c r="G12" s="16"/>
      <c r="H12" s="16"/>
      <c r="I12" s="16"/>
    </row>
    <row r="13" customFormat="1" customHeight="1" spans="1:9">
      <c r="A13" s="17" t="s">
        <v>164</v>
      </c>
      <c r="B13" s="17" t="s">
        <v>108</v>
      </c>
      <c r="C13" s="17" t="s">
        <v>165</v>
      </c>
      <c r="D13" s="17" t="s">
        <v>127</v>
      </c>
      <c r="E13" s="17" t="s">
        <v>166</v>
      </c>
      <c r="F13" s="17" t="s">
        <v>167</v>
      </c>
      <c r="G13" s="17" t="s">
        <v>157</v>
      </c>
      <c r="H13" s="17" t="s">
        <v>168</v>
      </c>
      <c r="I13" s="24" t="s">
        <v>169</v>
      </c>
    </row>
    <row r="14" s="1" customFormat="1" customHeight="1" spans="1:9">
      <c r="A14" s="20">
        <v>44082</v>
      </c>
      <c r="B14" s="21" t="s">
        <v>79</v>
      </c>
      <c r="C14" s="1">
        <f>Pemesanan!I24</f>
        <v>24</v>
      </c>
      <c r="D14" s="1" t="s">
        <v>152</v>
      </c>
      <c r="E14" s="1">
        <v>0</v>
      </c>
      <c r="F14" s="22" t="s">
        <v>170</v>
      </c>
      <c r="G14" s="4">
        <f>(C14-E14)*Pemesanan!L24</f>
        <v>26400</v>
      </c>
      <c r="H14" s="1" t="s">
        <v>104</v>
      </c>
      <c r="I14" s="4">
        <f>SUM(G14:G16)</f>
        <v>26400</v>
      </c>
    </row>
    <row r="16" customFormat="1" customHeight="1" spans="1:9">
      <c r="A16" s="16" t="s">
        <v>175</v>
      </c>
      <c r="B16" s="16"/>
      <c r="C16" s="16"/>
      <c r="D16" s="16"/>
      <c r="E16" s="16"/>
      <c r="F16" s="16"/>
      <c r="G16" s="16"/>
      <c r="H16" s="16"/>
      <c r="I16" s="16"/>
    </row>
    <row r="17" customFormat="1" customHeight="1" spans="1:9">
      <c r="A17" s="17" t="s">
        <v>164</v>
      </c>
      <c r="B17" s="17" t="s">
        <v>108</v>
      </c>
      <c r="C17" s="17" t="s">
        <v>165</v>
      </c>
      <c r="D17" s="17" t="s">
        <v>127</v>
      </c>
      <c r="E17" s="17" t="s">
        <v>166</v>
      </c>
      <c r="F17" s="17" t="s">
        <v>167</v>
      </c>
      <c r="G17" s="17" t="s">
        <v>157</v>
      </c>
      <c r="H17" s="17" t="s">
        <v>168</v>
      </c>
      <c r="I17" s="24" t="s">
        <v>169</v>
      </c>
    </row>
    <row r="18" s="1" customFormat="1" customHeight="1" spans="1:9">
      <c r="A18" s="20">
        <v>44082</v>
      </c>
      <c r="B18" s="21" t="s">
        <v>79</v>
      </c>
      <c r="C18" s="1">
        <f>Pemesanan!I28</f>
        <v>12</v>
      </c>
      <c r="D18" s="1" t="s">
        <v>152</v>
      </c>
      <c r="E18" s="1">
        <v>0</v>
      </c>
      <c r="F18" s="22" t="s">
        <v>170</v>
      </c>
      <c r="G18" s="4">
        <f>(C18-E18)*Pemesanan!L28</f>
        <v>16800</v>
      </c>
      <c r="H18" s="1" t="s">
        <v>104</v>
      </c>
      <c r="I18" s="4">
        <f>SUM(G18:G20)</f>
        <v>16800</v>
      </c>
    </row>
    <row r="20" customFormat="1" customHeight="1" spans="1:9">
      <c r="A20" s="16" t="s">
        <v>176</v>
      </c>
      <c r="B20" s="16"/>
      <c r="C20" s="16"/>
      <c r="D20" s="16"/>
      <c r="E20" s="16"/>
      <c r="F20" s="16"/>
      <c r="G20" s="16"/>
      <c r="H20" s="16"/>
      <c r="I20" s="16"/>
    </row>
    <row r="21" customFormat="1" customHeight="1" spans="1:9">
      <c r="A21" s="17" t="s">
        <v>164</v>
      </c>
      <c r="B21" s="17" t="s">
        <v>108</v>
      </c>
      <c r="C21" s="17" t="s">
        <v>165</v>
      </c>
      <c r="D21" s="17" t="s">
        <v>127</v>
      </c>
      <c r="E21" s="17" t="s">
        <v>166</v>
      </c>
      <c r="F21" s="17" t="s">
        <v>167</v>
      </c>
      <c r="G21" s="17" t="s">
        <v>157</v>
      </c>
      <c r="H21" s="17" t="s">
        <v>168</v>
      </c>
      <c r="I21" s="24" t="s">
        <v>169</v>
      </c>
    </row>
    <row r="22" s="1" customFormat="1" customHeight="1" spans="1:9">
      <c r="A22" s="20">
        <v>44082</v>
      </c>
      <c r="B22" s="21" t="s">
        <v>79</v>
      </c>
      <c r="C22" s="1">
        <f>Pemesanan!I32</f>
        <v>12</v>
      </c>
      <c r="D22" s="1" t="s">
        <v>152</v>
      </c>
      <c r="E22" s="1">
        <v>0</v>
      </c>
      <c r="F22" s="22" t="s">
        <v>170</v>
      </c>
      <c r="G22" s="4">
        <f>(C22-E22)*Pemesanan!L32</f>
        <v>12000</v>
      </c>
      <c r="H22" s="1" t="s">
        <v>104</v>
      </c>
      <c r="I22" s="4">
        <f>SUM(G22:G25)</f>
        <v>17490</v>
      </c>
    </row>
    <row r="23" s="1" customFormat="1" customHeight="1" spans="1:9">
      <c r="A23" s="20">
        <v>44130</v>
      </c>
      <c r="B23" s="21" t="s">
        <v>82</v>
      </c>
      <c r="C23" s="1">
        <f>Pemesanan!I33</f>
        <v>12</v>
      </c>
      <c r="D23" s="1" t="s">
        <v>152</v>
      </c>
      <c r="E23" s="1">
        <v>9</v>
      </c>
      <c r="F23" s="23" t="s">
        <v>172</v>
      </c>
      <c r="G23" s="4">
        <f>(C23-E23)*Pemesanan!L33</f>
        <v>5490</v>
      </c>
      <c r="H23" s="1" t="s">
        <v>171</v>
      </c>
      <c r="I23" s="4">
        <f>SUM(G23:G26)</f>
        <v>5490</v>
      </c>
    </row>
    <row r="25" customFormat="1" customHeight="1" spans="1:9">
      <c r="A25" s="16" t="s">
        <v>177</v>
      </c>
      <c r="B25" s="16"/>
      <c r="C25" s="16"/>
      <c r="D25" s="16"/>
      <c r="E25" s="16"/>
      <c r="F25" s="16"/>
      <c r="G25" s="16"/>
      <c r="H25" s="16"/>
      <c r="I25" s="16"/>
    </row>
    <row r="26" customFormat="1" customHeight="1" spans="1:9">
      <c r="A26" s="17" t="s">
        <v>164</v>
      </c>
      <c r="B26" s="17" t="s">
        <v>108</v>
      </c>
      <c r="C26" s="17" t="s">
        <v>165</v>
      </c>
      <c r="D26" s="17" t="s">
        <v>127</v>
      </c>
      <c r="E26" s="17" t="s">
        <v>166</v>
      </c>
      <c r="F26" s="17" t="s">
        <v>167</v>
      </c>
      <c r="G26" s="17" t="s">
        <v>157</v>
      </c>
      <c r="H26" s="17" t="s">
        <v>168</v>
      </c>
      <c r="I26" s="24" t="s">
        <v>169</v>
      </c>
    </row>
    <row r="27" s="1" customFormat="1" customHeight="1" spans="1:9">
      <c r="A27" s="20">
        <v>44082</v>
      </c>
      <c r="B27" s="21" t="s">
        <v>79</v>
      </c>
      <c r="C27" s="1">
        <f>Pemesanan!I37</f>
        <v>12</v>
      </c>
      <c r="D27" s="1" t="s">
        <v>152</v>
      </c>
      <c r="E27" s="1">
        <v>0</v>
      </c>
      <c r="F27" s="22" t="s">
        <v>170</v>
      </c>
      <c r="G27" s="4">
        <f>(C27-E27)*Pemesanan!L37</f>
        <v>14400</v>
      </c>
      <c r="H27" s="1" t="s">
        <v>104</v>
      </c>
      <c r="I27" s="4">
        <f t="shared" ref="I27:I32" si="0">SUM(G27:G29)</f>
        <v>26900</v>
      </c>
    </row>
    <row r="28" s="1" customFormat="1" customHeight="1" spans="1:9">
      <c r="A28" s="20">
        <v>44130</v>
      </c>
      <c r="B28" s="21" t="s">
        <v>79</v>
      </c>
      <c r="C28" s="1">
        <f>Pemesanan!I38</f>
        <v>12</v>
      </c>
      <c r="D28" s="1" t="s">
        <v>152</v>
      </c>
      <c r="E28" s="1">
        <v>7</v>
      </c>
      <c r="F28" s="23" t="s">
        <v>172</v>
      </c>
      <c r="G28" s="4">
        <f>(C28-E28)*Pemesanan!L38</f>
        <v>12500</v>
      </c>
      <c r="H28" s="1" t="s">
        <v>171</v>
      </c>
      <c r="I28" s="4">
        <f t="shared" si="0"/>
        <v>12500</v>
      </c>
    </row>
    <row r="30" customFormat="1" customHeight="1" spans="1:9">
      <c r="A30" s="16" t="s">
        <v>178</v>
      </c>
      <c r="B30" s="16"/>
      <c r="C30" s="16"/>
      <c r="D30" s="16"/>
      <c r="E30" s="16"/>
      <c r="F30" s="16"/>
      <c r="G30" s="16"/>
      <c r="H30" s="16"/>
      <c r="I30" s="16"/>
    </row>
    <row r="31" customFormat="1" customHeight="1" spans="1:9">
      <c r="A31" s="17" t="s">
        <v>164</v>
      </c>
      <c r="B31" s="17" t="s">
        <v>108</v>
      </c>
      <c r="C31" s="17" t="s">
        <v>165</v>
      </c>
      <c r="D31" s="17" t="s">
        <v>127</v>
      </c>
      <c r="E31" s="17" t="s">
        <v>166</v>
      </c>
      <c r="F31" s="17" t="s">
        <v>167</v>
      </c>
      <c r="G31" s="17" t="s">
        <v>157</v>
      </c>
      <c r="H31" s="17" t="s">
        <v>168</v>
      </c>
      <c r="I31" s="24" t="s">
        <v>169</v>
      </c>
    </row>
    <row r="32" s="1" customFormat="1" customHeight="1" spans="1:9">
      <c r="A32" s="20">
        <v>44082</v>
      </c>
      <c r="B32" s="21" t="s">
        <v>79</v>
      </c>
      <c r="C32" s="1">
        <f>Pemesanan!I42</f>
        <v>30</v>
      </c>
      <c r="D32" s="1" t="s">
        <v>152</v>
      </c>
      <c r="E32" s="1">
        <v>1</v>
      </c>
      <c r="F32" s="23" t="s">
        <v>172</v>
      </c>
      <c r="G32" s="4">
        <f>(C32-E32)*Pemesanan!L42</f>
        <v>14500</v>
      </c>
      <c r="H32" s="1" t="s">
        <v>104</v>
      </c>
      <c r="I32" s="4">
        <f t="shared" si="0"/>
        <v>14500</v>
      </c>
    </row>
    <row r="34" customFormat="1" customHeight="1" spans="1:9">
      <c r="A34" s="16" t="s">
        <v>115</v>
      </c>
      <c r="B34" s="16"/>
      <c r="C34" s="16"/>
      <c r="D34" s="16"/>
      <c r="E34" s="16"/>
      <c r="F34" s="16"/>
      <c r="G34" s="16"/>
      <c r="H34" s="16"/>
      <c r="I34" s="16"/>
    </row>
    <row r="35" customFormat="1" customHeight="1" spans="1:9">
      <c r="A35" s="17" t="s">
        <v>164</v>
      </c>
      <c r="B35" s="17" t="s">
        <v>108</v>
      </c>
      <c r="C35" s="17" t="s">
        <v>165</v>
      </c>
      <c r="D35" s="17" t="s">
        <v>127</v>
      </c>
      <c r="E35" s="17" t="s">
        <v>166</v>
      </c>
      <c r="F35" s="17" t="s">
        <v>167</v>
      </c>
      <c r="G35" s="17" t="s">
        <v>157</v>
      </c>
      <c r="H35" s="17" t="s">
        <v>168</v>
      </c>
      <c r="I35" s="24" t="s">
        <v>169</v>
      </c>
    </row>
    <row r="36" s="1" customFormat="1" customHeight="1" spans="1:9">
      <c r="A36" s="20">
        <v>44063</v>
      </c>
      <c r="B36" s="21" t="s">
        <v>92</v>
      </c>
      <c r="C36" s="1">
        <f>Pemesanan!I46</f>
        <v>10</v>
      </c>
      <c r="D36" s="1" t="s">
        <v>148</v>
      </c>
      <c r="E36" s="1">
        <v>0</v>
      </c>
      <c r="F36" s="22" t="s">
        <v>170</v>
      </c>
      <c r="G36" s="4">
        <f>(C36-E36)*Pemesanan!L46</f>
        <v>20000</v>
      </c>
      <c r="H36" s="1" t="s">
        <v>103</v>
      </c>
      <c r="I36" s="4">
        <f t="shared" ref="I36:I38" si="1">SUM(G36:G38)</f>
        <v>61500</v>
      </c>
    </row>
    <row r="37" s="1" customFormat="1" customHeight="1" spans="1:9">
      <c r="A37" s="20">
        <v>44082</v>
      </c>
      <c r="B37" s="21" t="s">
        <v>92</v>
      </c>
      <c r="C37" s="1">
        <f>Pemesanan!I47</f>
        <v>20</v>
      </c>
      <c r="D37" s="1" t="s">
        <v>148</v>
      </c>
      <c r="E37" s="1">
        <v>0</v>
      </c>
      <c r="F37" s="22" t="s">
        <v>170</v>
      </c>
      <c r="G37" s="4">
        <f>(C37-E37)*Pemesanan!L47</f>
        <v>40000</v>
      </c>
      <c r="H37" s="1" t="s">
        <v>104</v>
      </c>
      <c r="I37" s="4">
        <f t="shared" si="1"/>
        <v>41500</v>
      </c>
    </row>
    <row r="38" s="1" customFormat="1" customHeight="1" spans="1:9">
      <c r="A38" s="20">
        <v>44134</v>
      </c>
      <c r="B38" s="21" t="s">
        <v>92</v>
      </c>
      <c r="C38" s="1">
        <f>Pemesanan!I48</f>
        <v>10</v>
      </c>
      <c r="D38" s="1" t="s">
        <v>148</v>
      </c>
      <c r="E38" s="1">
        <v>9.5</v>
      </c>
      <c r="F38" s="23" t="s">
        <v>172</v>
      </c>
      <c r="G38" s="4">
        <f>(C38-E38)*Pemesanan!L48</f>
        <v>1500</v>
      </c>
      <c r="H38" s="1" t="s">
        <v>171</v>
      </c>
      <c r="I38" s="4">
        <f t="shared" si="1"/>
        <v>1500</v>
      </c>
    </row>
    <row r="40" customFormat="1" customHeight="1" spans="1:9">
      <c r="A40" s="16" t="s">
        <v>116</v>
      </c>
      <c r="B40" s="16"/>
      <c r="C40" s="16"/>
      <c r="D40" s="16"/>
      <c r="E40" s="16"/>
      <c r="F40" s="16"/>
      <c r="G40" s="16"/>
      <c r="H40" s="16"/>
      <c r="I40" s="16"/>
    </row>
    <row r="41" customFormat="1" customHeight="1" spans="1:9">
      <c r="A41" s="17" t="s">
        <v>164</v>
      </c>
      <c r="B41" s="17" t="s">
        <v>108</v>
      </c>
      <c r="C41" s="17" t="s">
        <v>165</v>
      </c>
      <c r="D41" s="17" t="s">
        <v>127</v>
      </c>
      <c r="E41" s="17" t="s">
        <v>166</v>
      </c>
      <c r="F41" s="17" t="s">
        <v>167</v>
      </c>
      <c r="G41" s="17" t="s">
        <v>157</v>
      </c>
      <c r="H41" s="17" t="s">
        <v>168</v>
      </c>
      <c r="I41" s="24" t="s">
        <v>169</v>
      </c>
    </row>
    <row r="42" s="1" customFormat="1" customHeight="1" spans="1:9">
      <c r="A42" s="20">
        <v>44063</v>
      </c>
      <c r="B42" s="21" t="s">
        <v>92</v>
      </c>
      <c r="C42" s="1">
        <f>Pemesanan!I52</f>
        <v>10</v>
      </c>
      <c r="D42" s="1" t="s">
        <v>148</v>
      </c>
      <c r="E42" s="1">
        <v>0</v>
      </c>
      <c r="F42" s="22" t="s">
        <v>170</v>
      </c>
      <c r="G42" s="4">
        <f>(C42-E42)*Pemesanan!L52</f>
        <v>20000</v>
      </c>
      <c r="H42" s="1" t="s">
        <v>103</v>
      </c>
      <c r="I42" s="4">
        <f>SUM(G42:G44)</f>
        <v>20000</v>
      </c>
    </row>
    <row r="44" customFormat="1" customHeight="1" spans="1:9">
      <c r="A44" s="16" t="s">
        <v>119</v>
      </c>
      <c r="B44" s="16"/>
      <c r="C44" s="16"/>
      <c r="D44" s="16"/>
      <c r="E44" s="16"/>
      <c r="F44" s="16"/>
      <c r="G44" s="16"/>
      <c r="H44" s="16"/>
      <c r="I44" s="16"/>
    </row>
    <row r="45" customFormat="1" customHeight="1" spans="1:9">
      <c r="A45" s="17" t="s">
        <v>164</v>
      </c>
      <c r="B45" s="17" t="s">
        <v>108</v>
      </c>
      <c r="C45" s="17" t="s">
        <v>165</v>
      </c>
      <c r="D45" s="17" t="s">
        <v>127</v>
      </c>
      <c r="E45" s="17" t="s">
        <v>166</v>
      </c>
      <c r="F45" s="17" t="s">
        <v>167</v>
      </c>
      <c r="G45" s="17" t="s">
        <v>157</v>
      </c>
      <c r="H45" s="17" t="s">
        <v>168</v>
      </c>
      <c r="I45" s="24" t="s">
        <v>169</v>
      </c>
    </row>
    <row r="46" s="1" customFormat="1" customHeight="1" spans="1:9">
      <c r="A46" s="20">
        <v>44125</v>
      </c>
      <c r="B46" s="21" t="s">
        <v>92</v>
      </c>
      <c r="C46" s="1">
        <f>Pemesanan!I56</f>
        <v>10</v>
      </c>
      <c r="D46" s="1" t="s">
        <v>148</v>
      </c>
      <c r="E46" s="1">
        <v>7.5</v>
      </c>
      <c r="F46" s="23" t="s">
        <v>172</v>
      </c>
      <c r="G46" s="4">
        <f>(C46-E46)*Pemesanan!L56</f>
        <v>7000</v>
      </c>
      <c r="H46" s="1" t="s">
        <v>171</v>
      </c>
      <c r="I46" s="4">
        <f t="shared" ref="I46:I52" si="2">SUM(G46:G48)</f>
        <v>7000</v>
      </c>
    </row>
    <row r="48" customFormat="1" customHeight="1" spans="1:9">
      <c r="A48" s="16" t="s">
        <v>117</v>
      </c>
      <c r="B48" s="16"/>
      <c r="C48" s="16"/>
      <c r="D48" s="16"/>
      <c r="E48" s="16"/>
      <c r="F48" s="16"/>
      <c r="G48" s="16"/>
      <c r="H48" s="16"/>
      <c r="I48" s="16"/>
    </row>
    <row r="49" customFormat="1" customHeight="1" spans="1:9">
      <c r="A49" s="17" t="s">
        <v>164</v>
      </c>
      <c r="B49" s="17" t="s">
        <v>108</v>
      </c>
      <c r="C49" s="17" t="s">
        <v>165</v>
      </c>
      <c r="D49" s="17" t="s">
        <v>127</v>
      </c>
      <c r="E49" s="17" t="s">
        <v>166</v>
      </c>
      <c r="F49" s="17" t="s">
        <v>167</v>
      </c>
      <c r="G49" s="17" t="s">
        <v>157</v>
      </c>
      <c r="H49" s="17" t="s">
        <v>168</v>
      </c>
      <c r="I49" s="24" t="s">
        <v>169</v>
      </c>
    </row>
    <row r="50" s="1" customFormat="1" customHeight="1" spans="1:9">
      <c r="A50" s="20">
        <v>44063</v>
      </c>
      <c r="B50" s="21" t="s">
        <v>92</v>
      </c>
      <c r="C50" s="1">
        <f>Pemesanan!I60</f>
        <v>36</v>
      </c>
      <c r="D50" s="1" t="s">
        <v>152</v>
      </c>
      <c r="E50" s="1">
        <v>0</v>
      </c>
      <c r="F50" s="22" t="s">
        <v>170</v>
      </c>
      <c r="G50" s="4">
        <f>(C50-E50)*Pemesanan!L60</f>
        <v>18000</v>
      </c>
      <c r="H50" s="1" t="s">
        <v>103</v>
      </c>
      <c r="I50" s="4">
        <f t="shared" si="2"/>
        <v>81000</v>
      </c>
    </row>
    <row r="51" s="1" customFormat="1" customHeight="1" spans="1:9">
      <c r="A51" s="20">
        <v>44082</v>
      </c>
      <c r="B51" s="21" t="s">
        <v>92</v>
      </c>
      <c r="C51" s="1">
        <f>Pemesanan!I61</f>
        <v>72</v>
      </c>
      <c r="D51" s="1" t="s">
        <v>152</v>
      </c>
      <c r="E51" s="1">
        <v>0</v>
      </c>
      <c r="F51" s="22" t="s">
        <v>170</v>
      </c>
      <c r="G51" s="4">
        <f>(C51-E51)*Pemesanan!L61</f>
        <v>36000</v>
      </c>
      <c r="H51" s="1" t="s">
        <v>104</v>
      </c>
      <c r="I51" s="4">
        <f t="shared" si="2"/>
        <v>63000</v>
      </c>
    </row>
    <row r="52" s="1" customFormat="1" customHeight="1" spans="1:9">
      <c r="A52" s="20">
        <v>44125</v>
      </c>
      <c r="B52" s="21" t="s">
        <v>92</v>
      </c>
      <c r="C52" s="1">
        <f>Pemesanan!I62</f>
        <v>72</v>
      </c>
      <c r="D52" s="1" t="s">
        <v>152</v>
      </c>
      <c r="E52" s="1">
        <v>36</v>
      </c>
      <c r="F52" s="23" t="s">
        <v>172</v>
      </c>
      <c r="G52" s="4">
        <f>(C52-E52)*Pemesanan!L62</f>
        <v>27000</v>
      </c>
      <c r="H52" s="1" t="s">
        <v>171</v>
      </c>
      <c r="I52" s="4">
        <f t="shared" si="2"/>
        <v>27000</v>
      </c>
    </row>
    <row r="54" customFormat="1" customHeight="1" spans="1:9">
      <c r="A54" s="16" t="s">
        <v>118</v>
      </c>
      <c r="B54" s="16"/>
      <c r="C54" s="16"/>
      <c r="D54" s="16"/>
      <c r="E54" s="16"/>
      <c r="F54" s="16"/>
      <c r="G54" s="16"/>
      <c r="H54" s="16"/>
      <c r="I54" s="16"/>
    </row>
    <row r="55" customFormat="1" customHeight="1" spans="1:9">
      <c r="A55" s="17" t="s">
        <v>164</v>
      </c>
      <c r="B55" s="17" t="s">
        <v>108</v>
      </c>
      <c r="C55" s="17" t="s">
        <v>165</v>
      </c>
      <c r="D55" s="17" t="s">
        <v>127</v>
      </c>
      <c r="E55" s="17" t="s">
        <v>166</v>
      </c>
      <c r="F55" s="17" t="s">
        <v>167</v>
      </c>
      <c r="G55" s="17" t="s">
        <v>157</v>
      </c>
      <c r="H55" s="17" t="s">
        <v>168</v>
      </c>
      <c r="I55" s="24" t="s">
        <v>169</v>
      </c>
    </row>
    <row r="56" s="1" customFormat="1" customHeight="1" spans="1:9">
      <c r="A56" s="20">
        <v>44082</v>
      </c>
      <c r="B56" s="21" t="s">
        <v>92</v>
      </c>
      <c r="C56" s="1">
        <v>10</v>
      </c>
      <c r="D56" s="1" t="s">
        <v>148</v>
      </c>
      <c r="E56" s="1">
        <v>0</v>
      </c>
      <c r="F56" s="22" t="s">
        <v>170</v>
      </c>
      <c r="G56" s="4">
        <f>(C56-E56)*Pemesanan!L66</f>
        <v>10000</v>
      </c>
      <c r="H56" s="1" t="s">
        <v>104</v>
      </c>
      <c r="I56" s="4">
        <f>SUM(G56:G59)</f>
        <v>23000</v>
      </c>
    </row>
    <row r="57" s="1" customFormat="1" customHeight="1" spans="1:9">
      <c r="A57" s="20">
        <v>44120</v>
      </c>
      <c r="B57" s="21" t="s">
        <v>92</v>
      </c>
      <c r="C57" s="1">
        <f>Pemesanan!I67</f>
        <v>5</v>
      </c>
      <c r="D57" s="1" t="s">
        <v>148</v>
      </c>
      <c r="E57" s="1">
        <v>0</v>
      </c>
      <c r="F57" s="23" t="s">
        <v>172</v>
      </c>
      <c r="G57" s="4">
        <f>(C57-E57)*Pemesanan!L67</f>
        <v>13000</v>
      </c>
      <c r="H57" s="1" t="s">
        <v>171</v>
      </c>
      <c r="I57" s="4">
        <f>SUM(G57:G63)</f>
        <v>21000</v>
      </c>
    </row>
    <row r="59" customFormat="1" customHeight="1" spans="1:9">
      <c r="A59" s="16" t="s">
        <v>179</v>
      </c>
      <c r="B59" s="16"/>
      <c r="C59" s="16"/>
      <c r="D59" s="16"/>
      <c r="E59" s="16"/>
      <c r="F59" s="16"/>
      <c r="G59" s="16"/>
      <c r="H59" s="16"/>
      <c r="I59" s="16"/>
    </row>
    <row r="60" customFormat="1" customHeight="1" spans="1:9">
      <c r="A60" s="17" t="s">
        <v>164</v>
      </c>
      <c r="B60" s="17" t="s">
        <v>108</v>
      </c>
      <c r="C60" s="17" t="s">
        <v>165</v>
      </c>
      <c r="D60" s="17" t="s">
        <v>127</v>
      </c>
      <c r="E60" s="17" t="s">
        <v>166</v>
      </c>
      <c r="F60" s="17" t="s">
        <v>167</v>
      </c>
      <c r="G60" s="17" t="s">
        <v>157</v>
      </c>
      <c r="H60" s="17" t="s">
        <v>168</v>
      </c>
      <c r="I60" s="24" t="s">
        <v>169</v>
      </c>
    </row>
    <row r="61" s="1" customFormat="1" customHeight="1" spans="1:9">
      <c r="A61" s="20">
        <v>44130</v>
      </c>
      <c r="B61" s="21" t="s">
        <v>82</v>
      </c>
      <c r="C61" s="1">
        <f>Pemesanan!I71</f>
        <v>12</v>
      </c>
      <c r="D61" s="1" t="s">
        <v>152</v>
      </c>
      <c r="E61" s="1">
        <v>8</v>
      </c>
      <c r="F61" s="23" t="s">
        <v>172</v>
      </c>
      <c r="G61" s="4">
        <f>(C61-E61)*Pemesanan!L71</f>
        <v>8000</v>
      </c>
      <c r="H61" s="1" t="s">
        <v>171</v>
      </c>
      <c r="I61" s="4">
        <f>SUM(G61:G62)</f>
        <v>8000</v>
      </c>
    </row>
    <row r="63" customFormat="1" customHeight="1" spans="1:9">
      <c r="A63" s="16" t="s">
        <v>121</v>
      </c>
      <c r="B63" s="16"/>
      <c r="C63" s="16"/>
      <c r="D63" s="16"/>
      <c r="E63" s="16"/>
      <c r="F63" s="16"/>
      <c r="G63" s="16"/>
      <c r="H63" s="16"/>
      <c r="I63" s="16"/>
    </row>
    <row r="64" customFormat="1" customHeight="1" spans="1:9">
      <c r="A64" s="17" t="s">
        <v>164</v>
      </c>
      <c r="B64" s="17" t="s">
        <v>108</v>
      </c>
      <c r="C64" s="17" t="s">
        <v>165</v>
      </c>
      <c r="D64" s="17" t="s">
        <v>127</v>
      </c>
      <c r="E64" s="17" t="s">
        <v>166</v>
      </c>
      <c r="F64" s="17" t="s">
        <v>167</v>
      </c>
      <c r="G64" s="17" t="s">
        <v>157</v>
      </c>
      <c r="H64" s="17" t="s">
        <v>168</v>
      </c>
      <c r="I64" s="24" t="s">
        <v>169</v>
      </c>
    </row>
    <row r="65" s="1" customFormat="1" customHeight="1" spans="1:9">
      <c r="A65" s="20">
        <v>44130</v>
      </c>
      <c r="B65" s="21" t="s">
        <v>82</v>
      </c>
      <c r="C65" s="1">
        <f>Pemesanan!I75</f>
        <v>40</v>
      </c>
      <c r="D65" s="1" t="s">
        <v>152</v>
      </c>
      <c r="E65" s="1">
        <v>39</v>
      </c>
      <c r="F65" s="23" t="s">
        <v>172</v>
      </c>
      <c r="G65" s="4">
        <f>(C65-E65)*Pemesanan!L75</f>
        <v>800</v>
      </c>
      <c r="H65" s="1" t="s">
        <v>171</v>
      </c>
      <c r="I65" s="4">
        <f>SUM(G65:G66)</f>
        <v>800</v>
      </c>
    </row>
    <row r="67" customFormat="1" customHeight="1" spans="1:9">
      <c r="A67" s="16" t="s">
        <v>122</v>
      </c>
      <c r="B67" s="16"/>
      <c r="C67" s="16"/>
      <c r="D67" s="16"/>
      <c r="E67" s="16"/>
      <c r="F67" s="16"/>
      <c r="G67" s="16"/>
      <c r="H67" s="16"/>
      <c r="I67" s="16"/>
    </row>
    <row r="68" customFormat="1" customHeight="1" spans="1:9">
      <c r="A68" s="17" t="s">
        <v>164</v>
      </c>
      <c r="B68" s="17" t="s">
        <v>108</v>
      </c>
      <c r="C68" s="17" t="s">
        <v>165</v>
      </c>
      <c r="D68" s="17" t="s">
        <v>127</v>
      </c>
      <c r="E68" s="17" t="s">
        <v>166</v>
      </c>
      <c r="F68" s="17" t="s">
        <v>167</v>
      </c>
      <c r="G68" s="17" t="s">
        <v>157</v>
      </c>
      <c r="H68" s="17" t="s">
        <v>168</v>
      </c>
      <c r="I68" s="24" t="s">
        <v>169</v>
      </c>
    </row>
    <row r="69" s="1" customFormat="1" customHeight="1" spans="1:9">
      <c r="A69" s="20">
        <v>44130</v>
      </c>
      <c r="B69" s="21" t="s">
        <v>82</v>
      </c>
      <c r="C69" s="1">
        <f>Pemesanan!I79</f>
        <v>40</v>
      </c>
      <c r="D69" s="1" t="s">
        <v>152</v>
      </c>
      <c r="E69" s="1">
        <v>37</v>
      </c>
      <c r="F69" s="23" t="s">
        <v>172</v>
      </c>
      <c r="G69" s="4">
        <f>(C69-E69)*Pemesanan!L79</f>
        <v>2925</v>
      </c>
      <c r="H69" s="1" t="s">
        <v>171</v>
      </c>
      <c r="I69" s="4">
        <f t="shared" ref="I69:I74" si="3">SUM(G69:G70)</f>
        <v>2925</v>
      </c>
    </row>
    <row r="71" customFormat="1" customHeight="1" spans="1:9">
      <c r="A71" s="16" t="s">
        <v>123</v>
      </c>
      <c r="B71" s="16"/>
      <c r="C71" s="16"/>
      <c r="D71" s="16"/>
      <c r="E71" s="16"/>
      <c r="F71" s="16"/>
      <c r="G71" s="16"/>
      <c r="H71" s="16"/>
      <c r="I71" s="16"/>
    </row>
    <row r="72" customFormat="1" customHeight="1" spans="1:9">
      <c r="A72" s="17" t="s">
        <v>164</v>
      </c>
      <c r="B72" s="17" t="s">
        <v>108</v>
      </c>
      <c r="C72" s="17" t="s">
        <v>165</v>
      </c>
      <c r="D72" s="17" t="s">
        <v>127</v>
      </c>
      <c r="E72" s="17" t="s">
        <v>166</v>
      </c>
      <c r="F72" s="17" t="s">
        <v>167</v>
      </c>
      <c r="G72" s="17" t="s">
        <v>157</v>
      </c>
      <c r="H72" s="17" t="s">
        <v>168</v>
      </c>
      <c r="I72" s="24" t="s">
        <v>169</v>
      </c>
    </row>
    <row r="73" s="1" customFormat="1" customHeight="1" spans="1:9">
      <c r="A73" s="20">
        <v>44131</v>
      </c>
      <c r="B73" s="21" t="s">
        <v>85</v>
      </c>
      <c r="C73" s="1">
        <f>Pemesanan!I83</f>
        <v>16</v>
      </c>
      <c r="D73" s="1" t="s">
        <v>152</v>
      </c>
      <c r="E73" s="1">
        <v>0</v>
      </c>
      <c r="F73" s="22" t="s">
        <v>170</v>
      </c>
      <c r="G73" s="4">
        <f>(C73-E73)*Pemesanan!L83</f>
        <v>64000</v>
      </c>
      <c r="H73" s="1" t="s">
        <v>171</v>
      </c>
      <c r="I73" s="4">
        <f t="shared" si="3"/>
        <v>64000</v>
      </c>
    </row>
    <row r="74" s="1" customFormat="1" customHeight="1" spans="1:9">
      <c r="A74" s="20">
        <v>44134</v>
      </c>
      <c r="B74" s="21" t="s">
        <v>88</v>
      </c>
      <c r="C74" s="1">
        <f>Pemesanan!I84</f>
        <v>60</v>
      </c>
      <c r="D74" s="1" t="s">
        <v>152</v>
      </c>
      <c r="E74" s="1">
        <v>60</v>
      </c>
      <c r="F74" s="23" t="s">
        <v>172</v>
      </c>
      <c r="G74" s="4">
        <f>(C74-E74)*Pemesanan!L84</f>
        <v>0</v>
      </c>
      <c r="H74" s="1" t="s">
        <v>171</v>
      </c>
      <c r="I74" s="4">
        <f t="shared" si="3"/>
        <v>0</v>
      </c>
    </row>
    <row r="76" customFormat="1" customHeight="1" spans="1:9">
      <c r="A76" s="16" t="s">
        <v>124</v>
      </c>
      <c r="B76" s="16"/>
      <c r="C76" s="16"/>
      <c r="D76" s="16"/>
      <c r="E76" s="16"/>
      <c r="F76" s="16"/>
      <c r="G76" s="16"/>
      <c r="H76" s="16"/>
      <c r="I76" s="16"/>
    </row>
    <row r="77" customFormat="1" customHeight="1" spans="1:9">
      <c r="A77" s="17" t="s">
        <v>164</v>
      </c>
      <c r="B77" s="17" t="s">
        <v>108</v>
      </c>
      <c r="C77" s="17" t="s">
        <v>165</v>
      </c>
      <c r="D77" s="17" t="s">
        <v>127</v>
      </c>
      <c r="E77" s="17" t="s">
        <v>166</v>
      </c>
      <c r="F77" s="17" t="s">
        <v>167</v>
      </c>
      <c r="G77" s="17" t="s">
        <v>157</v>
      </c>
      <c r="H77" s="17" t="s">
        <v>168</v>
      </c>
      <c r="I77" s="24" t="s">
        <v>169</v>
      </c>
    </row>
    <row r="78" s="1" customFormat="1" customHeight="1" spans="1:9">
      <c r="A78" s="20">
        <v>44131</v>
      </c>
      <c r="B78" s="21" t="s">
        <v>85</v>
      </c>
      <c r="C78" s="1">
        <f>Pemesanan!I88</f>
        <v>240</v>
      </c>
      <c r="D78" s="1" t="s">
        <v>152</v>
      </c>
      <c r="E78" s="1">
        <v>51</v>
      </c>
      <c r="F78" s="23" t="s">
        <v>172</v>
      </c>
      <c r="G78" s="4">
        <f>(C78-E78)*Pemesanan!L88</f>
        <v>108675</v>
      </c>
      <c r="H78" s="1" t="s">
        <v>171</v>
      </c>
      <c r="I78" s="4">
        <f>SUM(G78:G79)</f>
        <v>108675</v>
      </c>
    </row>
    <row r="80" customFormat="1" customHeight="1" spans="1:9">
      <c r="A80" s="16" t="s">
        <v>125</v>
      </c>
      <c r="B80" s="16"/>
      <c r="C80" s="16"/>
      <c r="D80" s="16"/>
      <c r="E80" s="16"/>
      <c r="F80" s="16"/>
      <c r="G80" s="16"/>
      <c r="H80" s="16"/>
      <c r="I80" s="16"/>
    </row>
    <row r="81" customFormat="1" customHeight="1" spans="1:9">
      <c r="A81" s="17" t="s">
        <v>164</v>
      </c>
      <c r="B81" s="17" t="s">
        <v>108</v>
      </c>
      <c r="C81" s="17" t="s">
        <v>165</v>
      </c>
      <c r="D81" s="17" t="s">
        <v>127</v>
      </c>
      <c r="E81" s="17" t="s">
        <v>166</v>
      </c>
      <c r="F81" s="17" t="s">
        <v>167</v>
      </c>
      <c r="G81" s="17" t="s">
        <v>157</v>
      </c>
      <c r="H81" s="17" t="s">
        <v>168</v>
      </c>
      <c r="I81" s="24" t="s">
        <v>169</v>
      </c>
    </row>
    <row r="82" s="1" customFormat="1" customHeight="1" spans="1:9">
      <c r="A82" s="20">
        <v>44134</v>
      </c>
      <c r="B82" s="21" t="s">
        <v>85</v>
      </c>
      <c r="C82" s="1">
        <f>Pemesanan!I92</f>
        <v>240</v>
      </c>
      <c r="D82" s="1" t="s">
        <v>152</v>
      </c>
      <c r="E82" s="1">
        <v>240</v>
      </c>
      <c r="F82" s="23" t="s">
        <v>172</v>
      </c>
      <c r="G82" s="4">
        <f>(C82-E82)*Pemesanan!L92</f>
        <v>0</v>
      </c>
      <c r="H82" s="1" t="s">
        <v>171</v>
      </c>
      <c r="I82" s="4">
        <f>SUM(G82:G83)</f>
        <v>0</v>
      </c>
    </row>
    <row r="84" customFormat="1" customHeight="1" spans="1:9">
      <c r="A84" s="16" t="s">
        <v>126</v>
      </c>
      <c r="B84" s="16"/>
      <c r="C84" s="16"/>
      <c r="D84" s="16"/>
      <c r="E84" s="16"/>
      <c r="F84" s="16"/>
      <c r="G84" s="16"/>
      <c r="H84" s="16"/>
      <c r="I84" s="16"/>
    </row>
    <row r="85" customFormat="1" customHeight="1" spans="1:9">
      <c r="A85" s="17" t="s">
        <v>164</v>
      </c>
      <c r="B85" s="17" t="s">
        <v>108</v>
      </c>
      <c r="C85" s="17" t="s">
        <v>165</v>
      </c>
      <c r="D85" s="17" t="s">
        <v>127</v>
      </c>
      <c r="E85" s="17" t="s">
        <v>166</v>
      </c>
      <c r="F85" s="17" t="s">
        <v>167</v>
      </c>
      <c r="G85" s="17" t="s">
        <v>157</v>
      </c>
      <c r="H85" s="17" t="s">
        <v>168</v>
      </c>
      <c r="I85" s="24" t="s">
        <v>169</v>
      </c>
    </row>
    <row r="86" s="1" customFormat="1" customHeight="1" spans="1:9">
      <c r="A86" s="20">
        <v>44117</v>
      </c>
      <c r="B86" s="21" t="s">
        <v>90</v>
      </c>
      <c r="C86" s="1">
        <f>Pemesanan!I96</f>
        <v>10</v>
      </c>
      <c r="D86" s="1" t="s">
        <v>148</v>
      </c>
      <c r="E86" s="1">
        <v>10</v>
      </c>
      <c r="F86" s="23" t="s">
        <v>172</v>
      </c>
      <c r="G86" s="4">
        <f>(C86-E86)*Pemesanan!L96</f>
        <v>0</v>
      </c>
      <c r="H86" s="1" t="s">
        <v>171</v>
      </c>
      <c r="I86" s="4">
        <f>SUM(G86:G87)</f>
        <v>0</v>
      </c>
    </row>
  </sheetData>
  <mergeCells count="22">
    <mergeCell ref="A1:I1"/>
    <mergeCell ref="A12:I12"/>
    <mergeCell ref="A16:I16"/>
    <mergeCell ref="A20:I20"/>
    <mergeCell ref="A25:I25"/>
    <mergeCell ref="A30:I30"/>
    <mergeCell ref="A34:I34"/>
    <mergeCell ref="A40:I40"/>
    <mergeCell ref="A44:I44"/>
    <mergeCell ref="A48:I48"/>
    <mergeCell ref="A54:I54"/>
    <mergeCell ref="A59:I59"/>
    <mergeCell ref="A63:I63"/>
    <mergeCell ref="A67:I67"/>
    <mergeCell ref="A71:I71"/>
    <mergeCell ref="A76:I76"/>
    <mergeCell ref="A80:I80"/>
    <mergeCell ref="A84:I84"/>
    <mergeCell ref="H3:H5"/>
    <mergeCell ref="H7:H9"/>
    <mergeCell ref="I3:I5"/>
    <mergeCell ref="I7:I9"/>
  </mergeCells>
  <dataValidations count="22">
    <dataValidation type="list" allowBlank="1" showInputMessage="1" showErrorMessage="1" sqref="A3 A4 A5 A6 A7 A8 A9 A10">
      <formula1>Pemesanan!$F$13:$F$21</formula1>
    </dataValidation>
    <dataValidation type="list" allowBlank="1" showInputMessage="1" showErrorMessage="1" sqref="F3 F4 F5 F6 F7 F8 F9 F10 F14 F18 F22 F23 F27 F28 F32 F36 F37 F38 F42 F46 F50 F51 F52 F56 F57 F61 F65 F69 F73 F74 F78 F82 F86">
      <formula1>"Available,Done"</formula1>
    </dataValidation>
    <dataValidation type="list" allowBlank="1" showInputMessage="1" showErrorMessage="1" sqref="A86">
      <formula1>Pemesanan!$F$96:$F$97</formula1>
    </dataValidation>
    <dataValidation type="list" allowBlank="1" showInputMessage="1" showErrorMessage="1" sqref="B3 B4 B5 B6 B7 B8 B9 B10 B14 B18 B22 B23 B27 B28 B32 B36 B37 B38 B42 B46 B50 B51 B52 B56 B57 B61 B65 B69 B73 B74 B78 B82 B86">
      <formula1>Supllier!$C$19:$C$25</formula1>
    </dataValidation>
    <dataValidation type="list" allowBlank="1" showInputMessage="1" showErrorMessage="1" sqref="A46">
      <formula1>Pemesanan!$F$56:$F$57</formula1>
    </dataValidation>
    <dataValidation type="list" allowBlank="1" showInputMessage="1" showErrorMessage="1" sqref="D3 D4 D5 D6 D7 D8 D9 D10 D14 D18 D22 D23 D27 D28 D32 D36 D37 D38 D42 D46 D50 D51 D52 D56 D57 D61 D65 D69 D73 D74 D78 D82 D86">
      <formula1>Pemesanan!$B$2:$B$9</formula1>
    </dataValidation>
    <dataValidation type="list" allowBlank="1" showInputMessage="1" showErrorMessage="1" sqref="A14">
      <formula1>Pemesanan!$F$24:$F$25</formula1>
    </dataValidation>
    <dataValidation type="list" allowBlank="1" showInputMessage="1" showErrorMessage="1" sqref="A18">
      <formula1>Pemesanan!$F$28:$F$29</formula1>
    </dataValidation>
    <dataValidation type="list" allowBlank="1" showInputMessage="1" showErrorMessage="1" sqref="H50 H56 H57 H61 H65 H69 H73 H74 H78 H82 H86 H51:H52">
      <formula1>"January,February,March,April,May,June,July,August,September,October,November,December"</formula1>
    </dataValidation>
    <dataValidation type="list" allowBlank="1" showInputMessage="1" showErrorMessage="1" sqref="A36 A37 A38 A42">
      <formula1>Pemesanan!$F$46:$F$49</formula1>
    </dataValidation>
    <dataValidation type="list" allowBlank="1" showInputMessage="1" showErrorMessage="1" sqref="A27 A28">
      <formula1>Pemesanan!$F$37:$F$39</formula1>
    </dataValidation>
    <dataValidation type="list" allowBlank="1" showInputMessage="1" showErrorMessage="1" sqref="A32">
      <formula1>Pemesanan!$F$42:$F$43</formula1>
    </dataValidation>
    <dataValidation type="list" allowBlank="1" showInputMessage="1" showErrorMessage="1" sqref="A22 A23">
      <formula1>Pemesanan!$F$32:$F$34</formula1>
    </dataValidation>
    <dataValidation type="list" allowBlank="1" showInputMessage="1" showErrorMessage="1" sqref="A50 A51 A52">
      <formula1>Pemesanan!$F$60:$F$63</formula1>
    </dataValidation>
    <dataValidation type="list" allowBlank="1" showInputMessage="1" showErrorMessage="1" sqref="A56 A57">
      <formula1>Pemesanan!$F$66:$F$68</formula1>
    </dataValidation>
    <dataValidation type="list" allowBlank="1" showInputMessage="1" showErrorMessage="1" sqref="A61">
      <formula1>Pemesanan!$F$71:$F$72</formula1>
    </dataValidation>
    <dataValidation type="list" allowBlank="1" showInputMessage="1" showErrorMessage="1" sqref="A65">
      <formula1>Pemesanan!$F$75:$F$76</formula1>
    </dataValidation>
    <dataValidation type="list" allowBlank="1" showInputMessage="1" showErrorMessage="1" sqref="A69">
      <formula1>Pemesanan!$F$79:$F$80</formula1>
    </dataValidation>
    <dataValidation type="list" allowBlank="1" showInputMessage="1" showErrorMessage="1" sqref="A73 A74">
      <formula1>Pemesanan!$F$83:$F$85</formula1>
    </dataValidation>
    <dataValidation type="list" allowBlank="1" showInputMessage="1" showErrorMessage="1" sqref="A78">
      <formula1>Pemesanan!$F$88:$F$89</formula1>
    </dataValidation>
    <dataValidation type="list" allowBlank="1" showInputMessage="1" showErrorMessage="1" sqref="A82">
      <formula1>Pemesanan!$F$92:$F$93</formula1>
    </dataValidation>
    <dataValidation type="list" allowBlank="1" showInputMessage="1" showErrorMessage="1" sqref="A84:I84">
      <formula1>Item!$B$9:$B$45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I11" sqref="I11"/>
    </sheetView>
  </sheetViews>
  <sheetFormatPr defaultColWidth="9.14285714285714" defaultRowHeight="27" customHeight="1" outlineLevelRow="4" outlineLevelCol="2"/>
  <cols>
    <col min="1" max="1" width="24.7142857142857" customWidth="1"/>
    <col min="2" max="2" width="17" customWidth="1"/>
    <col min="3" max="3" width="18.2857142857143" customWidth="1"/>
  </cols>
  <sheetData>
    <row r="1" customHeight="1" spans="1:3">
      <c r="A1" s="16" t="s">
        <v>180</v>
      </c>
      <c r="B1" s="16"/>
      <c r="C1" s="16"/>
    </row>
    <row r="2" s="15" customFormat="1" customHeight="1" spans="1:3">
      <c r="A2" s="17" t="s">
        <v>168</v>
      </c>
      <c r="B2" s="17" t="s">
        <v>161</v>
      </c>
      <c r="C2" s="17" t="s">
        <v>160</v>
      </c>
    </row>
    <row r="3" customHeight="1" spans="1:3">
      <c r="A3" s="18">
        <v>44044</v>
      </c>
      <c r="B3" s="19">
        <f>SUM(Pemesanan!M13:M15)+Pemesanan!M46+Pemesanan!M60</f>
        <v>105000</v>
      </c>
      <c r="C3" s="19"/>
    </row>
    <row r="4" customHeight="1" spans="1:3">
      <c r="A4" s="18">
        <v>44075</v>
      </c>
      <c r="B4" s="19">
        <f>Pemesanan!M16+Pemesanan!M24+Pemesanan!M28+Pemesanan!M32+Pemesanan!M37+Pemesanan!M42+Pemesanan!M47+Pemesanan!M52+Pemesanan!M61</f>
        <v>210600</v>
      </c>
      <c r="C4" s="19"/>
    </row>
    <row r="5" customHeight="1" spans="1:3">
      <c r="A5" s="18">
        <v>44105</v>
      </c>
      <c r="B5" s="19">
        <f>SUM(Pemesanan!M17:M19)+Pemesanan!M33+Pemesanan!M38+Pemesanan!M48+Pemesanan!M56+Pemesanan!M62+Pemesanan!M71+Pemesanan!M75+Pemesanan!M79+Pemesanan!M83+Pemesanan!M84+Pemesanan!M88+Pemesanan!M92+Pemesanan!M96</f>
        <v>985460</v>
      </c>
      <c r="C5" s="19"/>
    </row>
  </sheetData>
  <mergeCells count="1">
    <mergeCell ref="A1:C1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20" sqref="M20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9"/>
  <sheetViews>
    <sheetView workbookViewId="0">
      <pane ySplit="1" topLeftCell="A2" activePane="bottomLeft" state="frozen"/>
      <selection/>
      <selection pane="bottomLeft" activeCell="B49" sqref="B49"/>
    </sheetView>
  </sheetViews>
  <sheetFormatPr defaultColWidth="9.14285714285714" defaultRowHeight="30" customHeight="1"/>
  <cols>
    <col min="1" max="1" width="4.71428571428571" customWidth="1"/>
    <col min="2" max="2" width="39.1428571428571" customWidth="1"/>
    <col min="3" max="3" width="13.8571428571429" style="1" customWidth="1"/>
    <col min="4" max="4" width="40.7142857142857" customWidth="1"/>
    <col min="6" max="6" width="20.5714285714286" customWidth="1"/>
    <col min="8" max="8" width="18.7142857142857" customWidth="1"/>
    <col min="9" max="9" width="9.71428571428571" customWidth="1"/>
  </cols>
  <sheetData>
    <row r="1" customHeight="1" spans="1:9">
      <c r="A1" s="8" t="s">
        <v>0</v>
      </c>
      <c r="B1" s="8" t="s">
        <v>181</v>
      </c>
      <c r="C1" s="8" t="s">
        <v>182</v>
      </c>
      <c r="D1" s="8" t="s">
        <v>3</v>
      </c>
      <c r="H1" s="9" t="s">
        <v>182</v>
      </c>
      <c r="I1" s="9" t="s">
        <v>10</v>
      </c>
    </row>
    <row r="2" ht="3" customHeight="1" spans="1:9">
      <c r="A2" s="8"/>
      <c r="B2" s="8"/>
      <c r="C2" s="8"/>
      <c r="D2" s="8"/>
      <c r="H2" t="s">
        <v>183</v>
      </c>
      <c r="I2" t="s">
        <v>184</v>
      </c>
    </row>
    <row r="3" customHeight="1" spans="1:9">
      <c r="A3" s="10">
        <v>1</v>
      </c>
      <c r="B3" t="s">
        <v>185</v>
      </c>
      <c r="C3" s="1" t="s">
        <v>183</v>
      </c>
      <c r="D3" t="s">
        <v>186</v>
      </c>
      <c r="H3" t="s">
        <v>187</v>
      </c>
      <c r="I3" t="s">
        <v>188</v>
      </c>
    </row>
    <row r="4" customHeight="1" spans="1:9">
      <c r="A4" s="10">
        <v>2</v>
      </c>
      <c r="B4" s="11" t="s">
        <v>189</v>
      </c>
      <c r="C4" s="1" t="s">
        <v>187</v>
      </c>
      <c r="D4" s="11" t="s">
        <v>190</v>
      </c>
      <c r="H4" t="s">
        <v>191</v>
      </c>
      <c r="I4" t="s">
        <v>192</v>
      </c>
    </row>
    <row r="5" customHeight="1" spans="1:4">
      <c r="A5" s="10">
        <v>3</v>
      </c>
      <c r="B5" s="11" t="s">
        <v>193</v>
      </c>
      <c r="C5" s="1" t="s">
        <v>187</v>
      </c>
      <c r="D5" s="11" t="s">
        <v>61</v>
      </c>
    </row>
    <row r="6" customHeight="1" spans="1:9">
      <c r="A6" s="10">
        <v>4</v>
      </c>
      <c r="B6" s="11" t="s">
        <v>194</v>
      </c>
      <c r="C6" s="1" t="s">
        <v>187</v>
      </c>
      <c r="D6" s="11" t="s">
        <v>195</v>
      </c>
      <c r="H6" s="12" t="s">
        <v>196</v>
      </c>
      <c r="I6" s="12" t="s">
        <v>10</v>
      </c>
    </row>
    <row r="7" customHeight="1" spans="1:9">
      <c r="A7" s="10">
        <v>5</v>
      </c>
      <c r="B7" s="11" t="s">
        <v>197</v>
      </c>
      <c r="C7" s="1" t="s">
        <v>187</v>
      </c>
      <c r="D7" s="11" t="s">
        <v>198</v>
      </c>
      <c r="H7" t="s">
        <v>199</v>
      </c>
      <c r="I7" t="s">
        <v>200</v>
      </c>
    </row>
    <row r="8" customHeight="1" spans="1:9">
      <c r="A8" s="10">
        <v>6</v>
      </c>
      <c r="B8" s="11" t="s">
        <v>201</v>
      </c>
      <c r="C8" s="1" t="s">
        <v>187</v>
      </c>
      <c r="D8" s="11" t="s">
        <v>202</v>
      </c>
      <c r="H8" t="s">
        <v>203</v>
      </c>
      <c r="I8" t="s">
        <v>204</v>
      </c>
    </row>
    <row r="9" customHeight="1" spans="1:9">
      <c r="A9" s="10">
        <v>7</v>
      </c>
      <c r="B9" s="11" t="s">
        <v>205</v>
      </c>
      <c r="C9" s="1" t="s">
        <v>187</v>
      </c>
      <c r="D9" s="11" t="s">
        <v>206</v>
      </c>
      <c r="H9" t="s">
        <v>207</v>
      </c>
      <c r="I9" t="s">
        <v>208</v>
      </c>
    </row>
    <row r="10" customHeight="1" spans="1:4">
      <c r="A10" s="10">
        <v>8</v>
      </c>
      <c r="B10" s="11" t="s">
        <v>209</v>
      </c>
      <c r="C10" s="1" t="s">
        <v>187</v>
      </c>
      <c r="D10" s="11" t="s">
        <v>210</v>
      </c>
    </row>
    <row r="11" customHeight="1" spans="1:9">
      <c r="A11" s="10">
        <v>9</v>
      </c>
      <c r="B11" s="11" t="s">
        <v>211</v>
      </c>
      <c r="C11" s="1" t="s">
        <v>187</v>
      </c>
      <c r="D11" s="11" t="s">
        <v>212</v>
      </c>
      <c r="H11" s="13" t="s">
        <v>213</v>
      </c>
      <c r="I11" s="13" t="s">
        <v>10</v>
      </c>
    </row>
    <row r="12" customHeight="1" spans="1:9">
      <c r="A12" s="10">
        <v>10</v>
      </c>
      <c r="B12" s="11" t="s">
        <v>214</v>
      </c>
      <c r="C12" s="1" t="s">
        <v>187</v>
      </c>
      <c r="D12" s="11" t="s">
        <v>215</v>
      </c>
      <c r="H12" t="s">
        <v>216</v>
      </c>
      <c r="I12" t="s">
        <v>217</v>
      </c>
    </row>
    <row r="13" customHeight="1" spans="1:9">
      <c r="A13" s="10">
        <v>11</v>
      </c>
      <c r="B13" s="11" t="s">
        <v>218</v>
      </c>
      <c r="C13" s="1" t="s">
        <v>187</v>
      </c>
      <c r="D13" s="11" t="s">
        <v>219</v>
      </c>
      <c r="H13" t="s">
        <v>220</v>
      </c>
      <c r="I13" t="s">
        <v>22</v>
      </c>
    </row>
    <row r="14" customHeight="1" spans="1:4">
      <c r="A14" s="10">
        <v>12</v>
      </c>
      <c r="B14" s="11" t="s">
        <v>221</v>
      </c>
      <c r="C14" s="1" t="s">
        <v>187</v>
      </c>
      <c r="D14" s="11" t="s">
        <v>222</v>
      </c>
    </row>
    <row r="15" customHeight="1" spans="1:4">
      <c r="A15" s="10">
        <v>13</v>
      </c>
      <c r="B15" s="11" t="s">
        <v>223</v>
      </c>
      <c r="C15" s="1" t="s">
        <v>187</v>
      </c>
      <c r="D15" s="11" t="s">
        <v>215</v>
      </c>
    </row>
    <row r="16" customHeight="1" spans="1:4">
      <c r="A16" s="10">
        <v>14</v>
      </c>
      <c r="B16" s="11" t="s">
        <v>224</v>
      </c>
      <c r="C16" s="1" t="s">
        <v>187</v>
      </c>
      <c r="D16" s="11" t="s">
        <v>225</v>
      </c>
    </row>
    <row r="17" customHeight="1" spans="1:4">
      <c r="A17" s="10">
        <v>15</v>
      </c>
      <c r="B17" s="11" t="s">
        <v>226</v>
      </c>
      <c r="C17" s="1" t="s">
        <v>187</v>
      </c>
      <c r="D17" s="11" t="s">
        <v>202</v>
      </c>
    </row>
    <row r="18" customHeight="1" spans="1:4">
      <c r="A18" s="10">
        <v>16</v>
      </c>
      <c r="B18" s="11" t="s">
        <v>227</v>
      </c>
      <c r="C18" s="1" t="s">
        <v>187</v>
      </c>
      <c r="D18" s="11" t="s">
        <v>228</v>
      </c>
    </row>
    <row r="19" customHeight="1" spans="1:4">
      <c r="A19" s="10">
        <v>17</v>
      </c>
      <c r="B19" s="11" t="s">
        <v>229</v>
      </c>
      <c r="C19" s="1" t="s">
        <v>187</v>
      </c>
      <c r="D19" s="11" t="s">
        <v>230</v>
      </c>
    </row>
    <row r="20" customHeight="1" spans="1:4">
      <c r="A20" s="10">
        <v>18</v>
      </c>
      <c r="B20" s="11" t="s">
        <v>231</v>
      </c>
      <c r="C20" s="1" t="s">
        <v>187</v>
      </c>
      <c r="D20" s="11" t="s">
        <v>232</v>
      </c>
    </row>
    <row r="21" customHeight="1" spans="1:4">
      <c r="A21" s="10">
        <v>19</v>
      </c>
      <c r="B21" s="11" t="s">
        <v>233</v>
      </c>
      <c r="C21" s="1" t="s">
        <v>187</v>
      </c>
      <c r="D21" s="11" t="s">
        <v>225</v>
      </c>
    </row>
    <row r="22" customHeight="1" spans="1:4">
      <c r="A22" s="10">
        <v>20</v>
      </c>
      <c r="B22" s="11" t="s">
        <v>234</v>
      </c>
      <c r="C22" s="1" t="s">
        <v>187</v>
      </c>
      <c r="D22" s="11" t="s">
        <v>235</v>
      </c>
    </row>
    <row r="23" customHeight="1" spans="1:4">
      <c r="A23" s="10">
        <v>21</v>
      </c>
      <c r="B23" s="11" t="s">
        <v>236</v>
      </c>
      <c r="C23" s="1" t="s">
        <v>187</v>
      </c>
      <c r="D23" s="11" t="s">
        <v>237</v>
      </c>
    </row>
    <row r="24" customHeight="1" spans="1:4">
      <c r="A24" s="10">
        <v>22</v>
      </c>
      <c r="B24" s="11" t="s">
        <v>238</v>
      </c>
      <c r="C24" s="1" t="s">
        <v>187</v>
      </c>
      <c r="D24" s="11" t="s">
        <v>239</v>
      </c>
    </row>
    <row r="25" customHeight="1" spans="1:4">
      <c r="A25" s="10">
        <v>23</v>
      </c>
      <c r="B25" s="11" t="s">
        <v>240</v>
      </c>
      <c r="C25" s="1" t="s">
        <v>187</v>
      </c>
      <c r="D25" s="11" t="s">
        <v>232</v>
      </c>
    </row>
    <row r="26" customHeight="1" spans="1:4">
      <c r="A26" s="10">
        <v>24</v>
      </c>
      <c r="B26" s="11" t="s">
        <v>241</v>
      </c>
      <c r="C26" s="1" t="s">
        <v>187</v>
      </c>
      <c r="D26" s="11" t="s">
        <v>242</v>
      </c>
    </row>
    <row r="27" customHeight="1" spans="1:4">
      <c r="A27" s="10">
        <v>25</v>
      </c>
      <c r="B27" s="11" t="s">
        <v>243</v>
      </c>
      <c r="C27" s="1" t="s">
        <v>187</v>
      </c>
      <c r="D27" s="11" t="s">
        <v>198</v>
      </c>
    </row>
    <row r="28" customHeight="1" spans="1:4">
      <c r="A28" s="10">
        <v>26</v>
      </c>
      <c r="B28" s="11" t="s">
        <v>244</v>
      </c>
      <c r="C28" s="1" t="s">
        <v>187</v>
      </c>
      <c r="D28" s="11" t="s">
        <v>245</v>
      </c>
    </row>
    <row r="29" customHeight="1" spans="1:4">
      <c r="A29" s="10">
        <v>27</v>
      </c>
      <c r="B29" s="11" t="s">
        <v>246</v>
      </c>
      <c r="C29" s="1" t="s">
        <v>187</v>
      </c>
      <c r="D29" s="11" t="s">
        <v>237</v>
      </c>
    </row>
    <row r="30" customHeight="1" spans="1:4">
      <c r="A30" s="10">
        <v>28</v>
      </c>
      <c r="B30" s="11" t="s">
        <v>247</v>
      </c>
      <c r="C30" s="1" t="s">
        <v>187</v>
      </c>
      <c r="D30" s="11" t="s">
        <v>239</v>
      </c>
    </row>
    <row r="31" customHeight="1" spans="1:4">
      <c r="A31" s="10">
        <v>29</v>
      </c>
      <c r="B31" s="11" t="s">
        <v>248</v>
      </c>
      <c r="C31" s="1" t="s">
        <v>187</v>
      </c>
      <c r="D31" s="11" t="s">
        <v>249</v>
      </c>
    </row>
    <row r="32" customHeight="1" spans="1:4">
      <c r="A32" s="10">
        <v>30</v>
      </c>
      <c r="B32" s="11" t="s">
        <v>250</v>
      </c>
      <c r="C32" s="14" t="s">
        <v>187</v>
      </c>
      <c r="D32" s="11" t="s">
        <v>251</v>
      </c>
    </row>
    <row r="33" customHeight="1" spans="1:4">
      <c r="A33" s="10">
        <v>31</v>
      </c>
      <c r="B33" s="11" t="s">
        <v>252</v>
      </c>
      <c r="C33" s="14" t="s">
        <v>187</v>
      </c>
      <c r="D33" s="11" t="s">
        <v>237</v>
      </c>
    </row>
    <row r="34" customHeight="1" spans="1:4">
      <c r="A34" s="10">
        <v>32</v>
      </c>
      <c r="B34" s="11" t="s">
        <v>253</v>
      </c>
      <c r="C34" s="14" t="s">
        <v>187</v>
      </c>
      <c r="D34" s="11" t="s">
        <v>225</v>
      </c>
    </row>
    <row r="35" customHeight="1" spans="1:4">
      <c r="A35" s="10">
        <v>33</v>
      </c>
      <c r="B35" s="11" t="s">
        <v>254</v>
      </c>
      <c r="C35" s="14" t="s">
        <v>187</v>
      </c>
      <c r="D35" s="11" t="s">
        <v>215</v>
      </c>
    </row>
    <row r="36" customHeight="1" spans="1:4">
      <c r="A36" s="10">
        <v>34</v>
      </c>
      <c r="B36" s="11" t="s">
        <v>255</v>
      </c>
      <c r="C36" s="14" t="s">
        <v>187</v>
      </c>
      <c r="D36" s="11" t="s">
        <v>256</v>
      </c>
    </row>
    <row r="37" customHeight="1" spans="1:4">
      <c r="A37" s="10">
        <v>35</v>
      </c>
      <c r="B37" s="11" t="s">
        <v>257</v>
      </c>
      <c r="C37" s="14" t="s">
        <v>187</v>
      </c>
      <c r="D37" s="11" t="s">
        <v>237</v>
      </c>
    </row>
    <row r="38" customHeight="1" spans="1:4">
      <c r="A38" s="10">
        <v>36</v>
      </c>
      <c r="B38" s="11" t="s">
        <v>258</v>
      </c>
      <c r="C38" s="14" t="s">
        <v>187</v>
      </c>
      <c r="D38" s="11" t="s">
        <v>237</v>
      </c>
    </row>
    <row r="39" customHeight="1" spans="1:4">
      <c r="A39" s="10">
        <v>37</v>
      </c>
      <c r="B39" s="11" t="s">
        <v>259</v>
      </c>
      <c r="C39" s="14" t="s">
        <v>187</v>
      </c>
      <c r="D39" s="11" t="s">
        <v>260</v>
      </c>
    </row>
    <row r="40" customHeight="1" spans="1:4">
      <c r="A40" s="10">
        <v>38</v>
      </c>
      <c r="B40" s="11" t="s">
        <v>261</v>
      </c>
      <c r="C40" s="14" t="s">
        <v>187</v>
      </c>
      <c r="D40" s="11"/>
    </row>
    <row r="41" customHeight="1" spans="1:4">
      <c r="A41" s="10">
        <v>39</v>
      </c>
      <c r="B41" s="11" t="s">
        <v>262</v>
      </c>
      <c r="C41" s="14" t="s">
        <v>187</v>
      </c>
      <c r="D41" s="11"/>
    </row>
    <row r="42" customHeight="1" spans="1:4">
      <c r="A42" s="10">
        <v>40</v>
      </c>
      <c r="B42" s="11" t="s">
        <v>263</v>
      </c>
      <c r="C42" s="14" t="s">
        <v>187</v>
      </c>
      <c r="D42" s="11"/>
    </row>
    <row r="43" customHeight="1" spans="1:4">
      <c r="A43" s="10">
        <v>41</v>
      </c>
      <c r="B43" s="11" t="s">
        <v>264</v>
      </c>
      <c r="C43" s="14" t="s">
        <v>187</v>
      </c>
      <c r="D43" s="11"/>
    </row>
    <row r="44" customHeight="1" spans="1:4">
      <c r="A44" s="10">
        <v>42</v>
      </c>
      <c r="B44" s="11" t="s">
        <v>265</v>
      </c>
      <c r="C44" s="14" t="s">
        <v>187</v>
      </c>
      <c r="D44" s="11"/>
    </row>
    <row r="45" customHeight="1" spans="1:4">
      <c r="A45" s="10">
        <v>43</v>
      </c>
      <c r="B45" s="11" t="s">
        <v>266</v>
      </c>
      <c r="C45" s="14" t="s">
        <v>187</v>
      </c>
      <c r="D45" s="11"/>
    </row>
    <row r="46" customHeight="1" spans="1:4">
      <c r="A46" s="10">
        <v>42</v>
      </c>
      <c r="B46" s="11" t="s">
        <v>267</v>
      </c>
      <c r="C46" s="14" t="s">
        <v>187</v>
      </c>
      <c r="D46" s="11"/>
    </row>
    <row r="47" customHeight="1" spans="1:4">
      <c r="A47" s="10">
        <v>43</v>
      </c>
      <c r="B47" s="11" t="s">
        <v>268</v>
      </c>
      <c r="C47" s="14" t="s">
        <v>187</v>
      </c>
      <c r="D47" s="11" t="s">
        <v>269</v>
      </c>
    </row>
    <row r="48" customHeight="1" spans="1:4">
      <c r="A48" s="10">
        <v>44</v>
      </c>
      <c r="B48" s="11" t="s">
        <v>270</v>
      </c>
      <c r="C48" s="14" t="s">
        <v>187</v>
      </c>
      <c r="D48" s="11"/>
    </row>
    <row r="49" customHeight="1" spans="1:4">
      <c r="A49" s="10">
        <v>45</v>
      </c>
      <c r="B49" s="11"/>
      <c r="C49" s="14"/>
      <c r="D49" s="11"/>
    </row>
    <row r="50" customHeight="1" spans="1:1">
      <c r="A50" s="10"/>
    </row>
    <row r="51" customHeight="1" spans="1:1">
      <c r="A51" s="10"/>
    </row>
    <row r="52" customHeight="1" spans="1:1">
      <c r="A52" s="10"/>
    </row>
    <row r="53" customHeight="1" spans="1:1">
      <c r="A53" s="10"/>
    </row>
    <row r="54" customHeight="1" spans="1:1">
      <c r="A54" s="10"/>
    </row>
    <row r="55" customHeight="1" spans="1:1">
      <c r="A55" s="10"/>
    </row>
    <row r="56" customHeight="1" spans="1:1">
      <c r="A56" s="10"/>
    </row>
    <row r="57" customHeight="1" spans="1:1">
      <c r="A57" s="10"/>
    </row>
    <row r="58" customHeight="1" spans="1:1">
      <c r="A58" s="10"/>
    </row>
    <row r="59" customHeight="1" spans="1:1">
      <c r="A59" s="10"/>
    </row>
    <row r="60" customHeight="1" spans="1:1">
      <c r="A60" s="10"/>
    </row>
    <row r="61" customHeight="1" spans="1:1">
      <c r="A61" s="10"/>
    </row>
    <row r="62" customHeight="1" spans="1:1">
      <c r="A62" s="10"/>
    </row>
    <row r="63" customHeight="1" spans="1:1">
      <c r="A63" s="10"/>
    </row>
    <row r="64" customHeight="1" spans="1:1">
      <c r="A64" s="10"/>
    </row>
    <row r="65" customHeight="1" spans="1:1">
      <c r="A65" s="10"/>
    </row>
    <row r="66" customHeight="1" spans="1:1">
      <c r="A66" s="10"/>
    </row>
    <row r="67" customHeight="1" spans="1:1">
      <c r="A67" s="10"/>
    </row>
    <row r="68" customHeight="1" spans="1:1">
      <c r="A68" s="10"/>
    </row>
    <row r="69" customHeight="1" spans="1:1">
      <c r="A69" s="10"/>
    </row>
    <row r="70" customHeight="1" spans="1:1">
      <c r="A70" s="10"/>
    </row>
    <row r="71" customHeight="1" spans="1:1">
      <c r="A71" s="10"/>
    </row>
    <row r="72" customHeight="1" spans="1:1">
      <c r="A72" s="10"/>
    </row>
    <row r="73" customHeight="1" spans="1:1">
      <c r="A73" s="10"/>
    </row>
    <row r="74" customHeight="1" spans="1:1">
      <c r="A74" s="10"/>
    </row>
    <row r="75" customHeight="1" spans="1:1">
      <c r="A75" s="10"/>
    </row>
    <row r="76" customHeight="1" spans="1:1">
      <c r="A76" s="10"/>
    </row>
    <row r="77" customHeight="1" spans="1:1">
      <c r="A77" s="10"/>
    </row>
    <row r="78" customHeight="1" spans="1:1">
      <c r="A78" s="10"/>
    </row>
    <row r="79" customHeight="1" spans="1:1">
      <c r="A79" s="10"/>
    </row>
    <row r="80" customHeight="1" spans="1:1">
      <c r="A80" s="10"/>
    </row>
    <row r="81" customHeight="1" spans="1:1">
      <c r="A81" s="10"/>
    </row>
    <row r="82" customHeight="1" spans="1:1">
      <c r="A82" s="10"/>
    </row>
    <row r="83" customHeight="1" spans="1:1">
      <c r="A83" s="10"/>
    </row>
    <row r="84" customHeight="1" spans="1:1">
      <c r="A84" s="10"/>
    </row>
    <row r="85" customHeight="1" spans="1:1">
      <c r="A85" s="10"/>
    </row>
    <row r="86" customHeight="1" spans="1:1">
      <c r="A86" s="10"/>
    </row>
    <row r="87" customHeight="1" spans="1:1">
      <c r="A87" s="10"/>
    </row>
    <row r="88" customHeight="1" spans="1:1">
      <c r="A88" s="10"/>
    </row>
    <row r="89" customHeight="1" spans="1:1">
      <c r="A89" s="10"/>
    </row>
  </sheetData>
  <mergeCells count="4">
    <mergeCell ref="A1:A2"/>
    <mergeCell ref="B1:B2"/>
    <mergeCell ref="C1:C2"/>
    <mergeCell ref="D1:D2"/>
  </mergeCells>
  <dataValidations count="1">
    <dataValidation type="list" allowBlank="1" showInputMessage="1" showErrorMessage="1" sqref="C3 C32 C33 C34 C35 C36 C37 C38 C39 C40 C41 C42 C43 C44 C45 C46 C47 C48 C49 C4:C6 C7:C31">
      <formula1>$H$2:$H$4</formula1>
    </dataValidation>
  </dataValidations>
  <pageMargins left="0.75" right="0.75" top="1" bottom="1" header="0.5" footer="0.5"/>
  <headerFooter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E16" sqref="E16"/>
    </sheetView>
  </sheetViews>
  <sheetFormatPr defaultColWidth="9.14285714285714" defaultRowHeight="24" customHeight="1" outlineLevelCol="5"/>
  <cols>
    <col min="1" max="1" width="5.71428571428571" customWidth="1"/>
    <col min="2" max="2" width="36.1428571428571" customWidth="1"/>
    <col min="3" max="3" width="31.4285714285714" customWidth="1"/>
    <col min="4" max="4" width="11.2857142857143" style="1" customWidth="1"/>
    <col min="5" max="5" width="15.5714285714286" style="1" customWidth="1"/>
    <col min="6" max="6" width="19.1428571428571" style="1" customWidth="1"/>
  </cols>
  <sheetData>
    <row r="1" s="1" customFormat="1" customHeight="1" spans="1:6">
      <c r="A1" s="2" t="s">
        <v>0</v>
      </c>
      <c r="B1" s="2" t="s">
        <v>107</v>
      </c>
      <c r="C1" s="2" t="s">
        <v>181</v>
      </c>
      <c r="D1" s="2" t="s">
        <v>128</v>
      </c>
      <c r="E1" s="2" t="s">
        <v>167</v>
      </c>
      <c r="F1" s="2" t="s">
        <v>196</v>
      </c>
    </row>
    <row r="2" customHeight="1" spans="1:6">
      <c r="A2">
        <v>1</v>
      </c>
      <c r="B2" t="s">
        <v>123</v>
      </c>
      <c r="C2" t="s">
        <v>261</v>
      </c>
      <c r="D2" s="3">
        <v>2</v>
      </c>
      <c r="E2" s="4" t="s">
        <v>271</v>
      </c>
      <c r="F2" s="4" t="s">
        <v>272</v>
      </c>
    </row>
    <row r="3" customHeight="1" spans="4:6">
      <c r="D3" s="3"/>
      <c r="E3" s="5"/>
      <c r="F3" s="4"/>
    </row>
    <row r="4" customHeight="1" spans="3:6">
      <c r="C4" s="6" t="s">
        <v>99</v>
      </c>
      <c r="D4" s="7">
        <f>SUM(D2:D3)</f>
        <v>2</v>
      </c>
      <c r="E4" s="4"/>
      <c r="F4" s="4"/>
    </row>
    <row r="5" customHeight="1" spans="4:6">
      <c r="D5" s="4"/>
      <c r="E5" s="4"/>
      <c r="F5" s="4"/>
    </row>
    <row r="6" customHeight="1" spans="4:6">
      <c r="D6" s="4"/>
      <c r="E6" s="4"/>
      <c r="F6" s="4"/>
    </row>
    <row r="7" customHeight="1" spans="4:6">
      <c r="D7" s="4"/>
      <c r="E7" s="4"/>
      <c r="F7" s="4"/>
    </row>
    <row r="8" customHeight="1" spans="4:6">
      <c r="D8" s="4"/>
      <c r="E8" s="4"/>
      <c r="F8" s="4"/>
    </row>
    <row r="9" customHeight="1" spans="4:6">
      <c r="D9" s="4"/>
      <c r="E9" s="4"/>
      <c r="F9" s="4"/>
    </row>
    <row r="10" customHeight="1" spans="4:6">
      <c r="D10" s="4"/>
      <c r="E10" s="4"/>
      <c r="F10" s="4"/>
    </row>
    <row r="11" customHeight="1" spans="4:6">
      <c r="D11" s="4"/>
      <c r="E11" s="4"/>
      <c r="F11" s="4"/>
    </row>
    <row r="12" customHeight="1" spans="4:6">
      <c r="D12" s="4"/>
      <c r="E12" s="4"/>
      <c r="F12" s="4"/>
    </row>
    <row r="13" customHeight="1" spans="4:6">
      <c r="D13" s="4"/>
      <c r="E13" s="4"/>
      <c r="F13" s="4"/>
    </row>
    <row r="14" customHeight="1" spans="4:6">
      <c r="D14" s="4"/>
      <c r="E14" s="4"/>
      <c r="F14" s="4"/>
    </row>
    <row r="15" customHeight="1" spans="4:6">
      <c r="D15" s="4"/>
      <c r="E15" s="4"/>
      <c r="F15" s="4"/>
    </row>
    <row r="16" customHeight="1" spans="4:6">
      <c r="D16" s="4"/>
      <c r="E16" s="4"/>
      <c r="F16" s="4"/>
    </row>
    <row r="17" customHeight="1" spans="4:6">
      <c r="D17" s="4"/>
      <c r="E17" s="4"/>
      <c r="F17" s="4"/>
    </row>
    <row r="18" customHeight="1" spans="4:6">
      <c r="D18" s="4"/>
      <c r="E18" s="4"/>
      <c r="F18" s="4"/>
    </row>
    <row r="19" customHeight="1" spans="4:6">
      <c r="D19" s="4"/>
      <c r="E19" s="4"/>
      <c r="F19" s="4"/>
    </row>
    <row r="20" customHeight="1" spans="4:6">
      <c r="D20" s="4"/>
      <c r="E20" s="4"/>
      <c r="F20" s="4"/>
    </row>
    <row r="21" customHeight="1" spans="4:6">
      <c r="D21" s="4"/>
      <c r="E21" s="4"/>
      <c r="F21" s="4"/>
    </row>
    <row r="22" customHeight="1" spans="4:6">
      <c r="D22" s="4"/>
      <c r="E22" s="4"/>
      <c r="F22" s="4"/>
    </row>
    <row r="23" customHeight="1" spans="4:6">
      <c r="D23" s="4"/>
      <c r="E23" s="4"/>
      <c r="F23" s="4"/>
    </row>
    <row r="24" customHeight="1" spans="4:6">
      <c r="D24" s="4"/>
      <c r="E24" s="4"/>
      <c r="F24" s="4"/>
    </row>
    <row r="25" customHeight="1" spans="4:6">
      <c r="D25" s="4"/>
      <c r="E25" s="4"/>
      <c r="F25" s="4"/>
    </row>
    <row r="26" customHeight="1" spans="4:6">
      <c r="D26" s="4"/>
      <c r="E26" s="4"/>
      <c r="F26" s="4"/>
    </row>
    <row r="27" customHeight="1" spans="4:6">
      <c r="D27" s="4"/>
      <c r="E27" s="4"/>
      <c r="F27" s="4"/>
    </row>
    <row r="28" customHeight="1" spans="4:6">
      <c r="D28" s="4"/>
      <c r="E28" s="4"/>
      <c r="F28" s="4"/>
    </row>
    <row r="29" customHeight="1" spans="4:6">
      <c r="D29" s="4"/>
      <c r="E29" s="4"/>
      <c r="F29" s="4"/>
    </row>
    <row r="30" customHeight="1" spans="4:6">
      <c r="D30" s="4"/>
      <c r="E30" s="4"/>
      <c r="F30" s="4"/>
    </row>
    <row r="31" customHeight="1" spans="4:6">
      <c r="D31" s="4"/>
      <c r="E31" s="4"/>
      <c r="F31" s="4"/>
    </row>
    <row r="32" customHeight="1" spans="4:6">
      <c r="D32" s="4"/>
      <c r="E32" s="4"/>
      <c r="F32" s="4"/>
    </row>
    <row r="33" customHeight="1" spans="4:6">
      <c r="D33" s="4"/>
      <c r="E33" s="4"/>
      <c r="F33" s="4"/>
    </row>
  </sheetData>
  <dataValidations count="4">
    <dataValidation type="list" allowBlank="1" showInputMessage="1" showErrorMessage="1" sqref="F2">
      <formula1>"Blom dibayar,Sdh dibayar"</formula1>
    </dataValidation>
    <dataValidation type="list" allowBlank="1" showInputMessage="1" showErrorMessage="1" sqref="B2">
      <formula1>Item!$B$9:$B$88</formula1>
    </dataValidation>
    <dataValidation type="list" allowBlank="1" showInputMessage="1" showErrorMessage="1" sqref="C2">
      <formula1>Customer!$B$3:$B$91</formula1>
    </dataValidation>
    <dataValidation type="list" allowBlank="1" showInputMessage="1" showErrorMessage="1" sqref="E2">
      <formula1>"Dipesan,Siap dikirim,Sdh dikirim"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Supllier</vt:lpstr>
      <vt:lpstr>Setoran</vt:lpstr>
      <vt:lpstr>Item</vt:lpstr>
      <vt:lpstr>Pemesanan</vt:lpstr>
      <vt:lpstr>Stock</vt:lpstr>
      <vt:lpstr>Profit All Item</vt:lpstr>
      <vt:lpstr>Graph</vt:lpstr>
      <vt:lpstr>Customer</vt:lpstr>
      <vt:lpstr>Wishlist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Y.S Riyadi</dc:creator>
  <cp:lastModifiedBy>Y.S Riyadi</cp:lastModifiedBy>
  <dcterms:created xsi:type="dcterms:W3CDTF">2020-02-27T22:49:00Z</dcterms:created>
  <dcterms:modified xsi:type="dcterms:W3CDTF">2020-11-07T02:39:47Z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