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<sst xmlns="http://schemas.openxmlformats.org/spreadsheetml/2006/main" count="3297" uniqueCount="93">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</sst>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84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HYPERLINK("https://rabota.by/vacancy/51089533","Группа Компаний Армтек")</f>
        <v>Группа Компаний Армтек</v>
      </c>
      <c r="D5" s="8">
        <v>1800</v>
      </c>
      <c r="E5" s="105" t="str">
        <f>HYPERLINK("https://rabota.by/resume/24c85cb40008e9c92a0039ed1f594468543964","Кладовщик")</f>
        <v>Кладовщик</v>
      </c>
      <c r="F5" s="8">
        <v>2000</v>
      </c>
    </row>
    <row r="6" spans="1:6" ht="14.25" x14ac:dyDescent="0.2">
      <c r="A6" s="3"/>
      <c r="B6" s="6">
        <v>2</v>
      </c>
      <c r="C6" s="102" t="str">
        <f>HYPERLINK("https://rabota.by/vacancy/51983813","ОАО Могилевский мясокомбинат")</f>
        <v>ОАО Могилевский мясокомбинат</v>
      </c>
      <c r="D6" s="8">
        <v>700</v>
      </c>
      <c r="E6" s="105" t="str">
        <f>HYPERLINK("https://rabota.by/resume/fe1da8a90001d097800039ed1f557963586c43","Кладовщик")</f>
        <v>Кладовщик</v>
      </c>
      <c r="F6" s="8">
        <v>2000</v>
      </c>
    </row>
    <row r="7" spans="1:6" ht="14.25" x14ac:dyDescent="0.2">
      <c r="A7" s="3"/>
      <c r="B7" s="6">
        <v>3</v>
      </c>
      <c r="C7" s="102" t="str">
        <f>HYPERLINK("https://rabota.by/vacancy/52238685","УП АКС-Мебель")</f>
        <v>УП АКС-Мебель</v>
      </c>
      <c r="D7" s="8">
        <v>1050</v>
      </c>
      <c r="E7" s="105" t="str">
        <f>HYPERLINK("https://rabota.by/resume/685c49c100018164360039ed1f61396c674239","Кладовщик")</f>
        <v>Кладовщик</v>
      </c>
      <c r="F7" s="8">
        <v>2000</v>
      </c>
    </row>
    <row r="8" spans="1:6" ht="14.25" x14ac:dyDescent="0.2">
      <c r="A8" s="3"/>
      <c r="B8" s="6">
        <v>4</v>
      </c>
      <c r="C8" s="102" t="str">
        <f>HYPERLINK("https://rabota.by/vacancy/51217715","ЕВРООПТ")</f>
        <v>ЕВРООПТ</v>
      </c>
      <c r="D8" s="8">
        <v>870</v>
      </c>
      <c r="E8" s="105" t="str">
        <f>HYPERLINK("https://rabota.by/resume/73deca57000312f3050039ed1f6e626c365a38","Кладовщик")</f>
        <v>Кладовщик</v>
      </c>
      <c r="F8" s="8">
        <v>1500</v>
      </c>
    </row>
    <row r="9" spans="1:6" ht="14.25" x14ac:dyDescent="0.2">
      <c r="A9" s="3"/>
      <c r="B9" s="6">
        <v>5</v>
      </c>
      <c r="C9" s="102" t="str">
        <f>HYPERLINK("https://rabota.by/vacancy/51033178","ЗАО Разам Логистик")</f>
        <v>ЗАО Разам Логистик</v>
      </c>
      <c r="D9" s="8">
        <v>800</v>
      </c>
      <c r="E9" s="105" t="str">
        <f>HYPERLINK("https://rabota.by/resume/2786a51a0003fd70250039ed1f33793533576a","Кладовщик")</f>
        <v>Кладовщик</v>
      </c>
      <c r="F9" s="8">
        <v>1500</v>
      </c>
    </row>
    <row r="10" spans="1:6" ht="14.25" x14ac:dyDescent="0.2">
      <c r="A10" s="3"/>
      <c r="B10" s="6">
        <v>6</v>
      </c>
      <c r="C10" s="102" t="str">
        <f>HYPERLINK("https://rabota.by/vacancy/52016378","ОАО Бакалея Могилев")</f>
        <v>ОАО Бакалея Могилев</v>
      </c>
      <c r="D10" s="8">
        <v>500</v>
      </c>
      <c r="E10" s="105" t="str">
        <f>HYPERLINK("https://rabota.by/resume/63c8784a0007a87e620039ed1f575061554e4c","Кладовщик")</f>
        <v>Кладовщик</v>
      </c>
      <c r="F10" s="8">
        <v>1500</v>
      </c>
    </row>
    <row r="11" spans="1:6" ht="14.25" x14ac:dyDescent="0.2">
      <c r="A11" s="3"/>
      <c r="B11" s="6">
        <v>7</v>
      </c>
      <c r="C11" s="102" t="str">
        <f>HYPERLINK("https://rabota.by/vacancy/51399212","ООО Главмолснаб")</f>
        <v>ООО Главмолснаб</v>
      </c>
      <c r="D11" s="8">
        <v>1100</v>
      </c>
      <c r="E11" s="105" t="str">
        <f>HYPERLINK("https://rabota.by/resume/7672ec5d00052b43e50039ed1f365a6932724f","Кладовщик")</f>
        <v>Кладовщик</v>
      </c>
      <c r="F11" s="8">
        <v>1500</v>
      </c>
    </row>
    <row r="12" spans="1:6" ht="14.25" x14ac:dyDescent="0.2">
      <c r="A12" s="3"/>
      <c r="B12" s="6">
        <v>8</v>
      </c>
      <c r="C12" s="102" t="str">
        <f>HYPERLINK("https://rabota.by/vacancy/52360906","ООО ОТДЫХ ВЕЗДЕ")</f>
        <v>ООО ОТДЫХ ВЕЗДЕ</v>
      </c>
      <c r="D12" s="8">
        <v>600</v>
      </c>
      <c r="E12" s="105" t="str">
        <f>HYPERLINK("https://rabota.by/resume/2d2b130700031ecb560039ed1f515552693254","Кладовщик")</f>
        <v>Кладовщик</v>
      </c>
      <c r="F12" s="8">
        <v>1500</v>
      </c>
    </row>
    <row r="13" spans="1:6" ht="14.25" x14ac:dyDescent="0.2">
      <c r="A13" s="3"/>
      <c r="B13" s="6">
        <v>9</v>
      </c>
      <c r="C13" s="102" t="str">
        <f>HYPERLINK("https://rabota.by/vacancy/52006587","ООО Агро-торговая фирма Орион")</f>
        <v>ООО Агро-торговая фирма Орион</v>
      </c>
      <c r="D13" s="8">
        <v>900</v>
      </c>
      <c r="E13" s="105" t="str">
        <f>HYPERLINK("https://rabota.by/resume/0e67334d0005c20d7e0039ed1f4c52696a6f49","Кладовщик")</f>
        <v>Кладовщик</v>
      </c>
      <c r="F13" s="8">
        <v>1500</v>
      </c>
    </row>
    <row r="14" spans="1:6" ht="14.25" x14ac:dyDescent="0.2">
      <c r="A14" s="3"/>
      <c r="B14" s="6">
        <v>10</v>
      </c>
      <c r="C14" s="102" t="str">
        <f>HYPERLINK("https://rabota.by/vacancy/52005184","ООО 8 караван")</f>
        <v>ООО 8 караван</v>
      </c>
      <c r="D14" s="8">
        <v>1500</v>
      </c>
      <c r="E14" s="105" t="str">
        <f>HYPERLINK("https://rabota.by/resume/3d6c378d00074843890039ed1f66414f4b3375","Кладовщик")</f>
        <v>Кладовщик</v>
      </c>
      <c r="F14" s="8">
        <v>1500</v>
      </c>
    </row>
    <row r="15" spans="1:6" ht="14.25" x14ac:dyDescent="0.2">
      <c r="A15" s="3"/>
      <c r="B15" s="6">
        <v>11</v>
      </c>
      <c r="C15" s="102" t="str">
        <f>HYPERLINK("https://rabota.by/vacancy/52111009","ООО Текстиль-ресурс")</f>
        <v>ООО Текстиль-ресурс</v>
      </c>
      <c r="D15" s="8">
        <v>1300</v>
      </c>
      <c r="E15" s="105" t="str">
        <f>HYPERLINK("https://rabota.by/resume/5936458a00079e1a6a0039ed1f6f4976364a70","Кладовщик")</f>
        <v>Кладовщик</v>
      </c>
      <c r="F15" s="8">
        <v>1500</v>
      </c>
    </row>
    <row r="16" spans="1:6" ht="14.25" x14ac:dyDescent="0.2">
      <c r="A16" s="3"/>
      <c r="B16" s="6">
        <v>12</v>
      </c>
      <c r="C16" s="102" t="str">
        <f>HYPERLINK("https://rabota.by/vacancy/52041144","ООО ДДФ-трейд")</f>
        <v>ООО ДДФ-трейд</v>
      </c>
      <c r="D16" s="8">
        <v>700</v>
      </c>
      <c r="E16" s="105" t="str">
        <f>HYPERLINK("https://rabota.by/resume/1a83166a00018e358f0039ed1f4a734a38714b","Кладовщик")</f>
        <v>Кладовщик</v>
      </c>
      <c r="F16" s="8">
        <v>1500</v>
      </c>
    </row>
    <row r="17" spans="1:6" ht="14.25" x14ac:dyDescent="0.2">
      <c r="A17" s="3"/>
      <c r="B17" s="6">
        <v>13</v>
      </c>
      <c r="C17" s="102" t="str">
        <f>HYPERLINK("https://rabota.by/vacancy/52035682","ООО Станкоинструмент и оснастка")</f>
        <v>ООО Станкоинструмент и оснастка</v>
      </c>
      <c r="D17" s="8">
        <v>650</v>
      </c>
      <c r="E17" s="105" t="str">
        <f>HYPERLINK("https://rabota.by/resume/3a93e87b0003de1d660039ed1f46355975306b","Кладовщик")</f>
        <v>Кладовщик</v>
      </c>
      <c r="F17" s="8">
        <v>1500</v>
      </c>
    </row>
    <row r="18" spans="1:6" ht="14.25" x14ac:dyDescent="0.2">
      <c r="A18" s="3"/>
      <c r="B18" s="6">
        <v>14</v>
      </c>
      <c r="C18" s="102" t="str">
        <f>HYPERLINK("https://rabota.by/vacancy/50602213","ООО АВ-Мит")</f>
        <v>ООО АВ-Мит</v>
      </c>
      <c r="D18" s="8">
        <v>800</v>
      </c>
      <c r="E18" s="105" t="str">
        <f>HYPERLINK("https://rabota.by/resume/802b4cba0008547c620039ed1f67374c334247","Кладовщик")</f>
        <v>Кладовщик</v>
      </c>
      <c r="F18" s="8">
        <v>1400</v>
      </c>
    </row>
    <row r="19" spans="1:6" ht="14.25" x14ac:dyDescent="0.2">
      <c r="A19" s="3"/>
      <c r="B19" s="6">
        <v>15</v>
      </c>
      <c r="C19" s="102" t="str">
        <f>HYPERLINK("https://rabota.by/vacancy/52113218","ООО Брендспан")</f>
        <v>ООО Брендспан</v>
      </c>
      <c r="D19" s="8">
        <v>750</v>
      </c>
      <c r="E19" s="105" t="str">
        <f>HYPERLINK("https://rabota.by/resume/e728123900075d21270039ed1f5257694f4a65","Кладовщик")</f>
        <v>Кладовщик</v>
      </c>
      <c r="F19" s="8">
        <v>1400</v>
      </c>
    </row>
    <row r="20" spans="1:6" ht="14.25" x14ac:dyDescent="0.2">
      <c r="A20" s="3"/>
      <c r="B20" s="6">
        <v>16</v>
      </c>
      <c r="C20" s="102" t="str">
        <f>HYPERLINK("https://rabota.by/vacancy/52524758","ООО Эсми-групп")</f>
        <v>ООО Эсми-групп</v>
      </c>
      <c r="D20" s="8">
        <v>700</v>
      </c>
      <c r="E20" s="105" t="str">
        <f>HYPERLINK("https://rabota.by/resume/0c7763a800071875dc0039ed1f797374706766","Кладовщик")</f>
        <v>Кладовщик</v>
      </c>
      <c r="F20" s="8">
        <v>1400</v>
      </c>
    </row>
    <row r="21" spans="1:6" ht="14.25" x14ac:dyDescent="0.2">
      <c r="A21" s="3"/>
      <c r="B21" s="6">
        <v>17</v>
      </c>
      <c r="C21" s="102" t="str">
        <f>HYPERLINK("https://rabota.by/vacancy/52430567","ЗАО Разам Логистик")</f>
        <v>ЗАО Разам Логистик</v>
      </c>
      <c r="D21" s="8">
        <v>700</v>
      </c>
      <c r="E21" s="105" t="str">
        <f>HYPERLINK("https://rabota.by/resume/17a88eab00011830b00039ed1f4156646d6761","Кладовщик")</f>
        <v>Кладовщик</v>
      </c>
      <c r="F21" s="8">
        <v>1300</v>
      </c>
    </row>
    <row r="22" spans="1:6" ht="14.25" x14ac:dyDescent="0.2">
      <c r="A22" s="3"/>
      <c r="B22" s="6">
        <v>18</v>
      </c>
      <c r="C22" s="102" t="str">
        <f>HYPERLINK("https://rabota.by/vacancy/51792372","ЗАО Птицефабрика Вишнёвка")</f>
        <v>ЗАО Птицефабрика Вишнёвка</v>
      </c>
      <c r="D22" s="8">
        <v>700</v>
      </c>
      <c r="E22" s="105" t="str">
        <f>HYPERLINK("https://rabota.by/resume/edbd8fcf0007f4284d0039ed1f525a4d6a5775","Кладовщик")</f>
        <v>Кладовщик</v>
      </c>
      <c r="F22" s="8">
        <v>1300</v>
      </c>
    </row>
    <row r="23" spans="1:6" ht="14.25" x14ac:dyDescent="0.2">
      <c r="A23" s="3"/>
      <c r="B23" s="6">
        <v>19</v>
      </c>
      <c r="C23" s="102" t="str">
        <f>HYPERLINK("https://rabota.by/vacancy/52050611","ООО Глобал Сервис Интернешинал")</f>
        <v>ООО Глобал Сервис Интернешинал</v>
      </c>
      <c r="D23" s="8">
        <v>4100</v>
      </c>
      <c r="E23" s="105" t="str">
        <f>HYPERLINK("https://rabota.by/resume/5e78ab730001f1d3920039ed1f664d6b563746","Кладовщик")</f>
        <v>Кладовщик</v>
      </c>
      <c r="F23" s="8">
        <v>1300</v>
      </c>
    </row>
    <row r="24" spans="1:6" ht="14.25" x14ac:dyDescent="0.2">
      <c r="A24" s="3"/>
      <c r="B24" s="6">
        <v>20</v>
      </c>
      <c r="C24" s="102" t="str">
        <f>HYPERLINK("https://rabota.by/vacancy/44213119","ЗАО Доброном")</f>
        <v>ЗАО Доброном</v>
      </c>
      <c r="D24" s="8">
        <v>1000</v>
      </c>
      <c r="E24" s="105" t="str">
        <f>HYPERLINK("https://rabota.by/resume/86522060000367661b0039ed1f4e3459534546","Кладовщик")</f>
        <v>Кладовщик</v>
      </c>
      <c r="F24" s="8">
        <v>1200</v>
      </c>
    </row>
    <row r="25" spans="1:6" ht="14.25" x14ac:dyDescent="0.2">
      <c r="A25" s="3"/>
      <c r="B25" s="6">
        <v>21</v>
      </c>
      <c r="C25" s="102" t="str">
        <f>HYPERLINK("https://rabota.by/vacancy/51327236","ОДО Белита-Витэкс-Могилев")</f>
        <v>ОДО Белита-Витэкс-Могилев</v>
      </c>
      <c r="D25" s="8">
        <v>800</v>
      </c>
      <c r="E25" s="105" t="str">
        <f>HYPERLINK("https://rabota.by/resume/f4f89d2300041278420039ed1f57484e484559","Кладовщик")</f>
        <v>Кладовщик</v>
      </c>
      <c r="F25" s="8">
        <v>1100</v>
      </c>
    </row>
    <row r="26" spans="1:6" ht="14.25" x14ac:dyDescent="0.2">
      <c r="A26" s="3"/>
      <c r="B26" s="6">
        <v>22</v>
      </c>
      <c r="C26" s="7"/>
      <c r="D26" s="8"/>
      <c r="E26" s="105" t="str">
        <f>HYPERLINK("https://rabota.by/resume/a0400cac0002cabe7b0039ed1f785a495a6a62","Кладовщик")</f>
        <v>Кладовщик</v>
      </c>
      <c r="F26" s="8">
        <v>1100</v>
      </c>
    </row>
    <row r="27" spans="1:6" ht="14.25" x14ac:dyDescent="0.2">
      <c r="A27" s="3"/>
      <c r="B27" s="6">
        <v>23</v>
      </c>
      <c r="C27" s="7"/>
      <c r="D27" s="8"/>
      <c r="E27" s="105" t="str">
        <f>HYPERLINK("https://rabota.by/resume/d75a6891000390ebd40039ed1f656469774858","Кладовщик")</f>
        <v>Кладовщик</v>
      </c>
      <c r="F27" s="8">
        <v>1100</v>
      </c>
    </row>
    <row r="28" spans="1:6" ht="14.25" x14ac:dyDescent="0.2">
      <c r="A28" s="3"/>
      <c r="B28" s="6">
        <v>24</v>
      </c>
      <c r="C28" s="7"/>
      <c r="D28" s="8"/>
      <c r="E28" s="105" t="str">
        <f>HYPERLINK("https://rabota.by/resume/c741e5a10000c493e50039ed1f417536793962","Кладовщик")</f>
        <v>Кладовщик</v>
      </c>
      <c r="F28" s="8">
        <v>1000</v>
      </c>
    </row>
    <row r="29" spans="1:6" ht="14.25" x14ac:dyDescent="0.2">
      <c r="A29" s="3"/>
      <c r="B29" s="6">
        <v>25</v>
      </c>
      <c r="C29" s="7"/>
      <c r="D29" s="8"/>
      <c r="E29" s="105" t="str">
        <f>HYPERLINK("https://rabota.by/resume/de46578200075e6eea0039ed1f4e317973454f","Кладовщик")</f>
        <v>Кладовщик</v>
      </c>
      <c r="F29" s="8">
        <v>1000</v>
      </c>
    </row>
    <row r="30" spans="1:6" ht="14.25" x14ac:dyDescent="0.2">
      <c r="A30" s="3"/>
      <c r="B30" s="6">
        <v>26</v>
      </c>
      <c r="C30" s="7"/>
      <c r="D30" s="8"/>
      <c r="E30" s="105" t="str">
        <f>HYPERLINK("https://rabota.by/resume/ddd34e3b000727b09b0039ed1f4353495a3174","Кладовщик")</f>
        <v>Кладовщик</v>
      </c>
      <c r="F30" s="8">
        <v>1000</v>
      </c>
    </row>
    <row r="31" spans="1:6" ht="14.25" x14ac:dyDescent="0.2">
      <c r="A31" s="3"/>
      <c r="B31" s="6">
        <v>27</v>
      </c>
      <c r="C31" s="7"/>
      <c r="D31" s="8"/>
      <c r="E31" s="105" t="str">
        <f>HYPERLINK("https://rabota.by/resume/0b035840000317caec0039ed1f445930483670","Кладовщик")</f>
        <v>Кладовщик</v>
      </c>
      <c r="F31" s="8">
        <v>1000</v>
      </c>
    </row>
    <row r="32" spans="1:6" ht="14.25" x14ac:dyDescent="0.2">
      <c r="A32" s="3"/>
      <c r="B32" s="6">
        <v>28</v>
      </c>
      <c r="C32" s="7"/>
      <c r="D32" s="8"/>
      <c r="E32" s="105" t="str">
        <f>HYPERLINK("https://rabota.by/resume/b97ba9b00005a64f660039ed1f584a684e7546","Кладовщик")</f>
        <v>Кладовщик</v>
      </c>
      <c r="F32" s="8">
        <v>1000</v>
      </c>
    </row>
    <row r="33" spans="1:6" ht="14.25" x14ac:dyDescent="0.2">
      <c r="A33" s="3"/>
      <c r="B33" s="6">
        <v>29</v>
      </c>
      <c r="C33" s="7"/>
      <c r="D33" s="8"/>
      <c r="E33" s="105" t="str">
        <f>HYPERLINK("https://rabota.by/resume/042d1ac700088e62bc0039ed1f4379384b5251","Кладовщик")</f>
        <v>Кладовщик</v>
      </c>
      <c r="F33" s="8">
        <v>1000</v>
      </c>
    </row>
    <row r="34" spans="1:6" ht="14.25" x14ac:dyDescent="0.2">
      <c r="A34" s="3"/>
      <c r="B34" s="6">
        <v>30</v>
      </c>
      <c r="C34" s="7"/>
      <c r="D34" s="8"/>
      <c r="E34" s="105" t="str">
        <f>HYPERLINK("https://rabota.by/resume/77f2e3d300025e52340039ed1f534b6a4c4f30","Кладовщик")</f>
        <v>Кладовщик</v>
      </c>
      <c r="F34" s="8">
        <v>1000</v>
      </c>
    </row>
    <row r="35" spans="1:6" ht="14.25" x14ac:dyDescent="0.2">
      <c r="A35" s="3"/>
      <c r="B35" s="6">
        <v>31</v>
      </c>
      <c r="C35" s="7"/>
      <c r="D35" s="8"/>
      <c r="E35" s="105" t="str">
        <f>HYPERLINK("https://rabota.by/resume/85bcea8a0002ef07400039ed1f717972654670","Кладовщик")</f>
        <v>Кладовщик</v>
      </c>
      <c r="F35" s="8">
        <v>1000</v>
      </c>
    </row>
    <row r="36" spans="1:6" ht="14.25" x14ac:dyDescent="0.2">
      <c r="A36" s="3"/>
      <c r="B36" s="6">
        <v>32</v>
      </c>
      <c r="C36" s="7"/>
      <c r="D36" s="8"/>
      <c r="E36" s="105" t="str">
        <f>HYPERLINK("https://rabota.by/resume/d3cde3fd0001e1f73c0039ed1f43314c355067","Кладовщик")</f>
        <v>Кладовщик</v>
      </c>
      <c r="F36" s="8">
        <v>1000</v>
      </c>
    </row>
    <row r="37" spans="1:6" ht="14.25" x14ac:dyDescent="0.2">
      <c r="A37" s="3"/>
      <c r="B37" s="6">
        <v>33</v>
      </c>
      <c r="C37" s="7"/>
      <c r="D37" s="8"/>
      <c r="E37" s="105" t="str">
        <f>HYPERLINK("https://rabota.by/resume/400f101b0007ab75eb0039ed1f50385242774a","Кладовщик")</f>
        <v>Кладовщик</v>
      </c>
      <c r="F37" s="8">
        <v>1000</v>
      </c>
    </row>
    <row r="38" spans="1:6" ht="14.25" x14ac:dyDescent="0.2">
      <c r="A38" s="3"/>
      <c r="B38" s="6">
        <v>34</v>
      </c>
      <c r="C38" s="7"/>
      <c r="D38" s="8"/>
      <c r="E38" s="105" t="str">
        <f>HYPERLINK("https://rabota.by/resume/bc49b85f00044478430039ed1f514e77704d50","Кладовщик")</f>
        <v>Кладовщик</v>
      </c>
      <c r="F38" s="8">
        <v>1000</v>
      </c>
    </row>
    <row r="39" spans="1:6" ht="14.25" x14ac:dyDescent="0.2">
      <c r="A39" s="3"/>
      <c r="B39" s="6">
        <v>35</v>
      </c>
      <c r="C39" s="7"/>
      <c r="D39" s="8"/>
      <c r="E39" s="105" t="str">
        <f>HYPERLINK("https://rabota.by/resume/b6157ad10004397b900039ed1f493648645575","Кладовщик")</f>
        <v>Кладовщик</v>
      </c>
      <c r="F39" s="8">
        <v>1000</v>
      </c>
    </row>
    <row r="40" spans="1:6" ht="15" x14ac:dyDescent="0.25">
      <c r="A40" s="9"/>
      <c r="B40" s="10"/>
      <c r="C40" s="11" t="s">
        <v>4</v>
      </c>
      <c r="D40" s="12">
        <f>IFERROR(PERCENTILE(D5:D39,0.1),"-")</f>
        <v>650</v>
      </c>
      <c r="E40" s="11" t="s">
        <v>4</v>
      </c>
      <c r="F40" s="12">
        <f>IFERROR(PERCENTILE(F5:F39,0.1),"-")</f>
        <v>1000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700</v>
      </c>
      <c r="E41" s="14" t="s">
        <v>5</v>
      </c>
      <c r="F41" s="15">
        <f>IFERROR(QUARTILE(F5:F39, 1),"-")</f>
        <v>1000</v>
      </c>
    </row>
    <row r="42" spans="1:6" ht="15" x14ac:dyDescent="0.25">
      <c r="A42" s="9"/>
      <c r="B42" s="16"/>
      <c r="C42" s="17" t="s">
        <v>6</v>
      </c>
      <c r="D42" s="18">
        <f>IFERROR(MEDIAN(D5:D39),"-")</f>
        <v>800</v>
      </c>
      <c r="E42" s="17" t="s">
        <v>6</v>
      </c>
      <c r="F42" s="18">
        <f>IFERROR(MEDIAN(F5:F39),"-")</f>
        <v>1300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1050</v>
      </c>
      <c r="E43" s="20" t="s">
        <v>7</v>
      </c>
      <c r="F43" s="21">
        <f>IFERROR(QUARTILE(F5:F39,3), "-")</f>
        <v>1500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1500</v>
      </c>
      <c r="E44" s="23" t="s">
        <v>8</v>
      </c>
      <c r="F44" s="24">
        <f>IFERROR(PERCENTILE(F5:F39,0.9),"-")</f>
        <v>1500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700</v>
      </c>
    </row>
    <row r="48" spans="1:6" ht="14.25" x14ac:dyDescent="0.2">
      <c r="C48" s="90" t="s">
        <v>5</v>
      </c>
      <c r="D48" s="91">
        <f>IFERROR(QUARTILE(D5:F39, 1),"-")</f>
        <v>975</v>
      </c>
    </row>
    <row r="49" spans="3:4" ht="14.25" x14ac:dyDescent="0.2">
      <c r="C49" s="92" t="s">
        <v>6</v>
      </c>
      <c r="D49" s="93">
        <f>IFERROR(MEDIAN(D5:D39,F5:F39),"-")</f>
        <v>1075</v>
      </c>
    </row>
    <row r="50" spans="3:4" ht="14.25" x14ac:dyDescent="0.2">
      <c r="C50" s="94" t="s">
        <v>7</v>
      </c>
      <c r="D50" s="95">
        <f>IFERROR(QUARTILE(D5:F39,3), "-")</f>
        <v>1500</v>
      </c>
    </row>
    <row r="51" spans="3:4" ht="14.25" x14ac:dyDescent="0.2">
      <c r="C51" s="96" t="s">
        <v>8</v>
      </c>
      <c r="D51" s="97">
        <f>IFERROR(PERCENTILE(D5:F39,0.9),"-")</f>
        <v>1500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2022-02-16T07:40:17Z</dcterms:modified>
  <dc:language>en-US</dc:language>
</cp:coreProperties>
</file>