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rose/Documents/Polytechnique/7. E2020/SSH3201/TP/01/"/>
    </mc:Choice>
  </mc:AlternateContent>
  <xr:revisionPtr revIDLastSave="0" documentId="13_ncr:1_{75128082-F6D8-D047-9DF4-7D7CB9C08972}" xr6:coauthVersionLast="45" xr6:coauthVersionMax="45" xr10:uidLastSave="{00000000-0000-0000-0000-000000000000}"/>
  <bookViews>
    <workbookView xWindow="820" yWindow="460" windowWidth="27980" windowHeight="17540" activeTab="2" xr2:uid="{E5162B2F-CB0E-46BE-9033-1F17F58A1A60}"/>
  </bookViews>
  <sheets>
    <sheet name="Partie 1" sheetId="4" r:id="rId1"/>
    <sheet name="Partie 2" sheetId="3" r:id="rId2"/>
    <sheet name="Partie 3" sheetId="1" r:id="rId3"/>
  </sheets>
  <definedNames>
    <definedName name="_xlnm.Print_Area" localSheetId="1">'Partie 2'!$A$1:$E$28</definedName>
    <definedName name="_xlnm.Print_Area" localSheetId="2">'Partie 3'!$I$1:$T$39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1" i="1" l="1"/>
  <c r="T20" i="1"/>
  <c r="T25" i="1"/>
  <c r="T30" i="1"/>
  <c r="T32" i="1"/>
  <c r="T33" i="1"/>
  <c r="T28" i="1"/>
  <c r="T24" i="1"/>
  <c r="T23" i="1"/>
  <c r="T19" i="1"/>
  <c r="T18" i="1"/>
  <c r="T16" i="1"/>
  <c r="T11" i="1" l="1"/>
  <c r="D7" i="1"/>
  <c r="L37" i="1"/>
  <c r="P24" i="1"/>
  <c r="O24" i="1"/>
  <c r="L35" i="1"/>
  <c r="K32" i="1"/>
  <c r="P36" i="1" s="1"/>
  <c r="P37" i="1" s="1"/>
  <c r="P33" i="1"/>
  <c r="O33" i="1"/>
  <c r="L34" i="1"/>
  <c r="B27" i="3"/>
  <c r="B26" i="3"/>
  <c r="B25" i="3"/>
  <c r="P16" i="1"/>
  <c r="O16" i="1"/>
  <c r="O14" i="1"/>
  <c r="T15" i="1" s="1"/>
  <c r="O12" i="1"/>
  <c r="L32" i="1"/>
  <c r="P29" i="1"/>
  <c r="O29" i="1"/>
  <c r="O28" i="1"/>
  <c r="T13" i="1" s="1"/>
  <c r="T12" i="1" l="1"/>
  <c r="T14" i="1"/>
  <c r="K11" i="1"/>
  <c r="K18" i="1" s="1"/>
  <c r="K20" i="1" s="1"/>
  <c r="P25" i="1"/>
  <c r="P18" i="1"/>
  <c r="O18" i="1"/>
  <c r="O25" i="1"/>
  <c r="P30" i="1"/>
  <c r="P38" i="1" s="1"/>
  <c r="O30" i="1"/>
  <c r="C27" i="1"/>
  <c r="C28" i="1"/>
  <c r="B28" i="1"/>
  <c r="B27" i="1"/>
  <c r="B20" i="1"/>
  <c r="B15" i="1"/>
  <c r="B11" i="1"/>
  <c r="K36" i="1" l="1"/>
  <c r="K38" i="1" s="1"/>
  <c r="L38" i="1" s="1"/>
  <c r="T10" i="1"/>
  <c r="L36" i="1" l="1"/>
  <c r="O36" i="1"/>
  <c r="O37" i="1" s="1"/>
  <c r="O38" i="1" s="1"/>
</calcChain>
</file>

<file path=xl/sharedStrings.xml><?xml version="1.0" encoding="utf-8"?>
<sst xmlns="http://schemas.openxmlformats.org/spreadsheetml/2006/main" count="164" uniqueCount="131">
  <si>
    <t>Capital social</t>
  </si>
  <si>
    <t>Charges commerciales et administratives</t>
  </si>
  <si>
    <t>Comptes-fournisseurs</t>
  </si>
  <si>
    <t>Encaisse</t>
  </si>
  <si>
    <t>Intérêts sur emprunt</t>
  </si>
  <si>
    <t>Intérêts sur placement à recevoir</t>
  </si>
  <si>
    <t>Loyer payé d'avance</t>
  </si>
  <si>
    <t>Placements temporaires</t>
  </si>
  <si>
    <t>Produit des ventes</t>
  </si>
  <si>
    <t>Terrain</t>
  </si>
  <si>
    <t xml:space="preserve">Amortissement cumulé- Équipement </t>
  </si>
  <si>
    <t>Comptes clients (nets)</t>
  </si>
  <si>
    <t>Comptes fournisseurs</t>
  </si>
  <si>
    <t>Coût des ventes</t>
  </si>
  <si>
    <t>Dividendes</t>
  </si>
  <si>
    <t xml:space="preserve">Équipement </t>
  </si>
  <si>
    <t xml:space="preserve">Intérêts sur placement </t>
  </si>
  <si>
    <t xml:space="preserve">Perte sur disposition de l'ancien équipement </t>
  </si>
  <si>
    <t xml:space="preserve">Réparation de l'équipement </t>
  </si>
  <si>
    <t>Résultat non distribué (début d'exercice)</t>
  </si>
  <si>
    <t>Salaires à payer</t>
  </si>
  <si>
    <t>Stocks (inventaires) de matières premières</t>
  </si>
  <si>
    <t>Activités opérationnelles</t>
  </si>
  <si>
    <t>ACTIFS</t>
  </si>
  <si>
    <t>Actifs courants</t>
  </si>
  <si>
    <t>Total actifs courants</t>
  </si>
  <si>
    <t>Actifs non courants</t>
  </si>
  <si>
    <t>Total des activités opérationnelles</t>
  </si>
  <si>
    <t>Activités d'investissement</t>
  </si>
  <si>
    <t>Total actifs non courants</t>
  </si>
  <si>
    <t>Total des actifs</t>
  </si>
  <si>
    <t>Total des activités d'investissement</t>
  </si>
  <si>
    <t>PASSIFS ET CAPITAUX PROPRES</t>
  </si>
  <si>
    <t>Passifs courants</t>
  </si>
  <si>
    <t>Activités de financement</t>
  </si>
  <si>
    <t>Total des activités de financement</t>
  </si>
  <si>
    <t>Total Passifs Courants</t>
  </si>
  <si>
    <t>Passifs non courants</t>
  </si>
  <si>
    <t>Total Passifs non courants</t>
  </si>
  <si>
    <t>Capitaux propres</t>
  </si>
  <si>
    <t>Total Capitaux Propres</t>
  </si>
  <si>
    <t>Total passifs et des capitaux</t>
  </si>
  <si>
    <t>Placement à terme (2019)</t>
  </si>
  <si>
    <t>Placement à terme (2021)</t>
  </si>
  <si>
    <t>Emprunt-échéance 2022</t>
  </si>
  <si>
    <t>Éléments sans effet sur la trésorerie</t>
  </si>
  <si>
    <t>SSH-3201 - Économique de l’ingénieur (Laboratoire 2)</t>
  </si>
  <si>
    <t xml:space="preserve">Nom : </t>
  </si>
  <si>
    <t xml:space="preserve">Prénom : </t>
  </si>
  <si>
    <t xml:space="preserve">Matricule : </t>
  </si>
  <si>
    <t xml:space="preserve">Groupe : </t>
  </si>
  <si>
    <t>On vous présente les soldes comparatifs des comptes de la société TEKNO inc. au 31 décembre. Les comptes sont classés par ordre alphabétique et les montants sont en dollar canadien.</t>
  </si>
  <si>
    <t>Été 2020</t>
  </si>
  <si>
    <t>Informations supplémentaires :</t>
  </si>
  <si>
    <t>Arrondir au dollar près.</t>
  </si>
  <si>
    <t>Le nouvel équipement s’amortit linéairement à raison de 6 850 $ par année et l’ancien équipement s’amortissait linéairement à raison de 6 000 $ par année.</t>
  </si>
  <si>
    <t>Entre autres, l'amortissement est inclus dans les charges commerciales.</t>
  </si>
  <si>
    <r>
      <rPr>
        <b/>
        <sz val="12"/>
        <color theme="1"/>
        <rFont val="Times New Roman"/>
        <family val="1"/>
      </rPr>
      <t>1)</t>
    </r>
    <r>
      <rPr>
        <sz val="12"/>
        <color theme="1"/>
        <rFont val="Times New Roman"/>
        <family val="1"/>
      </rPr>
      <t xml:space="preserve"> Le 1</t>
    </r>
    <r>
      <rPr>
        <vertAlign val="superscript"/>
        <sz val="12"/>
        <color theme="1"/>
        <rFont val="Times New Roman"/>
        <family val="1"/>
      </rPr>
      <t>er</t>
    </r>
    <r>
      <rPr>
        <sz val="12"/>
        <color theme="1"/>
        <rFont val="Times New Roman"/>
        <family val="1"/>
      </rPr>
      <t xml:space="preserve"> mai, un nouvel équipement a été acheté au prix de 157 000 $ pour remplacer l’ancien équipement de production qui a été vendu à cette même date</t>
    </r>
  </si>
  <si>
    <t>Emprunt bancaire (court terme)</t>
  </si>
  <si>
    <t>Intérêts à recevoir</t>
  </si>
  <si>
    <t>Intérêts à payer</t>
  </si>
  <si>
    <t>Loyers payés d'avance</t>
  </si>
  <si>
    <t>Matériel roulant</t>
  </si>
  <si>
    <t>Stocks (inventaires) de marchandises</t>
  </si>
  <si>
    <t>Amortissement cumulé - Bâtiment</t>
  </si>
  <si>
    <t>Amortissement cumulé - Matériel roulant</t>
  </si>
  <si>
    <t>Bâtiment</t>
  </si>
  <si>
    <t>Capital- social (ou capital-actions)</t>
  </si>
  <si>
    <t>Comptes-clients (nets)</t>
  </si>
  <si>
    <t>Fournitures de bureau</t>
  </si>
  <si>
    <t>Obligations à payer (long terme)</t>
  </si>
  <si>
    <t>Résultats non distribués (RND)</t>
  </si>
  <si>
    <t xml:space="preserve">TRAVAIL À FAIRE : </t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</si>
  <si>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Calculer le ratio de liquidité générale </t>
    </r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</si>
  <si>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Calculer le ratio de liquidité immédiate </t>
    </r>
  </si>
  <si>
    <r>
      <rPr>
        <b/>
        <sz val="11"/>
        <color theme="1"/>
        <rFont val="Calibri"/>
        <family val="2"/>
        <scheme val="minor"/>
      </rPr>
      <t>C)</t>
    </r>
    <r>
      <rPr>
        <sz val="11"/>
        <color theme="1"/>
        <rFont val="Calibri"/>
        <family val="2"/>
        <scheme val="minor"/>
      </rPr>
      <t xml:space="preserve"> Calculer le ratio d'endettement</t>
    </r>
  </si>
  <si>
    <t>On vous présente les soldes comparatifs d'une société au 31 décembre. Les comptes sont classés par ordre alphabétique et les montants sont en dollar canadien.</t>
  </si>
  <si>
    <r>
      <rPr>
        <b/>
        <sz val="11"/>
        <color theme="1"/>
        <rFont val="Arial"/>
        <family val="2"/>
      </rPr>
      <t>A)</t>
    </r>
    <r>
      <rPr>
        <sz val="11"/>
        <color theme="1"/>
        <rFont val="Arial"/>
        <family val="2"/>
      </rPr>
      <t xml:space="preserve"> Effectuer le quiz sur Moodle</t>
    </r>
  </si>
  <si>
    <r>
      <t xml:space="preserve">Le quiz se trouve dans la section "Questions pour TP"  entre la section 13 et 15
Vous bénéficiez que d'une </t>
    </r>
    <r>
      <rPr>
        <b/>
        <sz val="11"/>
        <color theme="1"/>
        <rFont val="Calibri"/>
        <family val="2"/>
        <scheme val="minor"/>
      </rPr>
      <t>seule tentative</t>
    </r>
    <r>
      <rPr>
        <sz val="11"/>
        <color theme="1"/>
        <rFont val="Calibri"/>
        <family val="2"/>
        <scheme val="minor"/>
      </rPr>
      <t xml:space="preserve"> pour faire le quiz. 
Le mot de passe pour le Quiz est: Arrow12
Le quiz comporte 26 questions à choix multiples (pas de calculs seulement de la théorie).
Lorsque vous envoyez vos réponses, vous ne pourrez plus les modifier. </t>
    </r>
  </si>
  <si>
    <r>
      <rPr>
        <b/>
        <sz val="11"/>
        <color theme="1"/>
        <rFont val="Times New Roman"/>
        <family val="1"/>
      </rPr>
      <t>2)</t>
    </r>
    <r>
      <rPr>
        <sz val="11"/>
        <color theme="1"/>
        <rFont val="Times New Roman"/>
        <family val="1"/>
      </rPr>
      <t xml:space="preserve"> Les placements à terme sont constitués d’obligations de compagnies.</t>
    </r>
  </si>
  <si>
    <r>
      <rPr>
        <b/>
        <sz val="11"/>
        <color theme="1"/>
        <rFont val="Times New Roman"/>
        <family val="1"/>
      </rPr>
      <t>3)</t>
    </r>
    <r>
      <rPr>
        <sz val="11"/>
        <color theme="1"/>
        <rFont val="Times New Roman"/>
        <family val="1"/>
      </rPr>
      <t xml:space="preserve"> Des dividendes ont été déclarés et payés.</t>
    </r>
  </si>
  <si>
    <r>
      <rPr>
        <b/>
        <sz val="11"/>
        <color theme="1"/>
        <rFont val="Times New Roman"/>
        <family val="1"/>
      </rPr>
      <t>4)</t>
    </r>
    <r>
      <rPr>
        <sz val="11"/>
        <color theme="1"/>
        <rFont val="Times New Roman"/>
        <family val="1"/>
      </rPr>
      <t xml:space="preserve"> Les charges commerciales et administratives comprennent toutes les charges qui ne sont pas mentionnées dans les comptes du tableau précédant. </t>
    </r>
  </si>
  <si>
    <r>
      <rPr>
        <b/>
        <sz val="11"/>
        <color theme="1"/>
        <rFont val="Times New Roman"/>
        <family val="1"/>
      </rPr>
      <t>5)</t>
    </r>
    <r>
      <rPr>
        <sz val="11"/>
        <color theme="1"/>
        <rFont val="Times New Roman"/>
        <family val="1"/>
      </rPr>
      <t xml:space="preserve"> La compagnie ne paye pas d’impôt</t>
    </r>
  </si>
  <si>
    <r>
      <t>TRAVAIL À FAIRE</t>
    </r>
    <r>
      <rPr>
        <b/>
        <sz val="12"/>
        <color theme="1"/>
        <rFont val="Times New Roman"/>
        <family val="1"/>
      </rPr>
      <t> </t>
    </r>
    <r>
      <rPr>
        <sz val="11"/>
        <color theme="1"/>
        <rFont val="Times New Roman"/>
        <family val="1"/>
      </rPr>
      <t>: (pour l’exercice terminé le 31 décembre 2019)</t>
    </r>
  </si>
  <si>
    <r>
      <t>A)</t>
    </r>
    <r>
      <rPr>
        <b/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 xml:space="preserve">Dressez, </t>
    </r>
    <r>
      <rPr>
        <b/>
        <sz val="12"/>
        <color theme="1"/>
        <rFont val="Times New Roman"/>
        <family val="1"/>
      </rPr>
      <t>en bonne et due forme</t>
    </r>
    <r>
      <rPr>
        <sz val="11"/>
        <color theme="1"/>
        <rFont val="Times New Roman"/>
        <family val="1"/>
      </rPr>
      <t>, l’état des résultats</t>
    </r>
    <r>
      <rPr>
        <b/>
        <sz val="12"/>
        <color theme="1"/>
        <rFont val="Times New Roman"/>
        <family val="1"/>
      </rPr>
      <t>.</t>
    </r>
  </si>
  <si>
    <r>
      <t>B)</t>
    </r>
    <r>
      <rPr>
        <b/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Times New Roman"/>
        <family val="1"/>
      </rPr>
      <t xml:space="preserve">Dressez, </t>
    </r>
    <r>
      <rPr>
        <b/>
        <sz val="12"/>
        <color rgb="FF000000"/>
        <rFont val="Times New Roman"/>
        <family val="1"/>
      </rPr>
      <t>en bonne et due forme</t>
    </r>
    <r>
      <rPr>
        <sz val="12"/>
        <color rgb="FF000000"/>
        <rFont val="Times New Roman"/>
        <family val="1"/>
      </rPr>
      <t>, l’état de variation des capitaux propres</t>
    </r>
    <r>
      <rPr>
        <b/>
        <sz val="12"/>
        <color rgb="FF000000"/>
        <rFont val="Times New Roman"/>
        <family val="1"/>
      </rPr>
      <t>.</t>
    </r>
  </si>
  <si>
    <r>
      <t>C)</t>
    </r>
    <r>
      <rPr>
        <b/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 xml:space="preserve">Dressez, </t>
    </r>
    <r>
      <rPr>
        <b/>
        <sz val="12"/>
        <color theme="1"/>
        <rFont val="Times New Roman"/>
        <family val="1"/>
      </rPr>
      <t>en bonne et due forme</t>
    </r>
    <r>
      <rPr>
        <sz val="11"/>
        <color theme="1"/>
        <rFont val="Times New Roman"/>
        <family val="1"/>
      </rPr>
      <t>, l’état de la situation financière.</t>
    </r>
  </si>
  <si>
    <r>
      <t>D)</t>
    </r>
    <r>
      <rPr>
        <b/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 xml:space="preserve">Dressez, </t>
    </r>
    <r>
      <rPr>
        <b/>
        <sz val="12"/>
        <color theme="1"/>
        <rFont val="Times New Roman"/>
        <family val="1"/>
      </rPr>
      <t>en bonne et due forme</t>
    </r>
    <r>
      <rPr>
        <sz val="11"/>
        <color theme="1"/>
        <rFont val="Times New Roman"/>
        <family val="1"/>
      </rPr>
      <t>, l’état des flux de trésorerie selon la méthode indirecte.</t>
    </r>
  </si>
  <si>
    <t>Répondez directement dans les cases jaunes</t>
  </si>
  <si>
    <t>TEKNO inc.</t>
  </si>
  <si>
    <t>($ CAD)</t>
  </si>
  <si>
    <t>au 31 Décembre 2019</t>
  </si>
  <si>
    <t xml:space="preserve">État de la situation financière		</t>
  </si>
  <si>
    <t>Rose</t>
  </si>
  <si>
    <t>Christopher</t>
  </si>
  <si>
    <t>1888593</t>
  </si>
  <si>
    <t>État des résultats</t>
  </si>
  <si>
    <t>État de variation des capitaux propres</t>
  </si>
  <si>
    <t>État des flux de trésorerie (méthode indirecte)</t>
  </si>
  <si>
    <t>RND</t>
  </si>
  <si>
    <t>Rachat d'actions</t>
  </si>
  <si>
    <t>Marge brute</t>
  </si>
  <si>
    <t>Charges</t>
  </si>
  <si>
    <t>Résultat avant impôts</t>
  </si>
  <si>
    <t>Impôts</t>
  </si>
  <si>
    <t>Résultats net</t>
  </si>
  <si>
    <t>Solde au 31 décembre 2019</t>
  </si>
  <si>
    <t>Surplus d'apport de la période</t>
  </si>
  <si>
    <t>Réévaluation des biens immobiliers</t>
  </si>
  <si>
    <t>Résultats net de la période</t>
  </si>
  <si>
    <t>Dividendes déclarés</t>
  </si>
  <si>
    <t>période du 1 janvier 2019 au 31 décembre 2019</t>
  </si>
  <si>
    <t>Solde au 1 janvier 2019</t>
  </si>
  <si>
    <t>Total des CP</t>
  </si>
  <si>
    <t>Résultat non distribué (RND)</t>
  </si>
  <si>
    <t>Résultat net</t>
  </si>
  <si>
    <t>Variation des comptes clients</t>
  </si>
  <si>
    <t>Variation des stocks</t>
  </si>
  <si>
    <t>Variation de comptes fournisseurs</t>
  </si>
  <si>
    <t>Variation des charges à payer</t>
  </si>
  <si>
    <t>Variation des charges payées d'avance</t>
  </si>
  <si>
    <t>Amortissement</t>
  </si>
  <si>
    <t>Perte sur disposition</t>
  </si>
  <si>
    <t>Disposition d'actifs non-courant</t>
  </si>
  <si>
    <t>Acquisition d'actifs non-courants</t>
  </si>
  <si>
    <t>Versement de dividendes</t>
  </si>
  <si>
    <t>Rachat d'action</t>
  </si>
  <si>
    <t>Variation de la trésorie</t>
  </si>
  <si>
    <t>Trésorie du début</t>
  </si>
  <si>
    <t>Trésorie à la fin</t>
  </si>
  <si>
    <t>Variation des produits d'intérêts à recevoir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</si>
</sst>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$&quot;_ ;_ * \(#,##0.00\)\ &quot;$&quot;_ ;_ * &quot;-&quot;??_)\ &quot;$&quot;_ ;_ @_ "/>
    <numFmt numFmtId="164" formatCode="_ * #,##0_)\ &quot;$&quot;_ ;_ * \(#,##0\)\ &quot;$&quot;_ ;_ * &quot;-&quot;??_)\ &quot;$&quot;_ ;_ @_ "/>
    <numFmt numFmtId="165" formatCode="h&quot; h &quot;mm;@"/>
    <numFmt numFmtId="166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b/>
      <u/>
      <sz val="12"/>
      <color theme="1"/>
      <name val="Times New Roman"/>
      <family val="1"/>
    </font>
    <font>
      <b/>
      <sz val="7"/>
      <color theme="1"/>
      <name val="Times New Roman"/>
      <family val="1"/>
    </font>
    <font>
      <b/>
      <sz val="7"/>
      <color rgb="FF000000"/>
      <name val="Times New Roman"/>
      <family val="1"/>
    </font>
    <font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80">
    <xf numFmtId="0" fontId="0" fillId="0" borderId="0" xfId="0"/>
    <xf numFmtId="0" fontId="4" fillId="0" borderId="0" xfId="0" applyFont="1"/>
    <xf numFmtId="0" fontId="2" fillId="0" borderId="0" xfId="0" applyFont="1"/>
    <xf numFmtId="0" fontId="8" fillId="0" borderId="0" xfId="0" applyFont="1" applyFill="1" applyBorder="1" applyAlignment="1">
      <alignment vertical="center"/>
    </xf>
    <xf numFmtId="0" fontId="9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164" fontId="7" fillId="0" borderId="1" xfId="1" applyNumberFormat="1" applyFont="1" applyBorder="1" applyAlignment="1">
      <alignment horizontal="right" vertical="center"/>
    </xf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vertical="center"/>
    </xf>
    <xf numFmtId="0" fontId="13" fillId="0" borderId="0" xfId="0" applyFont="1"/>
    <xf numFmtId="49" fontId="14" fillId="0" borderId="0" xfId="0" applyNumberFormat="1" applyFont="1" applyAlignment="1">
      <alignment horizontal="right"/>
    </xf>
    <xf numFmtId="49" fontId="6" fillId="0" borderId="0" xfId="0" applyNumberFormat="1" applyFont="1"/>
    <xf numFmtId="49" fontId="14" fillId="0" borderId="0" xfId="0" applyNumberFormat="1" applyFont="1"/>
    <xf numFmtId="0" fontId="13" fillId="0" borderId="0" xfId="0" applyFont="1" applyAlignment="1">
      <alignment horizontal="left" wrapText="1"/>
    </xf>
    <xf numFmtId="49" fontId="14" fillId="0" borderId="0" xfId="0" applyNumberFormat="1" applyFont="1" applyAlignment="1">
      <alignment horizontal="left"/>
    </xf>
    <xf numFmtId="49" fontId="14" fillId="0" borderId="0" xfId="0" applyNumberFormat="1" applyFont="1" applyAlignment="1" applyProtection="1">
      <alignment horizontal="right"/>
      <protection locked="0"/>
    </xf>
    <xf numFmtId="49" fontId="14" fillId="0" borderId="0" xfId="0" applyNumberFormat="1" applyFont="1" applyAlignment="1" applyProtection="1">
      <alignment horizontal="center"/>
      <protection locked="0"/>
    </xf>
    <xf numFmtId="49" fontId="13" fillId="0" borderId="0" xfId="0" applyNumberFormat="1" applyFont="1" applyAlignment="1" applyProtection="1">
      <alignment horizontal="left"/>
      <protection locked="0"/>
    </xf>
    <xf numFmtId="0" fontId="15" fillId="0" borderId="1" xfId="0" applyFont="1" applyBorder="1" applyAlignment="1">
      <alignment horizontal="center"/>
    </xf>
    <xf numFmtId="0" fontId="13" fillId="0" borderId="1" xfId="0" applyFont="1" applyBorder="1" applyAlignment="1">
      <alignment vertical="center"/>
    </xf>
    <xf numFmtId="164" fontId="13" fillId="0" borderId="1" xfId="1" applyNumberFormat="1" applyFont="1" applyBorder="1" applyAlignment="1">
      <alignment vertical="center"/>
    </xf>
    <xf numFmtId="164" fontId="13" fillId="0" borderId="1" xfId="1" applyNumberFormat="1" applyFont="1" applyBorder="1"/>
    <xf numFmtId="0" fontId="16" fillId="0" borderId="0" xfId="2" applyFont="1" applyAlignment="1">
      <alignment horizontal="center"/>
    </xf>
    <xf numFmtId="0" fontId="16" fillId="0" borderId="10" xfId="2" applyFont="1" applyBorder="1" applyAlignment="1">
      <alignment horizontal="center"/>
    </xf>
    <xf numFmtId="0" fontId="6" fillId="0" borderId="2" xfId="0" applyFont="1" applyBorder="1"/>
    <xf numFmtId="0" fontId="13" fillId="0" borderId="3" xfId="0" applyFont="1" applyBorder="1"/>
    <xf numFmtId="164" fontId="16" fillId="0" borderId="0" xfId="1" applyNumberFormat="1" applyFont="1"/>
    <xf numFmtId="164" fontId="16" fillId="0" borderId="0" xfId="2" applyNumberFormat="1" applyFont="1"/>
    <xf numFmtId="0" fontId="11" fillId="0" borderId="5" xfId="2" applyFont="1" applyBorder="1"/>
    <xf numFmtId="164" fontId="13" fillId="0" borderId="0" xfId="1" applyNumberFormat="1" applyFont="1"/>
    <xf numFmtId="0" fontId="16" fillId="0" borderId="5" xfId="2" applyFont="1" applyBorder="1"/>
    <xf numFmtId="0" fontId="7" fillId="0" borderId="1" xfId="0" applyFont="1" applyBorder="1" applyAlignment="1">
      <alignment vertical="center" wrapText="1"/>
    </xf>
    <xf numFmtId="164" fontId="16" fillId="0" borderId="0" xfId="2" applyNumberFormat="1" applyFont="1" applyAlignment="1">
      <alignment horizontal="right"/>
    </xf>
    <xf numFmtId="164" fontId="11" fillId="0" borderId="0" xfId="1" applyNumberFormat="1" applyFont="1"/>
    <xf numFmtId="164" fontId="13" fillId="0" borderId="1" xfId="1" applyNumberFormat="1" applyFont="1" applyBorder="1" applyAlignment="1"/>
    <xf numFmtId="0" fontId="11" fillId="0" borderId="0" xfId="2" applyFont="1" applyAlignment="1">
      <alignment horizontal="center"/>
    </xf>
    <xf numFmtId="0" fontId="7" fillId="0" borderId="5" xfId="0" applyFont="1" applyBorder="1" applyAlignment="1">
      <alignment vertical="center" wrapText="1"/>
    </xf>
    <xf numFmtId="0" fontId="16" fillId="0" borderId="0" xfId="2" applyFont="1" applyAlignment="1">
      <alignment horizontal="center" vertical="center" wrapText="1"/>
    </xf>
    <xf numFmtId="0" fontId="6" fillId="0" borderId="5" xfId="0" applyFont="1" applyBorder="1"/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Fill="1"/>
    <xf numFmtId="0" fontId="13" fillId="0" borderId="0" xfId="0" applyFont="1" applyFill="1" applyAlignment="1">
      <alignment vertical="center" wrapText="1"/>
    </xf>
    <xf numFmtId="164" fontId="11" fillId="0" borderId="0" xfId="2" applyNumberFormat="1" applyFont="1"/>
    <xf numFmtId="0" fontId="13" fillId="0" borderId="0" xfId="0" applyFont="1" applyAlignment="1">
      <alignment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justify" vertical="center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 indent="4"/>
    </xf>
    <xf numFmtId="0" fontId="13" fillId="0" borderId="0" xfId="0" applyFont="1" applyFill="1"/>
    <xf numFmtId="0" fontId="13" fillId="0" borderId="0" xfId="0" applyFont="1" applyFill="1" applyAlignment="1">
      <alignment wrapText="1"/>
    </xf>
    <xf numFmtId="164" fontId="13" fillId="0" borderId="0" xfId="0" applyNumberFormat="1" applyFont="1"/>
    <xf numFmtId="0" fontId="16" fillId="0" borderId="2" xfId="2" applyFont="1" applyBorder="1"/>
    <xf numFmtId="0" fontId="11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49" fontId="13" fillId="0" borderId="0" xfId="0" applyNumberFormat="1" applyFont="1"/>
    <xf numFmtId="0" fontId="14" fillId="0" borderId="0" xfId="0" applyFont="1" applyAlignment="1">
      <alignment vertical="center"/>
    </xf>
    <xf numFmtId="0" fontId="11" fillId="0" borderId="8" xfId="2" applyFont="1" applyBorder="1"/>
    <xf numFmtId="0" fontId="13" fillId="0" borderId="0" xfId="0" applyFont="1" applyAlignment="1">
      <alignment horizontal="right"/>
    </xf>
    <xf numFmtId="165" fontId="6" fillId="0" borderId="0" xfId="0" applyNumberFormat="1" applyFont="1" applyAlignment="1">
      <alignment horizontal="center"/>
    </xf>
    <xf numFmtId="2" fontId="16" fillId="0" borderId="0" xfId="2" applyNumberFormat="1" applyFont="1"/>
    <xf numFmtId="0" fontId="11" fillId="0" borderId="0" xfId="2" applyFont="1" applyAlignment="1">
      <alignment vertical="center"/>
    </xf>
    <xf numFmtId="44" fontId="16" fillId="0" borderId="6" xfId="1" applyNumberFormat="1" applyFont="1" applyBorder="1"/>
    <xf numFmtId="44" fontId="11" fillId="0" borderId="10" xfId="1" applyNumberFormat="1" applyFont="1" applyBorder="1"/>
    <xf numFmtId="44" fontId="13" fillId="0" borderId="0" xfId="0" applyNumberFormat="1" applyFont="1"/>
    <xf numFmtId="44" fontId="16" fillId="0" borderId="9" xfId="1" applyNumberFormat="1" applyFont="1" applyBorder="1"/>
    <xf numFmtId="44" fontId="16" fillId="0" borderId="10" xfId="1" applyNumberFormat="1" applyFont="1" applyBorder="1"/>
    <xf numFmtId="44" fontId="11" fillId="0" borderId="6" xfId="1" applyNumberFormat="1" applyFont="1" applyBorder="1"/>
    <xf numFmtId="44" fontId="6" fillId="0" borderId="6" xfId="1" applyNumberFormat="1" applyFont="1" applyBorder="1"/>
    <xf numFmtId="44" fontId="6" fillId="0" borderId="0" xfId="1" applyNumberFormat="1" applyFont="1"/>
    <xf numFmtId="44" fontId="16" fillId="3" borderId="4" xfId="1" applyNumberFormat="1" applyFont="1" applyFill="1" applyBorder="1"/>
    <xf numFmtId="0" fontId="0" fillId="2" borderId="0" xfId="0" applyFill="1"/>
    <xf numFmtId="44" fontId="11" fillId="0" borderId="0" xfId="1" applyNumberFormat="1" applyFont="1" applyBorder="1"/>
    <xf numFmtId="44" fontId="13" fillId="0" borderId="0" xfId="1" applyNumberFormat="1" applyFont="1" applyBorder="1"/>
    <xf numFmtId="44" fontId="16" fillId="0" borderId="0" xfId="1" applyNumberFormat="1" applyFont="1" applyBorder="1"/>
    <xf numFmtId="0" fontId="13" fillId="0" borderId="0" xfId="0" applyFont="1" applyBorder="1"/>
    <xf numFmtId="1" fontId="11" fillId="0" borderId="3" xfId="2" applyNumberFormat="1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44" fontId="13" fillId="0" borderId="0" xfId="0" applyNumberFormat="1" applyFont="1" applyBorder="1"/>
    <xf numFmtId="164" fontId="16" fillId="0" borderId="0" xfId="1" applyNumberFormat="1" applyFont="1" applyBorder="1" applyAlignment="1">
      <alignment horizontal="center"/>
    </xf>
    <xf numFmtId="164" fontId="16" fillId="0" borderId="6" xfId="1" applyNumberFormat="1" applyFont="1" applyBorder="1" applyAlignment="1">
      <alignment horizontal="center"/>
    </xf>
    <xf numFmtId="44" fontId="11" fillId="0" borderId="0" xfId="1" applyNumberFormat="1" applyFont="1" applyBorder="1" applyAlignment="1">
      <alignment horizontal="center"/>
    </xf>
    <xf numFmtId="44" fontId="16" fillId="0" borderId="6" xfId="1" applyNumberFormat="1" applyFont="1" applyBorder="1" applyAlignment="1">
      <alignment horizontal="center"/>
    </xf>
    <xf numFmtId="44" fontId="16" fillId="0" borderId="0" xfId="1" applyNumberFormat="1" applyFont="1" applyBorder="1" applyAlignment="1">
      <alignment horizontal="center"/>
    </xf>
    <xf numFmtId="0" fontId="16" fillId="0" borderId="2" xfId="2" applyFont="1" applyBorder="1" applyAlignment="1">
      <alignment horizontal="center"/>
    </xf>
    <xf numFmtId="164" fontId="0" fillId="0" borderId="0" xfId="0" applyNumberFormat="1"/>
    <xf numFmtId="0" fontId="4" fillId="0" borderId="5" xfId="0" applyFont="1" applyBorder="1"/>
    <xf numFmtId="0" fontId="4" fillId="0" borderId="0" xfId="0" applyFont="1" applyBorder="1"/>
    <xf numFmtId="44" fontId="4" fillId="0" borderId="0" xfId="1" applyNumberFormat="1" applyFont="1" applyBorder="1"/>
    <xf numFmtId="44" fontId="4" fillId="0" borderId="6" xfId="1" applyNumberFormat="1" applyFont="1" applyBorder="1"/>
    <xf numFmtId="44" fontId="16" fillId="0" borderId="9" xfId="1" applyNumberFormat="1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164" fontId="6" fillId="0" borderId="0" xfId="0" applyNumberFormat="1" applyFont="1" applyBorder="1" applyAlignment="1">
      <alignment vertical="center"/>
    </xf>
    <xf numFmtId="49" fontId="14" fillId="0" borderId="0" xfId="0" applyNumberFormat="1" applyFont="1" applyAlignment="1" applyProtection="1">
      <protection locked="0"/>
    </xf>
    <xf numFmtId="49" fontId="13" fillId="0" borderId="0" xfId="0" applyNumberFormat="1" applyFont="1" applyAlignment="1" applyProtection="1">
      <protection locked="0"/>
    </xf>
    <xf numFmtId="49" fontId="14" fillId="0" borderId="0" xfId="0" applyNumberFormat="1" applyFont="1" applyAlignment="1"/>
    <xf numFmtId="0" fontId="13" fillId="0" borderId="0" xfId="0" applyFont="1" applyAlignment="1">
      <alignment horizontal="left"/>
    </xf>
    <xf numFmtId="0" fontId="4" fillId="0" borderId="5" xfId="0" applyFont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164" fontId="4" fillId="0" borderId="6" xfId="1" applyNumberFormat="1" applyFont="1" applyBorder="1"/>
    <xf numFmtId="164" fontId="4" fillId="0" borderId="0" xfId="1" applyNumberFormat="1" applyFont="1" applyBorder="1" applyAlignment="1"/>
    <xf numFmtId="164" fontId="4" fillId="0" borderId="6" xfId="1" applyNumberFormat="1" applyFont="1" applyBorder="1" applyAlignment="1"/>
    <xf numFmtId="164" fontId="4" fillId="0" borderId="6" xfId="1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4" fontId="4" fillId="0" borderId="4" xfId="1" applyNumberFormat="1" applyFont="1" applyBorder="1" applyAlignment="1"/>
    <xf numFmtId="0" fontId="6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13" fillId="0" borderId="9" xfId="0" applyFont="1" applyBorder="1"/>
    <xf numFmtId="44" fontId="4" fillId="0" borderId="0" xfId="0" applyNumberFormat="1" applyFont="1" applyBorder="1" applyAlignment="1">
      <alignment horizontal="center"/>
    </xf>
    <xf numFmtId="44" fontId="4" fillId="0" borderId="6" xfId="0" applyNumberFormat="1" applyFont="1" applyBorder="1" applyAlignment="1">
      <alignment horizontal="center"/>
    </xf>
    <xf numFmtId="44" fontId="11" fillId="0" borderId="6" xfId="1" applyNumberFormat="1" applyFont="1" applyBorder="1" applyAlignment="1">
      <alignment horizontal="center"/>
    </xf>
    <xf numFmtId="44" fontId="11" fillId="0" borderId="9" xfId="1" applyNumberFormat="1" applyFont="1" applyFill="1" applyBorder="1"/>
    <xf numFmtId="44" fontId="11" fillId="0" borderId="10" xfId="1" applyNumberFormat="1" applyFont="1" applyFill="1" applyBorder="1"/>
    <xf numFmtId="44" fontId="11" fillId="0" borderId="0" xfId="1" applyNumberFormat="1" applyFont="1" applyFill="1" applyBorder="1"/>
    <xf numFmtId="44" fontId="11" fillId="0" borderId="6" xfId="1" applyNumberFormat="1" applyFont="1" applyFill="1" applyBorder="1"/>
    <xf numFmtId="0" fontId="4" fillId="0" borderId="3" xfId="0" applyFont="1" applyBorder="1"/>
    <xf numFmtId="0" fontId="4" fillId="0" borderId="4" xfId="0" applyFont="1" applyBorder="1"/>
    <xf numFmtId="44" fontId="4" fillId="0" borderId="0" xfId="1" applyNumberFormat="1" applyFont="1"/>
    <xf numFmtId="0" fontId="4" fillId="0" borderId="2" xfId="0" applyFont="1" applyBorder="1"/>
    <xf numFmtId="44" fontId="4" fillId="0" borderId="3" xfId="1" applyNumberFormat="1" applyFont="1" applyBorder="1"/>
    <xf numFmtId="0" fontId="4" fillId="0" borderId="8" xfId="0" applyFont="1" applyBorder="1"/>
    <xf numFmtId="44" fontId="4" fillId="0" borderId="9" xfId="1" applyNumberFormat="1" applyFont="1" applyBorder="1"/>
    <xf numFmtId="44" fontId="4" fillId="0" borderId="10" xfId="1" applyNumberFormat="1" applyFont="1" applyBorder="1"/>
    <xf numFmtId="164" fontId="13" fillId="0" borderId="0" xfId="0" applyNumberFormat="1" applyFont="1" applyFill="1"/>
    <xf numFmtId="164" fontId="4" fillId="0" borderId="0" xfId="1" applyNumberFormat="1" applyFont="1" applyFill="1" applyBorder="1" applyAlignment="1">
      <alignment vertical="center"/>
    </xf>
    <xf numFmtId="164" fontId="4" fillId="0" borderId="6" xfId="1" applyNumberFormat="1" applyFont="1" applyFill="1" applyBorder="1"/>
    <xf numFmtId="164" fontId="4" fillId="0" borderId="0" xfId="1" applyNumberFormat="1" applyFont="1" applyFill="1" applyBorder="1" applyAlignment="1"/>
    <xf numFmtId="164" fontId="4" fillId="0" borderId="6" xfId="1" applyNumberFormat="1" applyFont="1" applyFill="1" applyBorder="1" applyAlignment="1"/>
    <xf numFmtId="164" fontId="4" fillId="0" borderId="6" xfId="1" applyNumberFormat="1" applyFont="1" applyFill="1" applyBorder="1" applyAlignment="1">
      <alignment vertical="center"/>
    </xf>
    <xf numFmtId="44" fontId="4" fillId="0" borderId="6" xfId="1" applyNumberFormat="1" applyFont="1" applyBorder="1" applyAlignment="1"/>
    <xf numFmtId="0" fontId="4" fillId="0" borderId="0" xfId="0" applyFont="1" applyBorder="1" applyAlignment="1">
      <alignment vertical="center"/>
    </xf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wrapText="1"/>
    </xf>
    <xf numFmtId="164" fontId="16" fillId="0" borderId="0" xfId="1" applyNumberFormat="1" applyFont="1" applyBorder="1" applyAlignment="1">
      <alignment horizontal="center"/>
    </xf>
    <xf numFmtId="164" fontId="16" fillId="0" borderId="6" xfId="1" applyNumberFormat="1" applyFont="1" applyBorder="1" applyAlignment="1">
      <alignment horizontal="center"/>
    </xf>
    <xf numFmtId="49" fontId="6" fillId="0" borderId="0" xfId="0" applyNumberFormat="1" applyFont="1" applyAlignment="1">
      <alignment horizontal="right"/>
    </xf>
    <xf numFmtId="0" fontId="11" fillId="2" borderId="2" xfId="2" applyFont="1" applyFill="1" applyBorder="1" applyAlignment="1">
      <alignment horizontal="center"/>
    </xf>
    <xf numFmtId="0" fontId="11" fillId="2" borderId="3" xfId="2" applyFont="1" applyFill="1" applyBorder="1" applyAlignment="1">
      <alignment horizontal="center"/>
    </xf>
    <xf numFmtId="0" fontId="11" fillId="2" borderId="4" xfId="2" applyFont="1" applyFill="1" applyBorder="1" applyAlignment="1">
      <alignment horizontal="center"/>
    </xf>
    <xf numFmtId="17" fontId="16" fillId="0" borderId="8" xfId="2" applyNumberFormat="1" applyFont="1" applyBorder="1" applyAlignment="1">
      <alignment horizontal="center"/>
    </xf>
    <xf numFmtId="17" fontId="16" fillId="0" borderId="9" xfId="2" applyNumberFormat="1" applyFont="1" applyBorder="1" applyAlignment="1">
      <alignment horizontal="center"/>
    </xf>
    <xf numFmtId="0" fontId="16" fillId="0" borderId="5" xfId="2" applyFont="1" applyBorder="1" applyAlignment="1">
      <alignment horizontal="center"/>
    </xf>
    <xf numFmtId="0" fontId="16" fillId="0" borderId="0" xfId="2" applyFont="1" applyBorder="1" applyAlignment="1">
      <alignment horizontal="center"/>
    </xf>
    <xf numFmtId="0" fontId="16" fillId="0" borderId="6" xfId="2" applyFont="1" applyBorder="1" applyAlignment="1">
      <alignment horizontal="center"/>
    </xf>
    <xf numFmtId="49" fontId="14" fillId="0" borderId="0" xfId="0" applyNumberFormat="1" applyFont="1" applyAlignment="1" applyProtection="1">
      <alignment horizontal="left"/>
      <protection locked="0"/>
    </xf>
    <xf numFmtId="0" fontId="16" fillId="0" borderId="8" xfId="2" applyFont="1" applyBorder="1" applyAlignment="1">
      <alignment horizontal="center"/>
    </xf>
    <xf numFmtId="0" fontId="16" fillId="0" borderId="9" xfId="2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1" fillId="2" borderId="2" xfId="2" applyFont="1" applyFill="1" applyBorder="1" applyAlignment="1">
      <alignment horizontal="center" vertical="center"/>
    </xf>
    <xf numFmtId="0" fontId="11" fillId="2" borderId="3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0" fontId="11" fillId="0" borderId="0" xfId="2" applyFont="1" applyAlignment="1">
      <alignment horizontal="center" vertical="center"/>
    </xf>
    <xf numFmtId="49" fontId="14" fillId="0" borderId="0" xfId="0" applyNumberFormat="1" applyFont="1" applyAlignment="1">
      <alignment horizontal="left"/>
    </xf>
    <xf numFmtId="49" fontId="14" fillId="0" borderId="0" xfId="0" applyNumberFormat="1" applyFont="1" applyAlignment="1" applyProtection="1">
      <alignment horizontal="right"/>
      <protection locked="0"/>
    </xf>
    <xf numFmtId="0" fontId="13" fillId="0" borderId="0" xfId="0" applyFont="1" applyAlignment="1">
      <alignment horizontal="left" wrapText="1"/>
    </xf>
    <xf numFmtId="0" fontId="16" fillId="0" borderId="5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3" fillId="0" borderId="0" xfId="0" applyFont="1" applyFill="1"/>
    <xf numFmtId="0" fontId="13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center" wrapText="1"/>
    </xf>
  </cellXfs>
  <cellStyles count="3">
    <cellStyle name="Monétaire" xfId="1" builtinId="4"/>
    <cellStyle name="Normal" xfId="0" builtinId="0"/>
    <cellStyle name="Normal 2" xfId="2" xr:uid="{D2668EA2-AA1F-4D19-BB0B-0330C5291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DD38-1D61-4834-925B-1AB45A8A4AAF}">
  <dimension ref="A1:G9"/>
  <sheetViews>
    <sheetView workbookViewId="0">
      <selection activeCell="D30" sqref="D30"/>
    </sheetView>
  </sheetViews>
  <sheetFormatPr baseColWidth="10" defaultRowHeight="15" x14ac:dyDescent="0.2"/>
  <sheetData>
    <row r="1" spans="1:7" ht="16" x14ac:dyDescent="0.2">
      <c r="A1" s="3" t="s">
        <v>72</v>
      </c>
    </row>
    <row r="2" spans="1:7" x14ac:dyDescent="0.2">
      <c r="A2" s="4" t="s">
        <v>77</v>
      </c>
    </row>
    <row r="4" spans="1:7" x14ac:dyDescent="0.2">
      <c r="A4" s="137" t="s">
        <v>78</v>
      </c>
      <c r="B4" s="138"/>
      <c r="C4" s="138"/>
      <c r="D4" s="138"/>
      <c r="E4" s="138"/>
      <c r="F4" s="138"/>
      <c r="G4" s="139"/>
    </row>
    <row r="5" spans="1:7" x14ac:dyDescent="0.2">
      <c r="A5" s="140"/>
      <c r="B5" s="141"/>
      <c r="C5" s="141"/>
      <c r="D5" s="141"/>
      <c r="E5" s="141"/>
      <c r="F5" s="141"/>
      <c r="G5" s="142"/>
    </row>
    <row r="6" spans="1:7" x14ac:dyDescent="0.2">
      <c r="A6" s="140"/>
      <c r="B6" s="141"/>
      <c r="C6" s="141"/>
      <c r="D6" s="141"/>
      <c r="E6" s="141"/>
      <c r="F6" s="141"/>
      <c r="G6" s="142"/>
    </row>
    <row r="7" spans="1:7" x14ac:dyDescent="0.2">
      <c r="A7" s="140"/>
      <c r="B7" s="141"/>
      <c r="C7" s="141"/>
      <c r="D7" s="141"/>
      <c r="E7" s="141"/>
      <c r="F7" s="141"/>
      <c r="G7" s="142"/>
    </row>
    <row r="8" spans="1:7" x14ac:dyDescent="0.2">
      <c r="A8" s="140"/>
      <c r="B8" s="141"/>
      <c r="C8" s="141"/>
      <c r="D8" s="141"/>
      <c r="E8" s="141"/>
      <c r="F8" s="141"/>
      <c r="G8" s="142"/>
    </row>
    <row r="9" spans="1:7" x14ac:dyDescent="0.2">
      <c r="A9" s="143"/>
      <c r="B9" s="144"/>
      <c r="C9" s="144"/>
      <c r="D9" s="144"/>
      <c r="E9" s="144"/>
      <c r="F9" s="144"/>
      <c r="G9" s="145"/>
    </row>
  </sheetData>
  <mergeCells count="1">
    <mergeCell ref="A4:G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E18C-54AE-4365-BC06-3D2E039AC437}">
  <dimension ref="A1:H27"/>
  <sheetViews>
    <sheetView workbookViewId="0">
      <selection activeCell="G5" sqref="G5"/>
    </sheetView>
  </sheetViews>
  <sheetFormatPr baseColWidth="10" defaultRowHeight="15" x14ac:dyDescent="0.2"/>
  <cols>
    <col min="1" max="1" width="37.33203125" bestFit="1" customWidth="1"/>
    <col min="2" max="2" width="12.5" customWidth="1"/>
    <col min="3" max="3" width="17.5" bestFit="1" customWidth="1"/>
    <col min="4" max="4" width="10.1640625" customWidth="1"/>
    <col min="5" max="5" width="10.83203125" hidden="1" customWidth="1"/>
  </cols>
  <sheetData>
    <row r="1" spans="1:8" ht="14.5" customHeight="1" x14ac:dyDescent="0.2">
      <c r="A1" s="146" t="s">
        <v>76</v>
      </c>
      <c r="B1" s="146"/>
      <c r="C1" s="146"/>
      <c r="D1" s="146"/>
      <c r="E1" s="146"/>
    </row>
    <row r="2" spans="1:8" x14ac:dyDescent="0.2">
      <c r="A2" s="146"/>
      <c r="B2" s="146"/>
      <c r="C2" s="146"/>
      <c r="D2" s="146"/>
      <c r="E2" s="146"/>
    </row>
    <row r="3" spans="1:8" x14ac:dyDescent="0.2">
      <c r="B3" s="2">
        <v>2019</v>
      </c>
      <c r="C3" s="2">
        <v>2018</v>
      </c>
    </row>
    <row r="4" spans="1:8" ht="16" x14ac:dyDescent="0.2">
      <c r="A4" s="5" t="s">
        <v>64</v>
      </c>
      <c r="B4" s="6">
        <v>45000</v>
      </c>
      <c r="C4" s="6">
        <v>30000</v>
      </c>
      <c r="F4" s="89"/>
      <c r="G4" s="89"/>
      <c r="H4" s="89"/>
    </row>
    <row r="5" spans="1:8" ht="16" x14ac:dyDescent="0.2">
      <c r="A5" s="5" t="s">
        <v>65</v>
      </c>
      <c r="B5" s="6">
        <v>4200</v>
      </c>
      <c r="C5" s="6">
        <v>5000</v>
      </c>
      <c r="F5" s="89"/>
    </row>
    <row r="6" spans="1:8" ht="16" x14ac:dyDescent="0.2">
      <c r="A6" s="5" t="s">
        <v>66</v>
      </c>
      <c r="B6" s="6">
        <v>450000</v>
      </c>
      <c r="C6" s="6">
        <v>300000</v>
      </c>
      <c r="F6" s="89"/>
    </row>
    <row r="7" spans="1:8" ht="16" x14ac:dyDescent="0.2">
      <c r="A7" s="5" t="s">
        <v>67</v>
      </c>
      <c r="B7" s="6">
        <v>120000</v>
      </c>
      <c r="C7" s="6">
        <v>75000</v>
      </c>
      <c r="F7" s="89"/>
    </row>
    <row r="8" spans="1:8" ht="16" x14ac:dyDescent="0.2">
      <c r="A8" s="5" t="s">
        <v>68</v>
      </c>
      <c r="B8" s="6">
        <v>875</v>
      </c>
      <c r="C8" s="6">
        <v>947</v>
      </c>
    </row>
    <row r="9" spans="1:8" ht="16" x14ac:dyDescent="0.2">
      <c r="A9" s="5" t="s">
        <v>2</v>
      </c>
      <c r="B9" s="6">
        <v>7412</v>
      </c>
      <c r="C9" s="6">
        <v>8743</v>
      </c>
    </row>
    <row r="10" spans="1:8" ht="16" x14ac:dyDescent="0.2">
      <c r="A10" s="5" t="s">
        <v>58</v>
      </c>
      <c r="B10" s="6">
        <v>15000</v>
      </c>
      <c r="C10" s="6">
        <v>12489</v>
      </c>
    </row>
    <row r="11" spans="1:8" ht="16" x14ac:dyDescent="0.2">
      <c r="A11" s="5" t="s">
        <v>3</v>
      </c>
      <c r="B11" s="6">
        <v>6000</v>
      </c>
      <c r="C11" s="6">
        <v>5700</v>
      </c>
    </row>
    <row r="12" spans="1:8" ht="16" x14ac:dyDescent="0.2">
      <c r="A12" s="5" t="s">
        <v>69</v>
      </c>
      <c r="B12" s="6">
        <v>54</v>
      </c>
      <c r="C12" s="6">
        <v>75</v>
      </c>
    </row>
    <row r="13" spans="1:8" ht="16" x14ac:dyDescent="0.2">
      <c r="A13" s="5" t="s">
        <v>60</v>
      </c>
      <c r="B13" s="6">
        <v>475</v>
      </c>
      <c r="C13" s="6">
        <v>456</v>
      </c>
    </row>
    <row r="14" spans="1:8" ht="16" x14ac:dyDescent="0.2">
      <c r="A14" s="5" t="s">
        <v>59</v>
      </c>
      <c r="B14" s="6">
        <v>45</v>
      </c>
      <c r="C14" s="6">
        <v>87</v>
      </c>
    </row>
    <row r="15" spans="1:8" ht="16" x14ac:dyDescent="0.2">
      <c r="A15" s="5" t="s">
        <v>61</v>
      </c>
      <c r="B15" s="6">
        <v>125</v>
      </c>
      <c r="C15" s="6">
        <v>874</v>
      </c>
    </row>
    <row r="16" spans="1:8" ht="16" x14ac:dyDescent="0.2">
      <c r="A16" s="5" t="s">
        <v>62</v>
      </c>
      <c r="B16" s="6">
        <v>25000</v>
      </c>
      <c r="C16" s="6">
        <v>30000</v>
      </c>
    </row>
    <row r="17" spans="1:3" ht="16" x14ac:dyDescent="0.2">
      <c r="A17" s="5" t="s">
        <v>70</v>
      </c>
      <c r="B17" s="6">
        <v>224000</v>
      </c>
      <c r="C17" s="6">
        <v>200000</v>
      </c>
    </row>
    <row r="18" spans="1:3" ht="16" x14ac:dyDescent="0.2">
      <c r="A18" s="5" t="s">
        <v>7</v>
      </c>
      <c r="B18" s="6">
        <v>150</v>
      </c>
      <c r="C18" s="6">
        <v>3645</v>
      </c>
    </row>
    <row r="19" spans="1:3" ht="16" x14ac:dyDescent="0.2">
      <c r="A19" s="5" t="s">
        <v>71</v>
      </c>
      <c r="B19" s="6">
        <v>136162</v>
      </c>
      <c r="C19" s="6">
        <v>76096</v>
      </c>
    </row>
    <row r="20" spans="1:3" ht="16" x14ac:dyDescent="0.2">
      <c r="A20" s="5" t="s">
        <v>63</v>
      </c>
      <c r="B20" s="6">
        <v>5000</v>
      </c>
      <c r="C20" s="6">
        <v>1456</v>
      </c>
    </row>
    <row r="21" spans="1:3" ht="16" x14ac:dyDescent="0.2">
      <c r="A21" s="5" t="s">
        <v>9</v>
      </c>
      <c r="B21" s="6">
        <v>65000</v>
      </c>
      <c r="C21" s="6">
        <v>65000</v>
      </c>
    </row>
    <row r="24" spans="1:3" ht="16" x14ac:dyDescent="0.2">
      <c r="A24" s="3" t="s">
        <v>72</v>
      </c>
      <c r="B24" t="s">
        <v>88</v>
      </c>
    </row>
    <row r="25" spans="1:3" x14ac:dyDescent="0.2">
      <c r="A25" t="s">
        <v>73</v>
      </c>
      <c r="B25" s="75">
        <f>(B8+B11+B14+B15+B18+B20)/(B9+B10+B13)</f>
        <v>0.53283523397561938</v>
      </c>
    </row>
    <row r="26" spans="1:3" x14ac:dyDescent="0.2">
      <c r="A26" t="s">
        <v>74</v>
      </c>
      <c r="B26" s="75">
        <f>(B8+B11+B14+B18)/(B9+B10+B13)</f>
        <v>0.30890898763490193</v>
      </c>
    </row>
    <row r="27" spans="1:3" x14ac:dyDescent="0.2">
      <c r="A27" t="s">
        <v>75</v>
      </c>
      <c r="B27" s="75">
        <f>(B9+B10+B13+B17)/(-B4-B5+B6+B8+B11+B12+B14+B15+B16+B18+B20+B21)</f>
        <v>0.49078121614395415</v>
      </c>
    </row>
  </sheetData>
  <mergeCells count="1">
    <mergeCell ref="A1:E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6456-D505-4ECC-9DA0-9F12D90E3D0D}">
  <sheetPr>
    <pageSetUpPr fitToPage="1"/>
  </sheetPr>
  <dimension ref="A1:Y80"/>
  <sheetViews>
    <sheetView tabSelected="1" topLeftCell="K1" zoomScale="90" workbookViewId="0">
      <selection activeCell="R19" sqref="R19"/>
    </sheetView>
  </sheetViews>
  <sheetFormatPr baseColWidth="10" defaultRowHeight="14" x14ac:dyDescent="0.15"/>
  <cols>
    <col min="1" max="1" width="71.33203125" style="9" customWidth="1"/>
    <col min="2" max="2" width="16.5" style="9" customWidth="1"/>
    <col min="3" max="3" width="15.83203125" style="9" customWidth="1"/>
    <col min="4" max="8" width="10.83203125" style="9"/>
    <col min="9" max="9" width="38.33203125" style="9" customWidth="1"/>
    <col min="10" max="10" width="14" style="9" customWidth="1"/>
    <col min="11" max="11" width="14.83203125" style="9" customWidth="1"/>
    <col min="12" max="12" width="14.5" style="9" bestFit="1" customWidth="1"/>
    <col min="13" max="13" width="3.5" style="9" customWidth="1"/>
    <col min="14" max="14" width="46.1640625" style="9" customWidth="1"/>
    <col min="15" max="16" width="14.5" style="9" bestFit="1" customWidth="1"/>
    <col min="17" max="17" width="3.6640625" style="9" customWidth="1"/>
    <col min="18" max="18" width="44.6640625" style="9" customWidth="1"/>
    <col min="19" max="19" width="11.33203125" style="9" bestFit="1" customWidth="1"/>
    <col min="20" max="20" width="15.33203125" style="9" bestFit="1" customWidth="1"/>
    <col min="21" max="21" width="11" style="9" bestFit="1" customWidth="1"/>
    <col min="22" max="16384" width="10.83203125" style="9"/>
  </cols>
  <sheetData>
    <row r="1" spans="1:25" ht="16" x14ac:dyDescent="0.2">
      <c r="A1" s="170" t="s">
        <v>46</v>
      </c>
      <c r="B1" s="170"/>
      <c r="C1" s="7" t="s">
        <v>52</v>
      </c>
      <c r="D1" s="8"/>
      <c r="E1" s="8"/>
      <c r="F1" s="8"/>
      <c r="G1" s="8"/>
      <c r="I1" s="10" t="s">
        <v>47</v>
      </c>
      <c r="J1" s="171" t="s">
        <v>93</v>
      </c>
      <c r="K1" s="171"/>
      <c r="L1" s="172" t="s">
        <v>48</v>
      </c>
      <c r="M1" s="172"/>
      <c r="N1" s="158" t="s">
        <v>94</v>
      </c>
      <c r="O1" s="158"/>
      <c r="P1" s="149" t="s">
        <v>49</v>
      </c>
      <c r="Q1" s="149"/>
      <c r="R1" s="98" t="s">
        <v>95</v>
      </c>
      <c r="S1" s="10" t="s">
        <v>50</v>
      </c>
      <c r="T1" s="100">
        <v>5</v>
      </c>
    </row>
    <row r="2" spans="1:25" ht="16" x14ac:dyDescent="0.2">
      <c r="I2" s="10"/>
      <c r="J2" s="99"/>
      <c r="K2" s="99"/>
      <c r="L2" s="97"/>
      <c r="M2" s="97"/>
      <c r="N2" s="97"/>
      <c r="O2" s="97"/>
      <c r="P2" s="11"/>
      <c r="Q2" s="98"/>
      <c r="R2" s="98"/>
    </row>
    <row r="3" spans="1:25" ht="16" x14ac:dyDescent="0.2">
      <c r="A3" s="173" t="s">
        <v>51</v>
      </c>
      <c r="B3" s="173"/>
      <c r="C3" s="173"/>
      <c r="D3" s="13"/>
      <c r="E3" s="13"/>
      <c r="F3" s="13"/>
      <c r="G3" s="13"/>
      <c r="I3" s="10"/>
      <c r="J3" s="99"/>
      <c r="K3" s="99"/>
      <c r="L3" s="97"/>
      <c r="M3" s="97"/>
      <c r="N3" s="97"/>
      <c r="O3" s="97"/>
      <c r="P3" s="11"/>
      <c r="Q3" s="98"/>
      <c r="R3" s="98"/>
      <c r="S3" s="12"/>
    </row>
    <row r="4" spans="1:25" ht="16" x14ac:dyDescent="0.2">
      <c r="A4" s="173"/>
      <c r="B4" s="173"/>
      <c r="C4" s="173"/>
      <c r="D4" s="13"/>
      <c r="E4" s="13"/>
      <c r="F4" s="13"/>
      <c r="G4" s="13"/>
      <c r="I4" s="10"/>
      <c r="J4" s="14"/>
      <c r="K4" s="14"/>
      <c r="L4" s="15"/>
      <c r="M4" s="15"/>
      <c r="N4" s="16"/>
      <c r="O4" s="16"/>
      <c r="P4" s="11"/>
      <c r="Q4" s="17"/>
      <c r="R4" s="17"/>
      <c r="S4" s="12"/>
    </row>
    <row r="5" spans="1:25" ht="15" thickBot="1" x14ac:dyDescent="0.2"/>
    <row r="6" spans="1:25" ht="16" x14ac:dyDescent="0.15">
      <c r="B6" s="18">
        <v>2019</v>
      </c>
      <c r="C6" s="18">
        <v>2018</v>
      </c>
      <c r="I6" s="163" t="s">
        <v>89</v>
      </c>
      <c r="J6" s="164"/>
      <c r="K6" s="165"/>
      <c r="L6" s="7"/>
      <c r="M6" s="7"/>
      <c r="N6" s="163" t="s">
        <v>89</v>
      </c>
      <c r="O6" s="164"/>
      <c r="P6" s="165"/>
      <c r="R6" s="163" t="s">
        <v>89</v>
      </c>
      <c r="S6" s="164"/>
      <c r="T6" s="165"/>
    </row>
    <row r="7" spans="1:25" ht="16" x14ac:dyDescent="0.2">
      <c r="A7" s="19" t="s">
        <v>10</v>
      </c>
      <c r="B7" s="20">
        <v>4567</v>
      </c>
      <c r="C7" s="21">
        <v>90000</v>
      </c>
      <c r="D7" s="129">
        <f>C16-C7</f>
        <v>75000</v>
      </c>
      <c r="I7" s="174" t="s">
        <v>96</v>
      </c>
      <c r="J7" s="175"/>
      <c r="K7" s="176"/>
      <c r="L7" s="22"/>
      <c r="M7" s="22"/>
      <c r="N7" s="155" t="s">
        <v>92</v>
      </c>
      <c r="O7" s="156"/>
      <c r="P7" s="157"/>
      <c r="R7" s="166" t="s">
        <v>98</v>
      </c>
      <c r="S7" s="167"/>
      <c r="T7" s="168"/>
    </row>
    <row r="8" spans="1:25" ht="17" thickBot="1" x14ac:dyDescent="0.25">
      <c r="A8" s="19" t="s">
        <v>0</v>
      </c>
      <c r="B8" s="20">
        <v>40000</v>
      </c>
      <c r="C8" s="20">
        <v>45000</v>
      </c>
      <c r="D8" s="50"/>
      <c r="I8" s="153" t="s">
        <v>111</v>
      </c>
      <c r="J8" s="154"/>
      <c r="K8" s="23" t="s">
        <v>90</v>
      </c>
      <c r="L8" s="22"/>
      <c r="M8" s="22"/>
      <c r="N8" s="159" t="s">
        <v>91</v>
      </c>
      <c r="O8" s="160"/>
      <c r="P8" s="23" t="s">
        <v>90</v>
      </c>
      <c r="R8" s="161" t="s">
        <v>111</v>
      </c>
      <c r="S8" s="162"/>
      <c r="T8" s="23" t="s">
        <v>90</v>
      </c>
    </row>
    <row r="9" spans="1:25" ht="16" x14ac:dyDescent="0.2">
      <c r="A9" s="19" t="s">
        <v>1</v>
      </c>
      <c r="B9" s="20">
        <v>337000</v>
      </c>
      <c r="C9" s="21">
        <v>325000</v>
      </c>
      <c r="D9" s="50"/>
      <c r="H9" s="13"/>
      <c r="I9" s="107" t="s">
        <v>8</v>
      </c>
      <c r="J9" s="25"/>
      <c r="K9" s="108">
        <v>687200</v>
      </c>
      <c r="L9" s="7"/>
      <c r="M9" s="7"/>
      <c r="N9" s="53"/>
      <c r="O9" s="80">
        <v>2019</v>
      </c>
      <c r="P9" s="81">
        <v>2018</v>
      </c>
      <c r="R9" s="24" t="s">
        <v>22</v>
      </c>
      <c r="S9" s="121"/>
      <c r="T9" s="122"/>
      <c r="W9" s="136"/>
      <c r="X9" s="102"/>
      <c r="Y9" s="92"/>
    </row>
    <row r="10" spans="1:25" ht="16" x14ac:dyDescent="0.2">
      <c r="A10" s="19" t="s">
        <v>11</v>
      </c>
      <c r="B10" s="20">
        <v>14220</v>
      </c>
      <c r="C10" s="21">
        <v>12870</v>
      </c>
      <c r="D10" s="50"/>
      <c r="H10" s="13"/>
      <c r="I10" s="101" t="s">
        <v>13</v>
      </c>
      <c r="J10" s="79"/>
      <c r="K10" s="106">
        <v>-297000</v>
      </c>
      <c r="L10" s="27"/>
      <c r="M10" s="27"/>
      <c r="N10" s="28" t="s">
        <v>23</v>
      </c>
      <c r="O10" s="147"/>
      <c r="P10" s="148"/>
      <c r="R10" s="90" t="s">
        <v>115</v>
      </c>
      <c r="S10" s="123"/>
      <c r="T10" s="93">
        <f>K20</f>
        <v>45055</v>
      </c>
    </row>
    <row r="11" spans="1:25" ht="16" x14ac:dyDescent="0.2">
      <c r="A11" s="19" t="s">
        <v>12</v>
      </c>
      <c r="B11" s="20">
        <f>9600</f>
        <v>9600</v>
      </c>
      <c r="C11" s="20">
        <v>8500</v>
      </c>
      <c r="D11" s="50"/>
      <c r="I11" s="109" t="s">
        <v>101</v>
      </c>
      <c r="J11" s="79"/>
      <c r="K11" s="71">
        <f>K9+K10</f>
        <v>390200</v>
      </c>
      <c r="L11" s="27"/>
      <c r="M11" s="27"/>
      <c r="N11" s="28" t="s">
        <v>24</v>
      </c>
      <c r="O11" s="147"/>
      <c r="P11" s="148"/>
      <c r="R11" s="90" t="s">
        <v>116</v>
      </c>
      <c r="S11" s="123"/>
      <c r="T11" s="93">
        <f>P13-O13</f>
        <v>-1350</v>
      </c>
    </row>
    <row r="12" spans="1:25" ht="16" x14ac:dyDescent="0.2">
      <c r="A12" s="19" t="s">
        <v>13</v>
      </c>
      <c r="B12" s="20">
        <v>297000</v>
      </c>
      <c r="C12" s="20">
        <v>246000</v>
      </c>
      <c r="D12" s="50"/>
      <c r="I12" s="101" t="s">
        <v>16</v>
      </c>
      <c r="J12" s="79"/>
      <c r="K12" s="106">
        <v>1960</v>
      </c>
      <c r="L12" s="29"/>
      <c r="M12" s="29"/>
      <c r="N12" s="101" t="s">
        <v>3</v>
      </c>
      <c r="O12" s="102">
        <f>38664</f>
        <v>38664</v>
      </c>
      <c r="P12" s="103">
        <v>69852</v>
      </c>
      <c r="R12" s="90" t="s">
        <v>117</v>
      </c>
      <c r="S12" s="123"/>
      <c r="T12" s="93">
        <f>P16-O16</f>
        <v>5600</v>
      </c>
    </row>
    <row r="13" spans="1:25" ht="17" x14ac:dyDescent="0.2">
      <c r="A13" s="31" t="s">
        <v>14</v>
      </c>
      <c r="B13" s="20">
        <v>12600</v>
      </c>
      <c r="C13" s="20">
        <v>13500</v>
      </c>
      <c r="D13" s="50"/>
      <c r="I13" s="110" t="s">
        <v>102</v>
      </c>
      <c r="J13" s="114"/>
      <c r="K13" s="115"/>
      <c r="L13" s="27"/>
      <c r="M13" s="27"/>
      <c r="N13" s="101" t="s">
        <v>11</v>
      </c>
      <c r="O13" s="130">
        <v>14220</v>
      </c>
      <c r="P13" s="131">
        <v>12870</v>
      </c>
      <c r="R13" s="90" t="s">
        <v>118</v>
      </c>
      <c r="S13" s="123"/>
      <c r="T13" s="93">
        <f>-P28+O28</f>
        <v>1100</v>
      </c>
    </row>
    <row r="14" spans="1:25" ht="16" x14ac:dyDescent="0.2">
      <c r="A14" s="19" t="s">
        <v>44</v>
      </c>
      <c r="B14" s="20">
        <v>75000</v>
      </c>
      <c r="C14" s="21">
        <v>75000</v>
      </c>
      <c r="D14" s="50"/>
      <c r="I14" s="101" t="s">
        <v>18</v>
      </c>
      <c r="J14" s="79"/>
      <c r="K14" s="105">
        <v>3230</v>
      </c>
      <c r="L14" s="27"/>
      <c r="M14" s="27"/>
      <c r="N14" s="101" t="s">
        <v>6</v>
      </c>
      <c r="O14" s="130">
        <f>3280</f>
        <v>3280</v>
      </c>
      <c r="P14" s="131">
        <v>2800</v>
      </c>
      <c r="R14" s="90" t="s">
        <v>119</v>
      </c>
      <c r="S14" s="123"/>
      <c r="T14" s="93">
        <f>-P29+O29</f>
        <v>1850</v>
      </c>
    </row>
    <row r="15" spans="1:25" ht="16" x14ac:dyDescent="0.2">
      <c r="A15" s="19" t="s">
        <v>3</v>
      </c>
      <c r="B15" s="20">
        <f>38664</f>
        <v>38664</v>
      </c>
      <c r="C15" s="21">
        <v>69852</v>
      </c>
      <c r="D15" s="50"/>
      <c r="I15" s="101" t="s">
        <v>4</v>
      </c>
      <c r="J15" s="79"/>
      <c r="K15" s="106">
        <v>1875</v>
      </c>
      <c r="L15" s="32"/>
      <c r="M15" s="32"/>
      <c r="N15" s="101" t="s">
        <v>42</v>
      </c>
      <c r="O15" s="130">
        <v>0</v>
      </c>
      <c r="P15" s="131">
        <v>12000</v>
      </c>
      <c r="R15" s="90" t="s">
        <v>120</v>
      </c>
      <c r="S15" s="123"/>
      <c r="T15" s="93">
        <f>P14-O14</f>
        <v>-480</v>
      </c>
    </row>
    <row r="16" spans="1:25" ht="17" x14ac:dyDescent="0.2">
      <c r="A16" s="19" t="s">
        <v>15</v>
      </c>
      <c r="B16" s="20">
        <v>157000</v>
      </c>
      <c r="C16" s="20">
        <v>165000</v>
      </c>
      <c r="D16" s="50"/>
      <c r="I16" s="101" t="s">
        <v>1</v>
      </c>
      <c r="J16" s="79"/>
      <c r="K16" s="106">
        <v>337000</v>
      </c>
      <c r="L16" s="27"/>
      <c r="M16" s="27"/>
      <c r="N16" s="36" t="s">
        <v>21</v>
      </c>
      <c r="O16" s="132">
        <f>55600</f>
        <v>55600</v>
      </c>
      <c r="P16" s="133">
        <f>61200</f>
        <v>61200</v>
      </c>
      <c r="R16" s="101" t="s">
        <v>130</v>
      </c>
      <c r="T16" s="93">
        <f>C19-B19</f>
        <v>70</v>
      </c>
    </row>
    <row r="17" spans="1:20" ht="16" x14ac:dyDescent="0.2">
      <c r="A17" s="19" t="s">
        <v>4</v>
      </c>
      <c r="B17" s="20">
        <v>1875</v>
      </c>
      <c r="C17" s="20">
        <v>1875</v>
      </c>
      <c r="D17" s="50"/>
      <c r="I17" s="101" t="s">
        <v>17</v>
      </c>
      <c r="J17" s="79"/>
      <c r="K17" s="106">
        <v>5000</v>
      </c>
      <c r="L17" s="33"/>
      <c r="M17" s="33"/>
      <c r="N17" s="112" t="s">
        <v>5</v>
      </c>
      <c r="O17" s="130">
        <v>163</v>
      </c>
      <c r="P17" s="131">
        <v>233</v>
      </c>
      <c r="R17" s="38" t="s">
        <v>45</v>
      </c>
      <c r="S17" s="123"/>
      <c r="T17" s="93"/>
    </row>
    <row r="18" spans="1:20" ht="16" x14ac:dyDescent="0.2">
      <c r="A18" s="19" t="s">
        <v>16</v>
      </c>
      <c r="B18" s="20">
        <v>1960</v>
      </c>
      <c r="C18" s="21">
        <v>2800</v>
      </c>
      <c r="D18" s="129"/>
      <c r="I18" s="109" t="s">
        <v>103</v>
      </c>
      <c r="J18" s="79"/>
      <c r="K18" s="71">
        <f>(K11+K12)-(K14+K15+K16+K17)</f>
        <v>45055</v>
      </c>
      <c r="L18" s="26"/>
      <c r="M18" s="26"/>
      <c r="N18" s="28" t="s">
        <v>25</v>
      </c>
      <c r="O18" s="76">
        <f>SUM(O12:O17)</f>
        <v>111927</v>
      </c>
      <c r="P18" s="71">
        <f>SUM(P12:P17)</f>
        <v>158955</v>
      </c>
      <c r="R18" s="90" t="s">
        <v>121</v>
      </c>
      <c r="S18" s="123"/>
      <c r="T18" s="93">
        <f>B7+2000</f>
        <v>6567</v>
      </c>
    </row>
    <row r="19" spans="1:20" ht="17" x14ac:dyDescent="0.2">
      <c r="A19" s="19" t="s">
        <v>5</v>
      </c>
      <c r="B19" s="20">
        <v>163</v>
      </c>
      <c r="C19" s="21">
        <v>233</v>
      </c>
      <c r="D19" s="50"/>
      <c r="I19" s="36" t="s">
        <v>104</v>
      </c>
      <c r="J19" s="79"/>
      <c r="K19" s="66">
        <v>0</v>
      </c>
      <c r="L19" s="27"/>
      <c r="M19" s="27"/>
      <c r="N19" s="28" t="s">
        <v>26</v>
      </c>
      <c r="O19" s="83"/>
      <c r="P19" s="84"/>
      <c r="R19" s="36" t="s">
        <v>122</v>
      </c>
      <c r="S19" s="104"/>
      <c r="T19" s="135">
        <f>5000</f>
        <v>5000</v>
      </c>
    </row>
    <row r="20" spans="1:20" ht="18" thickBot="1" x14ac:dyDescent="0.25">
      <c r="A20" s="19" t="s">
        <v>6</v>
      </c>
      <c r="B20" s="20">
        <f>3280</f>
        <v>3280</v>
      </c>
      <c r="C20" s="21">
        <v>2800</v>
      </c>
      <c r="D20" s="50"/>
      <c r="I20" s="111" t="s">
        <v>105</v>
      </c>
      <c r="J20" s="113"/>
      <c r="K20" s="67">
        <f>K18</f>
        <v>45055</v>
      </c>
      <c r="L20" s="27"/>
      <c r="M20" s="27"/>
      <c r="N20" s="36" t="s">
        <v>43</v>
      </c>
      <c r="O20" s="104">
        <v>28000</v>
      </c>
      <c r="P20" s="105">
        <v>28000</v>
      </c>
      <c r="R20" s="38" t="s">
        <v>27</v>
      </c>
      <c r="S20" s="123"/>
      <c r="T20" s="72">
        <f>SUM(T10:T19)</f>
        <v>63412</v>
      </c>
    </row>
    <row r="21" spans="1:20" ht="16" x14ac:dyDescent="0.2">
      <c r="A21" s="19" t="s">
        <v>17</v>
      </c>
      <c r="B21" s="20">
        <v>5000</v>
      </c>
      <c r="C21" s="21">
        <v>0</v>
      </c>
      <c r="D21" s="50"/>
      <c r="L21" s="27"/>
      <c r="M21" s="27"/>
      <c r="N21" s="101" t="s">
        <v>15</v>
      </c>
      <c r="O21" s="102">
        <v>157000</v>
      </c>
      <c r="P21" s="106">
        <v>165000</v>
      </c>
      <c r="R21" s="38"/>
      <c r="S21" s="123"/>
      <c r="T21" s="72"/>
    </row>
    <row r="22" spans="1:20" ht="16" x14ac:dyDescent="0.2">
      <c r="A22" s="19" t="s">
        <v>42</v>
      </c>
      <c r="B22" s="20">
        <v>0</v>
      </c>
      <c r="C22" s="21">
        <v>12000</v>
      </c>
      <c r="D22" s="50"/>
      <c r="L22" s="27"/>
      <c r="M22" s="27"/>
      <c r="N22" s="101" t="s">
        <v>10</v>
      </c>
      <c r="O22" s="102">
        <v>-4567</v>
      </c>
      <c r="P22" s="103">
        <v>-90000</v>
      </c>
      <c r="R22" s="38" t="s">
        <v>28</v>
      </c>
      <c r="S22" s="123"/>
      <c r="T22" s="93"/>
    </row>
    <row r="23" spans="1:20" ht="17" x14ac:dyDescent="0.2">
      <c r="A23" s="31" t="s">
        <v>43</v>
      </c>
      <c r="B23" s="34">
        <v>28000</v>
      </c>
      <c r="C23" s="34">
        <v>28000</v>
      </c>
      <c r="D23" s="50"/>
      <c r="M23" s="35"/>
      <c r="N23" s="36" t="s">
        <v>9</v>
      </c>
      <c r="O23" s="104">
        <v>80000</v>
      </c>
      <c r="P23" s="105">
        <v>80000</v>
      </c>
      <c r="R23" s="90" t="s">
        <v>123</v>
      </c>
      <c r="S23" s="123"/>
      <c r="T23" s="93">
        <f>C16-C7-2000-5000</f>
        <v>68000</v>
      </c>
    </row>
    <row r="24" spans="1:20" ht="16" x14ac:dyDescent="0.2">
      <c r="A24" s="19" t="s">
        <v>8</v>
      </c>
      <c r="B24" s="34">
        <v>687200</v>
      </c>
      <c r="C24" s="34">
        <v>643000</v>
      </c>
      <c r="D24" s="50"/>
      <c r="M24" s="22"/>
      <c r="N24" s="28" t="s">
        <v>29</v>
      </c>
      <c r="O24" s="76">
        <f>SUM(O20:O23)</f>
        <v>260433</v>
      </c>
      <c r="P24" s="71">
        <f>SUM(P20:P23)</f>
        <v>183000</v>
      </c>
      <c r="R24" s="90" t="s">
        <v>124</v>
      </c>
      <c r="S24" s="123"/>
      <c r="T24" s="93">
        <f>-157000</f>
        <v>-157000</v>
      </c>
    </row>
    <row r="25" spans="1:20" ht="16" x14ac:dyDescent="0.2">
      <c r="A25" s="19" t="s">
        <v>18</v>
      </c>
      <c r="B25" s="34">
        <v>3230</v>
      </c>
      <c r="C25" s="34">
        <v>0</v>
      </c>
      <c r="D25" s="50"/>
      <c r="H25" s="79"/>
      <c r="I25" s="79"/>
      <c r="J25" s="79"/>
      <c r="K25" s="79"/>
      <c r="L25" s="79"/>
      <c r="M25" s="22"/>
      <c r="N25" s="28" t="s">
        <v>30</v>
      </c>
      <c r="O25" s="119">
        <f>O24+O18</f>
        <v>372360</v>
      </c>
      <c r="P25" s="120">
        <f>P24+P18</f>
        <v>341955</v>
      </c>
      <c r="R25" s="38" t="s">
        <v>31</v>
      </c>
      <c r="S25" s="123"/>
      <c r="T25" s="72">
        <f>SUM(T23:T24)</f>
        <v>-89000</v>
      </c>
    </row>
    <row r="26" spans="1:20" ht="17" x14ac:dyDescent="0.2">
      <c r="A26" s="31" t="s">
        <v>19</v>
      </c>
      <c r="B26" s="34">
        <v>198005</v>
      </c>
      <c r="C26" s="34">
        <v>138580</v>
      </c>
      <c r="D26" s="50"/>
      <c r="H26" s="79"/>
      <c r="I26" s="79"/>
      <c r="J26" s="79"/>
      <c r="K26" s="79"/>
      <c r="L26" s="79"/>
      <c r="M26" s="37"/>
      <c r="N26" s="28" t="s">
        <v>32</v>
      </c>
      <c r="O26" s="83"/>
      <c r="P26" s="84"/>
      <c r="R26" s="38"/>
      <c r="S26" s="123"/>
      <c r="T26" s="72"/>
    </row>
    <row r="27" spans="1:20" ht="18" thickBot="1" x14ac:dyDescent="0.25">
      <c r="A27" s="31" t="s">
        <v>20</v>
      </c>
      <c r="B27" s="34">
        <f>17300</f>
        <v>17300</v>
      </c>
      <c r="C27" s="34">
        <f>15450</f>
        <v>15450</v>
      </c>
      <c r="D27" s="50"/>
      <c r="H27" s="79"/>
      <c r="M27" s="37"/>
      <c r="N27" s="28" t="s">
        <v>33</v>
      </c>
      <c r="O27" s="83"/>
      <c r="P27" s="84"/>
      <c r="R27" s="38" t="s">
        <v>34</v>
      </c>
      <c r="S27" s="123"/>
      <c r="T27" s="93"/>
    </row>
    <row r="28" spans="1:20" ht="17" x14ac:dyDescent="0.2">
      <c r="A28" s="31" t="s">
        <v>21</v>
      </c>
      <c r="B28" s="34">
        <f>55600</f>
        <v>55600</v>
      </c>
      <c r="C28" s="34">
        <f>61200</f>
        <v>61200</v>
      </c>
      <c r="D28" s="50"/>
      <c r="I28" s="150" t="s">
        <v>89</v>
      </c>
      <c r="J28" s="151"/>
      <c r="K28" s="151"/>
      <c r="L28" s="152"/>
      <c r="M28" s="27"/>
      <c r="N28" s="101" t="s">
        <v>12</v>
      </c>
      <c r="O28" s="130">
        <f>9600</f>
        <v>9600</v>
      </c>
      <c r="P28" s="134">
        <v>8500</v>
      </c>
      <c r="R28" s="90" t="s">
        <v>125</v>
      </c>
      <c r="S28" s="123"/>
      <c r="T28" s="93">
        <f>K37</f>
        <v>-12600</v>
      </c>
    </row>
    <row r="29" spans="1:20" ht="17" x14ac:dyDescent="0.2">
      <c r="A29" s="31" t="s">
        <v>9</v>
      </c>
      <c r="B29" s="34">
        <v>80000</v>
      </c>
      <c r="C29" s="34">
        <v>80000</v>
      </c>
      <c r="D29" s="50"/>
      <c r="I29" s="155" t="s">
        <v>97</v>
      </c>
      <c r="J29" s="156"/>
      <c r="K29" s="156"/>
      <c r="L29" s="157"/>
      <c r="M29" s="27"/>
      <c r="N29" s="36" t="s">
        <v>20</v>
      </c>
      <c r="O29" s="132">
        <f>17300</f>
        <v>17300</v>
      </c>
      <c r="P29" s="133">
        <f>15450</f>
        <v>15450</v>
      </c>
      <c r="R29" s="90" t="s">
        <v>126</v>
      </c>
      <c r="S29" s="123"/>
      <c r="T29" s="93">
        <v>-5000</v>
      </c>
    </row>
    <row r="30" spans="1:20" ht="17" thickBot="1" x14ac:dyDescent="0.25">
      <c r="I30" s="153" t="s">
        <v>111</v>
      </c>
      <c r="J30" s="154"/>
      <c r="K30" s="154"/>
      <c r="L30" s="23" t="s">
        <v>90</v>
      </c>
      <c r="M30" s="27"/>
      <c r="N30" s="28" t="s">
        <v>36</v>
      </c>
      <c r="O30" s="76">
        <f>SUM(O28:O29)</f>
        <v>26900</v>
      </c>
      <c r="P30" s="71">
        <f>SUM(P28:P29)</f>
        <v>23950</v>
      </c>
      <c r="R30" s="38" t="s">
        <v>35</v>
      </c>
      <c r="S30" s="73"/>
      <c r="T30" s="72">
        <f>SUM(T28:T29)</f>
        <v>-17600</v>
      </c>
    </row>
    <row r="31" spans="1:20" ht="17" x14ac:dyDescent="0.2">
      <c r="A31" s="39" t="s">
        <v>53</v>
      </c>
      <c r="D31" s="40"/>
      <c r="E31" s="40"/>
      <c r="F31" s="40"/>
      <c r="G31" s="40"/>
      <c r="I31" s="88"/>
      <c r="J31" s="54" t="s">
        <v>0</v>
      </c>
      <c r="K31" s="55" t="s">
        <v>99</v>
      </c>
      <c r="L31" s="56" t="s">
        <v>113</v>
      </c>
      <c r="M31" s="27"/>
      <c r="N31" s="28" t="s">
        <v>37</v>
      </c>
      <c r="O31" s="85"/>
      <c r="P31" s="116"/>
      <c r="R31" s="124" t="s">
        <v>127</v>
      </c>
      <c r="S31" s="125"/>
      <c r="T31" s="74">
        <f>T30+T25+T20</f>
        <v>-43188</v>
      </c>
    </row>
    <row r="32" spans="1:20" ht="16" customHeight="1" x14ac:dyDescent="0.2">
      <c r="A32" s="41"/>
      <c r="B32" s="41"/>
      <c r="C32" s="41"/>
      <c r="D32" s="42"/>
      <c r="E32" s="42"/>
      <c r="F32" s="42"/>
      <c r="G32" s="42"/>
      <c r="I32" s="30" t="s">
        <v>112</v>
      </c>
      <c r="J32" s="78">
        <v>45000</v>
      </c>
      <c r="K32" s="78">
        <f>B26</f>
        <v>198005</v>
      </c>
      <c r="L32" s="66">
        <f>J32+K32</f>
        <v>243005</v>
      </c>
      <c r="M32" s="43"/>
      <c r="N32" s="101" t="s">
        <v>44</v>
      </c>
      <c r="O32" s="102">
        <v>75000</v>
      </c>
      <c r="P32" s="103">
        <v>75000</v>
      </c>
      <c r="R32" s="90" t="s">
        <v>128</v>
      </c>
      <c r="S32" s="92"/>
      <c r="T32" s="93">
        <f>P12+P15+P20</f>
        <v>109852</v>
      </c>
    </row>
    <row r="33" spans="1:21" ht="19" thickBot="1" x14ac:dyDescent="0.25">
      <c r="A33" s="1" t="s">
        <v>57</v>
      </c>
      <c r="B33" s="44"/>
      <c r="C33" s="44"/>
      <c r="D33" s="44"/>
      <c r="E33" s="44"/>
      <c r="F33" s="44"/>
      <c r="G33" s="44"/>
      <c r="I33" s="30" t="s">
        <v>108</v>
      </c>
      <c r="J33" s="87">
        <v>0</v>
      </c>
      <c r="K33" s="87">
        <v>0</v>
      </c>
      <c r="L33" s="86">
        <v>0</v>
      </c>
      <c r="M33" s="33"/>
      <c r="N33" s="28" t="s">
        <v>38</v>
      </c>
      <c r="O33" s="76">
        <f>SUM(O32)</f>
        <v>75000</v>
      </c>
      <c r="P33" s="71">
        <f>SUM(P32)</f>
        <v>75000</v>
      </c>
      <c r="R33" s="126" t="s">
        <v>129</v>
      </c>
      <c r="S33" s="127"/>
      <c r="T33" s="128">
        <f>O12+O20</f>
        <v>66664</v>
      </c>
    </row>
    <row r="34" spans="1:21" ht="16" x14ac:dyDescent="0.2">
      <c r="A34" s="45" t="s">
        <v>55</v>
      </c>
      <c r="B34" s="46"/>
      <c r="C34" s="41"/>
      <c r="D34" s="46"/>
      <c r="E34" s="46"/>
      <c r="F34" s="46"/>
      <c r="G34" s="46"/>
      <c r="I34" s="30" t="s">
        <v>107</v>
      </c>
      <c r="J34" s="87">
        <v>0</v>
      </c>
      <c r="K34" s="87">
        <v>0</v>
      </c>
      <c r="L34" s="86">
        <f>J34</f>
        <v>0</v>
      </c>
      <c r="M34" s="26"/>
      <c r="N34" s="28" t="s">
        <v>39</v>
      </c>
      <c r="O34" s="87"/>
      <c r="P34" s="86"/>
      <c r="R34" s="91"/>
      <c r="S34" s="92"/>
      <c r="T34" s="92"/>
    </row>
    <row r="35" spans="1:21" ht="16" x14ac:dyDescent="0.2">
      <c r="A35" s="179" t="s">
        <v>79</v>
      </c>
      <c r="B35" s="179"/>
      <c r="C35" s="179"/>
      <c r="D35" s="179"/>
      <c r="E35" s="47"/>
      <c r="F35" s="47"/>
      <c r="G35" s="47"/>
      <c r="I35" s="30" t="s">
        <v>100</v>
      </c>
      <c r="J35" s="87">
        <v>-5000</v>
      </c>
      <c r="K35" s="87">
        <v>0</v>
      </c>
      <c r="L35" s="86">
        <f>J35</f>
        <v>-5000</v>
      </c>
      <c r="M35" s="27"/>
      <c r="N35" s="101" t="s">
        <v>0</v>
      </c>
      <c r="O35" s="102">
        <v>40000</v>
      </c>
      <c r="P35" s="106">
        <v>45000</v>
      </c>
      <c r="R35" s="91"/>
      <c r="S35" s="92"/>
      <c r="T35" s="92"/>
    </row>
    <row r="36" spans="1:21" ht="17" x14ac:dyDescent="0.2">
      <c r="A36" s="48" t="s">
        <v>80</v>
      </c>
      <c r="B36" s="49"/>
      <c r="C36" s="41"/>
      <c r="D36" s="41"/>
      <c r="E36" s="41"/>
      <c r="F36" s="41"/>
      <c r="G36" s="41"/>
      <c r="I36" s="90" t="s">
        <v>109</v>
      </c>
      <c r="J36" s="87">
        <v>0</v>
      </c>
      <c r="K36" s="87">
        <f>K20</f>
        <v>45055</v>
      </c>
      <c r="L36" s="86">
        <f>J36+K36</f>
        <v>45055</v>
      </c>
      <c r="M36" s="27"/>
      <c r="N36" s="36" t="s">
        <v>114</v>
      </c>
      <c r="O36" s="104">
        <f>K38</f>
        <v>230460</v>
      </c>
      <c r="P36" s="105">
        <f>K32</f>
        <v>198005</v>
      </c>
      <c r="R36" s="79"/>
      <c r="S36" s="79"/>
      <c r="T36" s="82"/>
    </row>
    <row r="37" spans="1:21" ht="15" customHeight="1" x14ac:dyDescent="0.2">
      <c r="A37" s="178" t="s">
        <v>81</v>
      </c>
      <c r="B37" s="178"/>
      <c r="C37" s="178"/>
      <c r="D37" s="178"/>
      <c r="E37" s="178"/>
      <c r="F37" s="178"/>
      <c r="G37" s="178"/>
      <c r="I37" s="90" t="s">
        <v>110</v>
      </c>
      <c r="J37" s="92">
        <v>0</v>
      </c>
      <c r="K37" s="87">
        <v>-12600</v>
      </c>
      <c r="L37" s="93">
        <f>K37</f>
        <v>-12600</v>
      </c>
      <c r="M37" s="33"/>
      <c r="N37" s="28" t="s">
        <v>40</v>
      </c>
      <c r="O37" s="76">
        <f>SUM(O35:O36)</f>
        <v>270460</v>
      </c>
      <c r="P37" s="71">
        <f>SUM(P35:P36)</f>
        <v>243005</v>
      </c>
      <c r="R37" s="79"/>
      <c r="S37" s="79"/>
      <c r="T37" s="82"/>
    </row>
    <row r="38" spans="1:21" ht="17" thickBot="1" x14ac:dyDescent="0.25">
      <c r="A38" s="177" t="s">
        <v>56</v>
      </c>
      <c r="B38" s="177"/>
      <c r="C38" s="177"/>
      <c r="D38" s="177"/>
      <c r="E38" s="41"/>
      <c r="F38" s="41"/>
      <c r="G38" s="41"/>
      <c r="I38" s="61" t="s">
        <v>106</v>
      </c>
      <c r="J38" s="69">
        <v>40000</v>
      </c>
      <c r="K38" s="94">
        <f>K32+K36+K37</f>
        <v>230460</v>
      </c>
      <c r="L38" s="70">
        <f>J38+K38</f>
        <v>270460</v>
      </c>
      <c r="M38" s="26"/>
      <c r="N38" s="61" t="s">
        <v>41</v>
      </c>
      <c r="O38" s="117">
        <f>O37+O33+O30</f>
        <v>372360</v>
      </c>
      <c r="P38" s="118">
        <f>P37+P33+P30</f>
        <v>341955</v>
      </c>
      <c r="R38" s="79"/>
      <c r="S38" s="79"/>
      <c r="T38" s="79"/>
    </row>
    <row r="39" spans="1:21" ht="16" x14ac:dyDescent="0.2">
      <c r="A39" s="51" t="s">
        <v>82</v>
      </c>
      <c r="B39" s="51"/>
      <c r="C39" s="51"/>
      <c r="D39" s="51"/>
      <c r="E39" s="51"/>
      <c r="F39" s="51"/>
      <c r="G39" s="51"/>
      <c r="M39" s="27"/>
      <c r="R39" s="79"/>
      <c r="S39" s="79"/>
      <c r="T39" s="82"/>
    </row>
    <row r="40" spans="1:21" ht="16" x14ac:dyDescent="0.2">
      <c r="A40" s="51"/>
      <c r="B40" s="51"/>
      <c r="C40" s="51"/>
      <c r="D40" s="51"/>
      <c r="E40" s="51"/>
      <c r="F40" s="51"/>
      <c r="G40" s="51"/>
      <c r="M40" s="52"/>
      <c r="Q40" s="52"/>
      <c r="R40" s="91"/>
      <c r="S40" s="92"/>
      <c r="T40" s="92"/>
    </row>
    <row r="41" spans="1:21" x14ac:dyDescent="0.15">
      <c r="M41" s="52"/>
      <c r="R41" s="79"/>
      <c r="S41" s="79"/>
      <c r="T41" s="79"/>
    </row>
    <row r="42" spans="1:21" ht="16" x14ac:dyDescent="0.2">
      <c r="A42" s="40" t="s">
        <v>54</v>
      </c>
      <c r="B42" s="40"/>
      <c r="C42" s="40"/>
      <c r="L42" s="68"/>
      <c r="M42" s="33"/>
      <c r="R42" s="91"/>
      <c r="S42" s="92"/>
      <c r="T42" s="92"/>
    </row>
    <row r="43" spans="1:21" ht="16" x14ac:dyDescent="0.2">
      <c r="L43" s="68"/>
      <c r="M43" s="33"/>
      <c r="R43" s="79"/>
      <c r="S43" s="79"/>
      <c r="T43" s="79"/>
      <c r="U43" s="52"/>
    </row>
    <row r="44" spans="1:21" ht="16" x14ac:dyDescent="0.15">
      <c r="A44" s="57" t="s">
        <v>83</v>
      </c>
      <c r="B44" s="58"/>
      <c r="J44" s="68"/>
      <c r="K44" s="68"/>
      <c r="M44" s="52"/>
      <c r="N44" s="79"/>
      <c r="O44" s="77"/>
      <c r="P44" s="77"/>
      <c r="Q44" s="59"/>
      <c r="R44" s="79"/>
      <c r="S44" s="79"/>
      <c r="T44" s="79"/>
    </row>
    <row r="45" spans="1:21" ht="16" x14ac:dyDescent="0.15">
      <c r="A45" s="39"/>
      <c r="D45" s="39"/>
      <c r="E45" s="39"/>
      <c r="F45" s="39"/>
      <c r="G45" s="39"/>
      <c r="R45" s="79"/>
      <c r="S45" s="79"/>
      <c r="T45" s="79"/>
    </row>
    <row r="46" spans="1:21" ht="16" x14ac:dyDescent="0.2">
      <c r="A46" s="39" t="s">
        <v>84</v>
      </c>
      <c r="D46" s="60"/>
      <c r="E46" s="60"/>
      <c r="F46" s="60"/>
      <c r="G46" s="60"/>
      <c r="K46" s="68"/>
      <c r="R46" s="91"/>
      <c r="S46" s="92"/>
      <c r="T46" s="92"/>
    </row>
    <row r="47" spans="1:21" ht="16" x14ac:dyDescent="0.15">
      <c r="A47" s="60" t="s">
        <v>85</v>
      </c>
      <c r="B47" s="39"/>
      <c r="C47" s="39"/>
      <c r="D47" s="39"/>
      <c r="E47" s="39"/>
      <c r="F47" s="39"/>
      <c r="G47" s="39"/>
    </row>
    <row r="48" spans="1:21" ht="16" x14ac:dyDescent="0.15">
      <c r="A48" s="39" t="s">
        <v>86</v>
      </c>
      <c r="B48" s="60"/>
      <c r="C48" s="60"/>
      <c r="T48" s="68"/>
    </row>
    <row r="49" spans="1:20" ht="16" x14ac:dyDescent="0.15">
      <c r="A49" s="39" t="s">
        <v>87</v>
      </c>
      <c r="B49" s="39"/>
      <c r="C49" s="39"/>
      <c r="T49" s="68"/>
    </row>
    <row r="54" spans="1:20" ht="16" x14ac:dyDescent="0.2">
      <c r="I54" s="62"/>
      <c r="J54" s="63"/>
      <c r="K54" s="169"/>
      <c r="L54" s="169"/>
    </row>
    <row r="56" spans="1:20" x14ac:dyDescent="0.15">
      <c r="H56" s="40"/>
    </row>
    <row r="57" spans="1:20" ht="16" x14ac:dyDescent="0.15">
      <c r="H57" s="40"/>
      <c r="N57" s="95"/>
      <c r="O57" s="96"/>
      <c r="P57" s="96"/>
      <c r="Q57" s="39"/>
    </row>
    <row r="59" spans="1:20" ht="16" x14ac:dyDescent="0.2">
      <c r="H59" s="40"/>
      <c r="P59" s="64"/>
      <c r="Q59" s="64"/>
    </row>
    <row r="60" spans="1:20" ht="16" x14ac:dyDescent="0.15">
      <c r="M60" s="65"/>
    </row>
    <row r="61" spans="1:20" ht="16" x14ac:dyDescent="0.15">
      <c r="M61" s="65"/>
    </row>
    <row r="62" spans="1:20" ht="16" x14ac:dyDescent="0.15">
      <c r="H62" s="40"/>
      <c r="M62" s="65"/>
    </row>
    <row r="63" spans="1:20" ht="16" x14ac:dyDescent="0.15">
      <c r="M63" s="65"/>
    </row>
    <row r="64" spans="1:20" ht="16" x14ac:dyDescent="0.15">
      <c r="M64" s="65"/>
    </row>
    <row r="65" spans="8:13" ht="16" x14ac:dyDescent="0.15">
      <c r="M65" s="65"/>
    </row>
    <row r="66" spans="8:13" ht="16" x14ac:dyDescent="0.15">
      <c r="M66" s="65"/>
    </row>
    <row r="67" spans="8:13" ht="16" x14ac:dyDescent="0.15">
      <c r="H67" s="39"/>
      <c r="M67" s="65"/>
    </row>
    <row r="68" spans="8:13" ht="16" x14ac:dyDescent="0.15">
      <c r="H68" s="60"/>
      <c r="M68" s="65"/>
    </row>
    <row r="69" spans="8:13" ht="16" x14ac:dyDescent="0.15">
      <c r="H69" s="39"/>
      <c r="M69" s="65"/>
    </row>
    <row r="70" spans="8:13" ht="16" x14ac:dyDescent="0.15">
      <c r="H70" s="39"/>
      <c r="I70" s="65"/>
      <c r="J70" s="65"/>
      <c r="K70" s="65"/>
      <c r="L70" s="65"/>
      <c r="M70" s="65"/>
    </row>
    <row r="71" spans="8:13" ht="16" x14ac:dyDescent="0.15">
      <c r="I71" s="65"/>
      <c r="J71" s="65"/>
      <c r="K71" s="65"/>
      <c r="L71" s="65"/>
      <c r="M71" s="65"/>
    </row>
    <row r="72" spans="8:13" ht="16" x14ac:dyDescent="0.15">
      <c r="I72" s="65"/>
      <c r="J72" s="65"/>
      <c r="K72" s="65"/>
      <c r="L72" s="65"/>
      <c r="M72" s="65"/>
    </row>
    <row r="73" spans="8:13" ht="16" x14ac:dyDescent="0.15">
      <c r="I73" s="65"/>
      <c r="J73" s="65"/>
      <c r="K73" s="65"/>
      <c r="L73" s="65"/>
      <c r="M73" s="65"/>
    </row>
    <row r="74" spans="8:13" ht="16" x14ac:dyDescent="0.15">
      <c r="I74" s="65"/>
      <c r="J74" s="65"/>
      <c r="K74" s="65"/>
      <c r="L74" s="65"/>
      <c r="M74" s="65"/>
    </row>
    <row r="75" spans="8:13" ht="16" x14ac:dyDescent="0.15">
      <c r="I75" s="65"/>
      <c r="J75" s="65"/>
      <c r="K75" s="65"/>
      <c r="L75" s="65"/>
      <c r="M75" s="65"/>
    </row>
    <row r="76" spans="8:13" ht="16" x14ac:dyDescent="0.15">
      <c r="I76" s="65"/>
      <c r="J76" s="65"/>
      <c r="K76" s="65"/>
      <c r="L76" s="65"/>
      <c r="M76" s="65"/>
    </row>
    <row r="77" spans="8:13" ht="16" x14ac:dyDescent="0.15">
      <c r="I77" s="65"/>
      <c r="J77" s="65"/>
      <c r="K77" s="65"/>
      <c r="L77" s="65"/>
      <c r="M77" s="65"/>
    </row>
    <row r="78" spans="8:13" ht="16" x14ac:dyDescent="0.15">
      <c r="I78" s="65"/>
      <c r="J78" s="65"/>
      <c r="K78" s="65"/>
      <c r="L78" s="65"/>
      <c r="M78" s="65"/>
    </row>
    <row r="79" spans="8:13" ht="16" x14ac:dyDescent="0.15">
      <c r="I79" s="65"/>
      <c r="J79" s="65"/>
      <c r="K79" s="65"/>
      <c r="L79" s="65"/>
      <c r="M79" s="65"/>
    </row>
    <row r="80" spans="8:13" ht="16" x14ac:dyDescent="0.15">
      <c r="I80" s="65"/>
      <c r="J80" s="65"/>
      <c r="K80" s="65"/>
      <c r="L80" s="65"/>
      <c r="M80" s="65"/>
    </row>
  </sheetData>
  <mergeCells count="24">
    <mergeCell ref="K54:L54"/>
    <mergeCell ref="A1:B1"/>
    <mergeCell ref="J1:K1"/>
    <mergeCell ref="L1:M1"/>
    <mergeCell ref="A3:C4"/>
    <mergeCell ref="I8:J8"/>
    <mergeCell ref="I6:K6"/>
    <mergeCell ref="I7:K7"/>
    <mergeCell ref="A38:D38"/>
    <mergeCell ref="A37:G37"/>
    <mergeCell ref="A35:D35"/>
    <mergeCell ref="R8:S8"/>
    <mergeCell ref="N6:P6"/>
    <mergeCell ref="R6:T6"/>
    <mergeCell ref="N7:P7"/>
    <mergeCell ref="R7:T7"/>
    <mergeCell ref="O10:P10"/>
    <mergeCell ref="O11:P11"/>
    <mergeCell ref="P1:Q1"/>
    <mergeCell ref="I28:L28"/>
    <mergeCell ref="I30:K30"/>
    <mergeCell ref="I29:L29"/>
    <mergeCell ref="N1:O1"/>
    <mergeCell ref="N8:O8"/>
  </mergeCells>
  <pageMargins left="0.7" right="0.7" top="0.75" bottom="0.75" header="0.3" footer="0.3"/>
  <pageSetup paperSize="9" scale="52" orientation="landscape" horizontalDpi="300" verticalDpi="300" r:id="rId1"/>
  <ignoredErrors>
    <ignoredError sqref="L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Partie 1</vt:lpstr>
      <vt:lpstr>Partie 2</vt:lpstr>
      <vt:lpstr>Partie 3</vt:lpstr>
      <vt:lpstr>'Partie 2'!Zone_d_impression</vt:lpstr>
      <vt:lpstr>'Partie 3'!Zone_d_impression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ramdani</dc:creator>
  <cp:lastModifiedBy>Christopher Rose</cp:lastModifiedBy>
  <cp:lastPrinted>2020-05-15T14:08:25Z</cp:lastPrinted>
  <dcterms:created xsi:type="dcterms:W3CDTF">2020-05-08T16:35:38Z</dcterms:created>
  <dcterms:modified xsi:type="dcterms:W3CDTF">2020-05-15T16:05:16Z</dcterms:modified>
</cp:coreProperties>
</file>