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o 1 et 2" sheetId="1" r:id="rId4"/>
    <sheet state="visible" name="Réponse" sheetId="2" r:id="rId5"/>
    <sheet state="visible" name="Perso " sheetId="3" r:id="rId6"/>
  </sheets>
  <definedNames/>
  <calcPr/>
  <extLst>
    <ext uri="GoogleSheetsCustomDataVersion1">
      <go:sheetsCustomData xmlns:go="http://customooxmlschemas.google.com/" r:id="rId7" roundtripDataSignature="AMtx7mhLhKTXYqm/sqjAwbu2GTs2+hVDfg=="/>
    </ext>
  </extLst>
</workbook>
</file>

<file path=xl/sharedStrings.xml><?xml version="1.0" encoding="utf-8"?>
<sst xmlns="http://schemas.openxmlformats.org/spreadsheetml/2006/main" count="194" uniqueCount="161">
  <si>
    <t>Exercice 1</t>
  </si>
  <si>
    <t>Exercice 2:</t>
  </si>
  <si>
    <r>
      <rPr>
        <rFont val="Calibri"/>
        <color theme="1"/>
        <sz val="11.0"/>
      </rPr>
      <t xml:space="preserve">On vous présente </t>
    </r>
    <r>
      <rPr>
        <rFont val="Calibri"/>
        <b/>
        <color rgb="FFFF0000"/>
        <sz val="11.0"/>
      </rPr>
      <t>une partie</t>
    </r>
    <r>
      <rPr>
        <rFont val="Calibri"/>
        <color theme="1"/>
        <sz val="11.0"/>
      </rPr>
      <t xml:space="preserve"> des soldes comparatifs de la  société X au 31 décembre. Les comptes sont classés par ordre alphabétique et les montants sont en dollar canadien.</t>
    </r>
  </si>
  <si>
    <t>On vous présente les soldes comparatifs des comptes de la société YEP inc. au 31 décembre. Les comptes sont classés par ordre alphabétique et les montants sont en dollar canadien.</t>
  </si>
  <si>
    <t>Amortissement cumulé - Bâtiment</t>
  </si>
  <si>
    <t>Amortissement cumulé - Matériel roulant</t>
  </si>
  <si>
    <t xml:space="preserve">Amortissement cumulé- Machine </t>
  </si>
  <si>
    <t>Bâtiment</t>
  </si>
  <si>
    <t>Capital social</t>
  </si>
  <si>
    <t>Capital- social (ou capital-actions)</t>
  </si>
  <si>
    <t>Charges commerciales et administratives</t>
  </si>
  <si>
    <t>Comptes-clients (nets)</t>
  </si>
  <si>
    <t>Comptes clients (nets)</t>
  </si>
  <si>
    <t>Comptes-fournisseurs</t>
  </si>
  <si>
    <t>Comptes fournisseurs</t>
  </si>
  <si>
    <t>Dividendes</t>
  </si>
  <si>
    <t>-</t>
  </si>
  <si>
    <t>Coût des ventes</t>
  </si>
  <si>
    <t>Emprunt bancaire (court terme)</t>
  </si>
  <si>
    <t>Encaisse</t>
  </si>
  <si>
    <t>Emprunt-échéance 2022</t>
  </si>
  <si>
    <t>Fournitures de bureau</t>
  </si>
  <si>
    <t>Intérêts à payer</t>
  </si>
  <si>
    <t>Machine</t>
  </si>
  <si>
    <t>Intérêts à recevoir</t>
  </si>
  <si>
    <t>Intérêts sur emprunt</t>
  </si>
  <si>
    <t>Loyers payés d'avance</t>
  </si>
  <si>
    <t xml:space="preserve">Intérêts sur placement </t>
  </si>
  <si>
    <t>Matériel roulant</t>
  </si>
  <si>
    <t>Intérêts sur placement à recevoir</t>
  </si>
  <si>
    <t>Obligations à payer (long terme)</t>
  </si>
  <si>
    <t>Loyer payé d'avance</t>
  </si>
  <si>
    <t>Placements temporaires</t>
  </si>
  <si>
    <t>Perte sur disposition de l'ancienne machine</t>
  </si>
  <si>
    <t>Résultats non distribués (RND)</t>
  </si>
  <si>
    <t>Placement à terme (2019)</t>
  </si>
  <si>
    <t>Stocks (inventaires) de marchandises</t>
  </si>
  <si>
    <t>Placement à terme (2021)</t>
  </si>
  <si>
    <t>Terrain</t>
  </si>
  <si>
    <t>Produit des ventes</t>
  </si>
  <si>
    <t xml:space="preserve">TRAVAIL À FAIRE : </t>
  </si>
  <si>
    <t xml:space="preserve">Réparation de la machine  </t>
  </si>
  <si>
    <t xml:space="preserve">Partie 1 : (Pour l'année 2020) </t>
  </si>
  <si>
    <t>PNC</t>
  </si>
  <si>
    <t>PC</t>
  </si>
  <si>
    <t>AC</t>
  </si>
  <si>
    <t>Résultat non distribué (début d'exercice)</t>
  </si>
  <si>
    <r>
      <rPr>
        <rFont val="Calibri"/>
        <b/>
        <color theme="1"/>
        <sz val="11.0"/>
      </rPr>
      <t>A)</t>
    </r>
    <r>
      <rPr>
        <rFont val="Calibri"/>
        <color theme="1"/>
        <sz val="11.0"/>
      </rPr>
      <t xml:space="preserve"> Calculer le ratio de liquidité générale </t>
    </r>
  </si>
  <si>
    <t>ANC</t>
  </si>
  <si>
    <t>CP</t>
  </si>
  <si>
    <t>Salaires à payer</t>
  </si>
  <si>
    <r>
      <rPr>
        <rFont val="Calibri"/>
        <b/>
        <color theme="1"/>
        <sz val="11.0"/>
      </rPr>
      <t>B)</t>
    </r>
    <r>
      <rPr>
        <rFont val="Calibri"/>
        <color theme="1"/>
        <sz val="11.0"/>
      </rPr>
      <t xml:space="preserve"> Calculer le ratio de liquidité immédiate </t>
    </r>
  </si>
  <si>
    <t>Stocks (inventaires) de matières premières</t>
  </si>
  <si>
    <r>
      <rPr>
        <rFont val="Calibri"/>
        <b/>
        <color theme="1"/>
        <sz val="11.0"/>
      </rPr>
      <t>C)</t>
    </r>
    <r>
      <rPr>
        <rFont val="Calibri"/>
        <color theme="1"/>
        <sz val="11.0"/>
      </rPr>
      <t xml:space="preserve"> Calculer le ratio d'endettement</t>
    </r>
  </si>
  <si>
    <t>Partie 2: (pour l’exercice terminé le 31 décembre 2020)</t>
  </si>
  <si>
    <t>Informations supplémentaires :</t>
  </si>
  <si>
    <r>
      <rPr>
        <rFont val="Calibri"/>
        <b/>
        <color rgb="FF000000"/>
        <sz val="12.0"/>
      </rPr>
      <t>A)</t>
    </r>
    <r>
      <rPr>
        <rFont val="Calibri"/>
        <b/>
        <color rgb="FF000000"/>
        <sz val="7.0"/>
      </rPr>
      <t xml:space="preserve">     </t>
    </r>
    <r>
      <rPr>
        <rFont val="Calibri"/>
        <b val="0"/>
        <color rgb="FF000000"/>
        <sz val="12.0"/>
      </rPr>
      <t xml:space="preserve">Dressez, </t>
    </r>
    <r>
      <rPr>
        <rFont val="Calibri"/>
        <b/>
        <color rgb="FF000000"/>
        <sz val="12.0"/>
      </rPr>
      <t>en bonne et due forme</t>
    </r>
    <r>
      <rPr>
        <rFont val="Calibri"/>
        <b val="0"/>
        <color rgb="FF000000"/>
        <sz val="12.0"/>
      </rPr>
      <t>, l’état de variation des capitaux propres</t>
    </r>
    <r>
      <rPr>
        <rFont val="Calibri"/>
        <b/>
        <color rgb="FF000000"/>
        <sz val="12.0"/>
      </rPr>
      <t>.</t>
    </r>
  </si>
  <si>
    <r>
      <rPr>
        <rFont val="Times New Roman"/>
        <b/>
        <color theme="1"/>
        <sz val="12.0"/>
      </rPr>
      <t>1)</t>
    </r>
    <r>
      <rPr>
        <rFont val="Times New Roman"/>
        <color theme="1"/>
        <sz val="12.0"/>
      </rPr>
      <t xml:space="preserve"> Le 1</t>
    </r>
    <r>
      <rPr>
        <rFont val="Times New Roman"/>
        <color theme="1"/>
        <sz val="12.0"/>
        <vertAlign val="superscript"/>
      </rPr>
      <t>er</t>
    </r>
    <r>
      <rPr>
        <rFont val="Times New Roman"/>
        <color theme="1"/>
        <sz val="12.0"/>
      </rPr>
      <t xml:space="preserve"> mai, une nouvelle machine a été achetée au prix de 157 000 $ pour remplacer l’ancienne machine de production qui a été vendu à cette même date. La nouvelle machinet s’amortit linéairement à raison de 6 850 $ par année et l’ancienne machine s’amortissait linéairement à raison de 6 000 $ par année.</t>
    </r>
  </si>
  <si>
    <r>
      <rPr>
        <rFont val="Calibri"/>
        <b/>
        <color theme="1"/>
        <sz val="11.0"/>
      </rPr>
      <t>2)</t>
    </r>
    <r>
      <rPr>
        <rFont val="Calibri"/>
        <color theme="1"/>
        <sz val="11.0"/>
      </rPr>
      <t xml:space="preserve"> Les placements à terme sont constitués d’obligations de compagnies.</t>
    </r>
  </si>
  <si>
    <r>
      <rPr>
        <rFont val="Calibri"/>
        <b/>
        <color theme="1"/>
        <sz val="11.0"/>
      </rPr>
      <t>3)</t>
    </r>
    <r>
      <rPr>
        <rFont val="Calibri"/>
        <color theme="1"/>
        <sz val="11.0"/>
      </rPr>
      <t xml:space="preserve"> Des dividendes ont été déclarés et payés.</t>
    </r>
  </si>
  <si>
    <r>
      <rPr>
        <rFont val="Calibri"/>
        <b/>
        <color theme="1"/>
        <sz val="11.0"/>
      </rPr>
      <t>4)</t>
    </r>
    <r>
      <rPr>
        <rFont val="Calibri"/>
        <color theme="1"/>
        <sz val="11.0"/>
      </rPr>
      <t xml:space="preserve"> Les charges commerciales et administratives comprennent toutes les charges qui ne sont pas mentionnées dans les comptes du tableau précédant. Entre autres, l'amortissement est inclus dans les charges commerciales.</t>
    </r>
  </si>
  <si>
    <r>
      <rPr>
        <rFont val="Calibri"/>
        <b/>
        <color theme="1"/>
        <sz val="11.0"/>
      </rPr>
      <t>5)</t>
    </r>
    <r>
      <rPr>
        <rFont val="Calibri"/>
        <color theme="1"/>
        <sz val="11.0"/>
      </rPr>
      <t xml:space="preserve"> La compagnie ne paye pas d’impôt</t>
    </r>
  </si>
  <si>
    <t>Arrondir au dollar près.</t>
  </si>
  <si>
    <r>
      <rPr>
        <rFont val="Calibri"/>
        <b/>
        <color theme="1"/>
        <sz val="12.0"/>
        <u/>
      </rPr>
      <t>TRAVAIL À FAIRE</t>
    </r>
    <r>
      <rPr>
        <rFont val="Calibri"/>
        <b/>
        <color theme="1"/>
        <sz val="12.0"/>
        <u/>
      </rPr>
      <t> </t>
    </r>
    <r>
      <rPr>
        <rFont val="Calibri"/>
        <b val="0"/>
        <color theme="1"/>
        <sz val="11.0"/>
        <u/>
      </rPr>
      <t>: (pour l’exercice terminé le 31 décembre 2020)</t>
    </r>
  </si>
  <si>
    <r>
      <rPr>
        <rFont val="Calibri"/>
        <b/>
        <color theme="1"/>
        <sz val="12.0"/>
      </rPr>
      <t>A)</t>
    </r>
    <r>
      <rPr>
        <rFont val="Calibri"/>
        <b/>
        <color theme="1"/>
        <sz val="7.0"/>
      </rPr>
      <t xml:space="preserve">     </t>
    </r>
    <r>
      <rPr>
        <rFont val="Calibri"/>
        <b val="0"/>
        <color theme="1"/>
        <sz val="11.0"/>
      </rPr>
      <t xml:space="preserve">Dressez, </t>
    </r>
    <r>
      <rPr>
        <rFont val="Calibri"/>
        <b/>
        <color theme="1"/>
        <sz val="12.0"/>
      </rPr>
      <t>en bonne et due forme</t>
    </r>
    <r>
      <rPr>
        <rFont val="Calibri"/>
        <b val="0"/>
        <color theme="1"/>
        <sz val="11.0"/>
      </rPr>
      <t>, l’état de la situation financière.</t>
    </r>
  </si>
  <si>
    <r>
      <rPr>
        <rFont val="Calibri"/>
        <b/>
        <color theme="1"/>
        <sz val="12.0"/>
      </rPr>
      <t>B)</t>
    </r>
    <r>
      <rPr>
        <rFont val="Calibri"/>
        <b/>
        <color theme="1"/>
        <sz val="7.0"/>
      </rPr>
      <t xml:space="preserve">     </t>
    </r>
    <r>
      <rPr>
        <rFont val="Calibri"/>
        <b val="0"/>
        <color theme="1"/>
        <sz val="11.0"/>
      </rPr>
      <t xml:space="preserve">Dressez, </t>
    </r>
    <r>
      <rPr>
        <rFont val="Calibri"/>
        <b/>
        <color theme="1"/>
        <sz val="12.0"/>
      </rPr>
      <t>en bonne et due forme</t>
    </r>
    <r>
      <rPr>
        <rFont val="Calibri"/>
        <b val="0"/>
        <color theme="1"/>
        <sz val="11.0"/>
      </rPr>
      <t>, l’état des flux de trésorerie selon la méthode indirecte.</t>
    </r>
  </si>
  <si>
    <t>Étudiant 1</t>
  </si>
  <si>
    <t>Étudiant 2</t>
  </si>
  <si>
    <t>Étudiant 3</t>
  </si>
  <si>
    <t>Réponses Exo 3</t>
  </si>
  <si>
    <t>YEP Inc.</t>
  </si>
  <si>
    <t>Nom: Brisebois</t>
  </si>
  <si>
    <t>Nom: Guerrier</t>
  </si>
  <si>
    <t>Nom</t>
  </si>
  <si>
    <t>État du flux de trésorerie</t>
  </si>
  <si>
    <t>Prénom: Mathieu</t>
  </si>
  <si>
    <t>Prénom: Esther</t>
  </si>
  <si>
    <t xml:space="preserve">Prénom </t>
  </si>
  <si>
    <t>période du 1er janvier au 31 décembre 2020</t>
  </si>
  <si>
    <t>($ CAN)</t>
  </si>
  <si>
    <t>Matricule: 1997829</t>
  </si>
  <si>
    <t>Matricule: 1895679</t>
  </si>
  <si>
    <t>Matricule</t>
  </si>
  <si>
    <t>Activités opérationnelles</t>
  </si>
  <si>
    <t>Groupe: 04</t>
  </si>
  <si>
    <t>Groupe : 04</t>
  </si>
  <si>
    <t xml:space="preserve">Groupe </t>
  </si>
  <si>
    <t>État de la situation financière</t>
  </si>
  <si>
    <t>Résultat net</t>
  </si>
  <si>
    <t>Réponses Exo 2</t>
  </si>
  <si>
    <t>Au 31 décembre 2020</t>
  </si>
  <si>
    <t>Variation des comptes-clients</t>
  </si>
  <si>
    <t>Partie 1</t>
  </si>
  <si>
    <t>Variation des stocks</t>
  </si>
  <si>
    <r>
      <rPr>
        <rFont val="Times New Roman"/>
        <b/>
        <color theme="1"/>
        <sz val="12.0"/>
      </rPr>
      <t>A)</t>
    </r>
    <r>
      <rPr>
        <rFont val="Times New Roman"/>
        <color theme="1"/>
        <sz val="12.0"/>
      </rPr>
      <t xml:space="preserve"> Calculer le ratio de liquidité générale </t>
    </r>
  </si>
  <si>
    <t>ACTIFS</t>
  </si>
  <si>
    <t>Variation des comptes-fournisseurs</t>
  </si>
  <si>
    <r>
      <rPr>
        <rFont val="Times New Roman"/>
        <b/>
        <color theme="1"/>
        <sz val="12.0"/>
      </rPr>
      <t>B)</t>
    </r>
    <r>
      <rPr>
        <rFont val="Times New Roman"/>
        <color theme="1"/>
        <sz val="12.0"/>
      </rPr>
      <t xml:space="preserve"> Calculer le ratio de liquidité immédiate </t>
    </r>
  </si>
  <si>
    <t>Actifs courants</t>
  </si>
  <si>
    <t>Variation des salaires à payer</t>
  </si>
  <si>
    <r>
      <rPr>
        <rFont val="Times New Roman"/>
        <b/>
        <color theme="1"/>
        <sz val="12.0"/>
      </rPr>
      <t>C)</t>
    </r>
    <r>
      <rPr>
        <rFont val="Times New Roman"/>
        <color theme="1"/>
        <sz val="12.0"/>
      </rPr>
      <t xml:space="preserve"> Calculer le ratio d'endettement</t>
    </r>
  </si>
  <si>
    <t>Variation du loyer payé d'avance</t>
  </si>
  <si>
    <t>Comptes-clients</t>
  </si>
  <si>
    <t>Partie 2</t>
  </si>
  <si>
    <t>Éléments sans effet sur la trésorerie</t>
  </si>
  <si>
    <t>X Inc.</t>
  </si>
  <si>
    <t>Amortissement</t>
  </si>
  <si>
    <t xml:space="preserve">État de la variation des capitaux propes                                                                                du 1er janvier 2020 au 31 décembre 2021                                 </t>
  </si>
  <si>
    <t>Intérêt sur placement à recevoir</t>
  </si>
  <si>
    <t>Perte sur disposition</t>
  </si>
  <si>
    <t>Reclassement des frais d'intérêts</t>
  </si>
  <si>
    <t xml:space="preserve">Capital social </t>
  </si>
  <si>
    <t>RND</t>
  </si>
  <si>
    <t xml:space="preserve">Total </t>
  </si>
  <si>
    <t>Total actifs courants</t>
  </si>
  <si>
    <t>Reclassement des produits d'intérêts</t>
  </si>
  <si>
    <t>Actifs non courants</t>
  </si>
  <si>
    <t>Solde au 1er janvier 2020</t>
  </si>
  <si>
    <t>Immobilisations corporelles</t>
  </si>
  <si>
    <t>Réévaluation des biens immobiliers</t>
  </si>
  <si>
    <t>Surplus d'apport de la période</t>
  </si>
  <si>
    <t>Émission d'actions</t>
  </si>
  <si>
    <t>Amortissement cumulé sur la machine</t>
  </si>
  <si>
    <t>Résultats nets de la période</t>
  </si>
  <si>
    <t>Placements à long terme</t>
  </si>
  <si>
    <t>Total des activités opérationnelles</t>
  </si>
  <si>
    <t>Dividendes déclarés</t>
  </si>
  <si>
    <t>Solde au 31 décembre 2020</t>
  </si>
  <si>
    <t>Activités d'investissement</t>
  </si>
  <si>
    <t>Total actifs non courants</t>
  </si>
  <si>
    <t>Acquisition de la machine</t>
  </si>
  <si>
    <t>Total des actifs</t>
  </si>
  <si>
    <t>Disposition de la machine</t>
  </si>
  <si>
    <t>PASSIFS ET CAPITAUX PROPRES</t>
  </si>
  <si>
    <t>Produits d'intérêts</t>
  </si>
  <si>
    <t>Passifs courants</t>
  </si>
  <si>
    <t>Total des activités d'investissement</t>
  </si>
  <si>
    <t>Passifs de régularisation</t>
  </si>
  <si>
    <t>Activités de financement</t>
  </si>
  <si>
    <t>Total Passifs Courants</t>
  </si>
  <si>
    <t>Passifs non courants</t>
  </si>
  <si>
    <t>Emprunt - échéance 2022</t>
  </si>
  <si>
    <t>Frais d'intérêt</t>
  </si>
  <si>
    <t>Total Passifs non courants</t>
  </si>
  <si>
    <t>Total des activités de financement</t>
  </si>
  <si>
    <t>Capitaux propres</t>
  </si>
  <si>
    <t>Variation de la trésorerie</t>
  </si>
  <si>
    <t>Résultats non-distribués</t>
  </si>
  <si>
    <t>Trésorerie au début</t>
  </si>
  <si>
    <t>Trésorerie à la fin</t>
  </si>
  <si>
    <t>Total Capitaux Propres</t>
  </si>
  <si>
    <t>Total passifs et des capitaux</t>
  </si>
  <si>
    <t xml:space="preserve">                                       YEP Inc.</t>
  </si>
  <si>
    <t xml:space="preserve">                                      État des résultats</t>
  </si>
  <si>
    <t xml:space="preserve">        période du 1er janvier 2020 au 31 décembre 2020         $CAN</t>
  </si>
  <si>
    <t xml:space="preserve">État de la variation des capitaux propes                                                                                du 1er janvier 2020 au 31 décembre 2020                                 </t>
  </si>
  <si>
    <t>Marge brute</t>
  </si>
  <si>
    <t>Intérêt sur placement</t>
  </si>
  <si>
    <t>Charges</t>
  </si>
  <si>
    <t>Intérêt sur emprunt</t>
  </si>
  <si>
    <t>Réparation de la machine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</si>
</sst>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 * #,##0_)\ &quot;$&quot;_ ;_ * \(#,##0\)\ &quot;$&quot;_ ;_ * &quot;-&quot;??_)\ &quot;$&quot;_ ;_ @_ "/>
    <numFmt numFmtId="165" formatCode="#,##0\ &quot;$&quot;_);[Red]\(#,##0\ &quot;$&quot;\)"/>
  </numFmts>
  <fonts count="28">
    <font>
      <sz val="11.0"/>
      <color theme="1"/>
      <name val="Arial"/>
    </font>
    <font>
      <b/>
      <u/>
      <sz val="11.0"/>
      <color theme="1"/>
      <name val="Calibri"/>
    </font>
    <font>
      <b/>
      <u/>
      <sz val="11.0"/>
      <color theme="1"/>
      <name val="Times New Roman"/>
    </font>
    <font>
      <sz val="11.0"/>
      <color theme="1"/>
      <name val="Calibri"/>
    </font>
    <font>
      <b/>
      <sz val="11.0"/>
      <color theme="1"/>
      <name val="Calibri"/>
    </font>
    <font>
      <sz val="12.0"/>
      <color rgb="FF000000"/>
      <name val="Times New Roman"/>
    </font>
    <font>
      <sz val="11.0"/>
      <color theme="1"/>
      <name val="Times New Roman"/>
    </font>
    <font>
      <sz val="12.0"/>
      <color rgb="FF000000"/>
      <name val="Calibri"/>
    </font>
    <font>
      <b/>
      <u/>
      <sz val="12.0"/>
      <color rgb="FF000000"/>
      <name val="Times New Roman"/>
    </font>
    <font>
      <color theme="1"/>
      <name val="Calibri"/>
    </font>
    <font>
      <b/>
      <u/>
      <sz val="12.0"/>
      <color theme="1"/>
      <name val="Times New Roman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theme="1"/>
      <name val="Times New Roman"/>
    </font>
    <font>
      <sz val="11.0"/>
      <color theme="1"/>
    </font>
    <font>
      <b/>
      <u/>
      <sz val="12.0"/>
      <color theme="1"/>
      <name val="Calibri"/>
    </font>
    <font>
      <b/>
      <u/>
      <sz val="11.0"/>
      <color theme="1"/>
      <name val="Calibri"/>
    </font>
    <font/>
    <font>
      <sz val="12.0"/>
      <color theme="1"/>
      <name val="Calibri"/>
    </font>
    <font>
      <b/>
      <sz val="12.0"/>
      <color rgb="FFFF0000"/>
      <name val="Times New Roman"/>
    </font>
    <font>
      <b/>
      <sz val="12.0"/>
      <color theme="1"/>
      <name val="Times New Roman"/>
    </font>
    <font>
      <u/>
      <sz val="11.0"/>
      <color theme="1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sz val="12.0"/>
      <color rgb="FFFF0000"/>
      <name val="Calibri"/>
    </font>
    <font>
      <sz val="8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8EAADB"/>
        <bgColor rgb="FF8EAADB"/>
      </patternFill>
    </fill>
    <fill>
      <patternFill patternType="solid">
        <fgColor rgb="FFBFBFBF"/>
        <bgColor rgb="FFBFBFBF"/>
      </patternFill>
    </fill>
    <fill>
      <patternFill patternType="solid">
        <fgColor rgb="FFFFD965"/>
        <bgColor rgb="FFFFD965"/>
      </patternFill>
    </fill>
    <fill>
      <patternFill patternType="solid">
        <fgColor rgb="FF8496B0"/>
        <bgColor rgb="FF8496B0"/>
      </patternFill>
    </fill>
    <fill>
      <patternFill patternType="solid">
        <fgColor rgb="FFFFFF00"/>
        <bgColor rgb="FFFFFF00"/>
      </patternFill>
    </fill>
  </fills>
  <borders count="4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 shrinkToFit="0" wrapText="1"/>
    </xf>
    <xf borderId="0" fillId="0" fontId="4" numFmtId="0" xfId="0" applyFont="1"/>
    <xf borderId="1" fillId="2" fontId="5" numFmtId="0" xfId="0" applyAlignment="1" applyBorder="1" applyFill="1" applyFont="1">
      <alignment vertical="center"/>
    </xf>
    <xf borderId="1" fillId="0" fontId="5" numFmtId="164" xfId="0" applyAlignment="1" applyBorder="1" applyFont="1" applyNumberFormat="1">
      <alignment horizontal="right" vertical="center"/>
    </xf>
    <xf borderId="1" fillId="0" fontId="4" numFmtId="0" xfId="0" applyAlignment="1" applyBorder="1" applyFont="1">
      <alignment horizontal="center"/>
    </xf>
    <xf borderId="1" fillId="0" fontId="3" numFmtId="0" xfId="0" applyAlignment="1" applyBorder="1" applyFont="1">
      <alignment vertical="center"/>
    </xf>
    <xf borderId="1" fillId="0" fontId="3" numFmtId="164" xfId="0" applyAlignment="1" applyBorder="1" applyFont="1" applyNumberFormat="1">
      <alignment vertical="center"/>
    </xf>
    <xf borderId="1" fillId="0" fontId="3" numFmtId="164" xfId="0" applyBorder="1" applyFont="1" applyNumberFormat="1"/>
    <xf borderId="1" fillId="3" fontId="3" numFmtId="0" xfId="0" applyAlignment="1" applyBorder="1" applyFill="1" applyFont="1">
      <alignment vertical="center"/>
    </xf>
    <xf borderId="1" fillId="3" fontId="5" numFmtId="0" xfId="0" applyAlignment="1" applyBorder="1" applyFont="1">
      <alignment vertical="center"/>
    </xf>
    <xf borderId="1" fillId="4" fontId="5" numFmtId="0" xfId="0" applyAlignment="1" applyBorder="1" applyFill="1" applyFont="1">
      <alignment vertical="center"/>
    </xf>
    <xf borderId="1" fillId="4" fontId="3" numFmtId="0" xfId="0" applyAlignment="1" applyBorder="1" applyFont="1">
      <alignment vertical="center"/>
    </xf>
    <xf borderId="1" fillId="5" fontId="5" numFmtId="0" xfId="0" applyAlignment="1" applyBorder="1" applyFill="1" applyFont="1">
      <alignment vertical="center"/>
    </xf>
    <xf borderId="1" fillId="5" fontId="3" numFmtId="0" xfId="0" applyAlignment="1" applyBorder="1" applyFont="1">
      <alignment vertical="center"/>
    </xf>
    <xf borderId="1" fillId="0" fontId="6" numFmtId="164" xfId="0" applyBorder="1" applyFont="1" applyNumberFormat="1"/>
    <xf borderId="1" fillId="0" fontId="3" numFmtId="0" xfId="0" applyAlignment="1" applyBorder="1" applyFont="1">
      <alignment horizontal="center"/>
    </xf>
    <xf borderId="1" fillId="0" fontId="7" numFmtId="0" xfId="0" applyAlignment="1" applyBorder="1" applyFont="1">
      <alignment vertical="center"/>
    </xf>
    <xf borderId="1" fillId="6" fontId="3" numFmtId="0" xfId="0" applyAlignment="1" applyBorder="1" applyFill="1" applyFont="1">
      <alignment vertical="center"/>
    </xf>
    <xf borderId="1" fillId="0" fontId="3" numFmtId="0" xfId="0" applyAlignment="1" applyBorder="1" applyFont="1">
      <alignment shrinkToFit="0" vertical="center" wrapText="1"/>
    </xf>
    <xf borderId="1" fillId="0" fontId="3" numFmtId="164" xfId="0" applyAlignment="1" applyBorder="1" applyFont="1" applyNumberFormat="1">
      <alignment shrinkToFit="0" vertical="center" wrapText="1"/>
    </xf>
    <xf borderId="1" fillId="0" fontId="3" numFmtId="164" xfId="0" applyAlignment="1" applyBorder="1" applyFont="1" applyNumberFormat="1">
      <alignment shrinkToFit="0" wrapText="1"/>
    </xf>
    <xf borderId="0" fillId="0" fontId="3" numFmtId="164" xfId="0" applyFont="1" applyNumberFormat="1"/>
    <xf borderId="1" fillId="6" fontId="5" numFmtId="0" xfId="0" applyAlignment="1" applyBorder="1" applyFont="1">
      <alignment vertical="center"/>
    </xf>
    <xf borderId="1" fillId="0" fontId="7" numFmtId="0" xfId="0" applyAlignment="1" applyBorder="1" applyFont="1">
      <alignment shrinkToFit="0" vertical="center" wrapText="1"/>
    </xf>
    <xf borderId="0" fillId="0" fontId="8" numFmtId="0" xfId="0" applyAlignment="1" applyFont="1">
      <alignment vertical="center"/>
    </xf>
    <xf borderId="2" fillId="6" fontId="3" numFmtId="0" xfId="0" applyBorder="1" applyFont="1"/>
    <xf borderId="2" fillId="5" fontId="3" numFmtId="0" xfId="0" applyBorder="1" applyFont="1"/>
    <xf borderId="2" fillId="4" fontId="3" numFmtId="0" xfId="0" applyBorder="1" applyFont="1"/>
    <xf borderId="1" fillId="3" fontId="7" numFmtId="0" xfId="0" applyAlignment="1" applyBorder="1" applyFont="1">
      <alignment shrinkToFit="0" vertical="center" wrapText="1"/>
    </xf>
    <xf borderId="0" fillId="0" fontId="9" numFmtId="0" xfId="0" applyFont="1"/>
    <xf borderId="2" fillId="2" fontId="3" numFmtId="0" xfId="0" applyBorder="1" applyFont="1"/>
    <xf borderId="2" fillId="3" fontId="3" numFmtId="0" xfId="0" applyBorder="1" applyFont="1"/>
    <xf borderId="0" fillId="0" fontId="10" numFmtId="0" xfId="0" applyFont="1"/>
    <xf borderId="0" fillId="0" fontId="11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12" numFmtId="0" xfId="0" applyAlignment="1" applyFont="1">
      <alignment vertical="center"/>
    </xf>
    <xf borderId="0" fillId="0" fontId="1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3" numFmtId="0" xfId="0" applyFont="1"/>
    <xf borderId="0" fillId="0" fontId="15" numFmtId="0" xfId="0" applyAlignment="1" applyFont="1">
      <alignment vertical="center"/>
    </xf>
    <xf borderId="0" fillId="0" fontId="7" numFmtId="0" xfId="0" applyAlignment="1" applyFont="1">
      <alignment horizontal="left" vertical="center"/>
    </xf>
    <xf borderId="0" fillId="0" fontId="16" numFmtId="0" xfId="0" applyAlignment="1" applyFont="1">
      <alignment horizontal="left"/>
    </xf>
    <xf borderId="0" fillId="0" fontId="4" numFmtId="0" xfId="0" applyAlignment="1" applyFont="1">
      <alignment horizontal="center"/>
    </xf>
    <xf borderId="3" fillId="7" fontId="11" numFmtId="0" xfId="0" applyAlignment="1" applyBorder="1" applyFill="1" applyFont="1">
      <alignment horizontal="center" vertical="center"/>
    </xf>
    <xf borderId="4" fillId="0" fontId="17" numFmtId="0" xfId="0" applyBorder="1" applyFont="1"/>
    <xf borderId="5" fillId="0" fontId="17" numFmtId="0" xfId="0" applyBorder="1" applyFont="1"/>
    <xf borderId="0" fillId="0" fontId="12" numFmtId="49" xfId="0" applyFont="1" applyNumberFormat="1"/>
    <xf borderId="0" fillId="0" fontId="12" numFmtId="49" xfId="0" applyAlignment="1" applyFont="1" applyNumberFormat="1">
      <alignment horizontal="left"/>
    </xf>
    <xf borderId="0" fillId="0" fontId="11" numFmtId="0" xfId="0" applyAlignment="1" applyFont="1">
      <alignment horizontal="center" vertical="center"/>
    </xf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0" fillId="0" fontId="4" numFmtId="0" xfId="0" applyAlignment="1" applyFont="1">
      <alignment horizontal="left"/>
    </xf>
    <xf borderId="8" fillId="0" fontId="3" numFmtId="0" xfId="0" applyAlignment="1" applyBorder="1" applyFont="1">
      <alignment horizontal="center"/>
    </xf>
    <xf borderId="9" fillId="0" fontId="17" numFmtId="0" xfId="0" applyBorder="1" applyFont="1"/>
    <xf borderId="10" fillId="0" fontId="18" numFmtId="0" xfId="0" applyAlignment="1" applyBorder="1" applyFont="1">
      <alignment horizontal="center"/>
    </xf>
    <xf borderId="11" fillId="7" fontId="18" numFmtId="0" xfId="0" applyAlignment="1" applyBorder="1" applyFont="1">
      <alignment horizontal="center" vertical="center"/>
    </xf>
    <xf borderId="12" fillId="0" fontId="17" numFmtId="0" xfId="0" applyBorder="1" applyFont="1"/>
    <xf borderId="13" fillId="0" fontId="17" numFmtId="0" xfId="0" applyBorder="1" applyFont="1"/>
    <xf borderId="14" fillId="0" fontId="11" numFmtId="0" xfId="0" applyBorder="1" applyFont="1"/>
    <xf borderId="15" fillId="0" fontId="3" numFmtId="0" xfId="0" applyBorder="1" applyFont="1"/>
    <xf borderId="16" fillId="0" fontId="3" numFmtId="0" xfId="0" applyBorder="1" applyFont="1"/>
    <xf borderId="6" fillId="0" fontId="18" numFmtId="0" xfId="0" applyAlignment="1" applyBorder="1" applyFont="1">
      <alignment horizontal="center"/>
    </xf>
    <xf borderId="7" fillId="0" fontId="18" numFmtId="0" xfId="0" applyAlignment="1" applyBorder="1" applyFont="1">
      <alignment horizontal="center"/>
    </xf>
    <xf borderId="6" fillId="0" fontId="3" numFmtId="0" xfId="0" applyBorder="1" applyFont="1"/>
    <xf borderId="7" fillId="0" fontId="18" numFmtId="164" xfId="0" applyBorder="1" applyFont="1" applyNumberFormat="1"/>
    <xf borderId="9" fillId="0" fontId="11" numFmtId="0" xfId="0" applyAlignment="1" applyBorder="1" applyFont="1">
      <alignment horizontal="center" vertical="center"/>
    </xf>
    <xf borderId="17" fillId="0" fontId="18" numFmtId="0" xfId="0" applyAlignment="1" applyBorder="1" applyFont="1">
      <alignment horizontal="center"/>
    </xf>
    <xf borderId="18" fillId="0" fontId="18" numFmtId="0" xfId="0" applyAlignment="1" applyBorder="1" applyFont="1">
      <alignment horizontal="center"/>
    </xf>
    <xf borderId="14" fillId="0" fontId="19" numFmtId="0" xfId="0" applyAlignment="1" applyBorder="1" applyFont="1">
      <alignment horizontal="center" vertical="center"/>
    </xf>
    <xf borderId="16" fillId="0" fontId="20" numFmtId="0" xfId="0" applyAlignment="1" applyBorder="1" applyFont="1">
      <alignment horizontal="center" vertical="center"/>
    </xf>
    <xf borderId="19" fillId="0" fontId="18" numFmtId="0" xfId="0" applyBorder="1" applyFont="1"/>
    <xf borderId="20" fillId="0" fontId="11" numFmtId="1" xfId="0" applyAlignment="1" applyBorder="1" applyFont="1" applyNumberFormat="1">
      <alignment horizontal="center" vertical="center"/>
    </xf>
    <xf borderId="21" fillId="0" fontId="11" numFmtId="0" xfId="0" applyAlignment="1" applyBorder="1" applyFont="1">
      <alignment horizontal="center" vertical="center"/>
    </xf>
    <xf borderId="6" fillId="0" fontId="13" numFmtId="0" xfId="0" applyBorder="1" applyFont="1"/>
    <xf borderId="22" fillId="7" fontId="13" numFmtId="0" xfId="0" applyBorder="1" applyFont="1"/>
    <xf borderId="6" fillId="0" fontId="11" numFmtId="0" xfId="0" applyBorder="1" applyFont="1"/>
    <xf borderId="0" fillId="0" fontId="18" numFmtId="164" xfId="0" applyFont="1" applyNumberFormat="1"/>
    <xf borderId="8" fillId="0" fontId="13" numFmtId="0" xfId="0" applyBorder="1" applyFont="1"/>
    <xf borderId="23" fillId="7" fontId="13" numFmtId="0" xfId="0" applyBorder="1" applyFont="1"/>
    <xf borderId="6" fillId="0" fontId="18" numFmtId="0" xfId="0" applyBorder="1" applyFont="1"/>
    <xf borderId="24" fillId="0" fontId="19" numFmtId="0" xfId="0" applyAlignment="1" applyBorder="1" applyFont="1">
      <alignment horizontal="center"/>
    </xf>
    <xf borderId="25" fillId="0" fontId="17" numFmtId="0" xfId="0" applyBorder="1" applyFont="1"/>
    <xf borderId="26" fillId="0" fontId="17" numFmtId="0" xfId="0" applyBorder="1" applyFont="1"/>
    <xf borderId="6" fillId="0" fontId="21" numFmtId="0" xfId="0" applyBorder="1" applyFont="1"/>
    <xf borderId="27" fillId="7" fontId="20" numFmtId="0" xfId="0" applyAlignment="1" applyBorder="1" applyFont="1">
      <alignment horizontal="center"/>
    </xf>
    <xf borderId="28" fillId="0" fontId="17" numFmtId="0" xfId="0" applyBorder="1" applyFont="1"/>
    <xf borderId="29" fillId="0" fontId="17" numFmtId="0" xfId="0" applyBorder="1" applyFont="1"/>
    <xf borderId="19" fillId="0" fontId="13" numFmtId="0" xfId="0" applyAlignment="1" applyBorder="1" applyFont="1">
      <alignment horizontal="center" shrinkToFit="0" vertical="center" wrapText="1"/>
    </xf>
    <xf borderId="20" fillId="0" fontId="17" numFmtId="0" xfId="0" applyBorder="1" applyFont="1"/>
    <xf borderId="21" fillId="0" fontId="17" numFmtId="0" xfId="0" applyBorder="1" applyFont="1"/>
    <xf borderId="8" fillId="0" fontId="17" numFmtId="0" xfId="0" applyBorder="1" applyFont="1"/>
    <xf borderId="30" fillId="0" fontId="17" numFmtId="0" xfId="0" applyBorder="1" applyFont="1"/>
    <xf borderId="8" fillId="0" fontId="18" numFmtId="0" xfId="0" applyBorder="1" applyFont="1"/>
    <xf borderId="9" fillId="0" fontId="18" numFmtId="164" xfId="0" applyBorder="1" applyFont="1" applyNumberFormat="1"/>
    <xf borderId="30" fillId="0" fontId="18" numFmtId="164" xfId="0" applyBorder="1" applyFont="1" applyNumberFormat="1"/>
    <xf borderId="14" fillId="0" fontId="13" numFmtId="0" xfId="0" applyBorder="1" applyFont="1"/>
    <xf borderId="15" fillId="0" fontId="20" numFmtId="0" xfId="0" applyAlignment="1" applyBorder="1" applyFont="1">
      <alignment horizontal="center" shrinkToFit="0" vertical="center" wrapText="1"/>
    </xf>
    <xf borderId="15" fillId="0" fontId="20" numFmtId="0" xfId="0" applyAlignment="1" applyBorder="1" applyFont="1">
      <alignment horizontal="center" vertical="center"/>
    </xf>
    <xf borderId="16" fillId="0" fontId="20" numFmtId="0" xfId="0" applyAlignment="1" applyBorder="1" applyFont="1">
      <alignment horizontal="center" shrinkToFit="0" vertical="center" wrapText="1"/>
    </xf>
    <xf borderId="8" fillId="0" fontId="11" numFmtId="0" xfId="0" applyBorder="1" applyFont="1"/>
    <xf borderId="9" fillId="0" fontId="11" numFmtId="164" xfId="0" applyBorder="1" applyFont="1" applyNumberFormat="1"/>
    <xf borderId="30" fillId="0" fontId="11" numFmtId="164" xfId="0" applyBorder="1" applyFont="1" applyNumberFormat="1"/>
    <xf borderId="6" fillId="0" fontId="20" numFmtId="0" xfId="0" applyBorder="1" applyFont="1"/>
    <xf borderId="0" fillId="0" fontId="20" numFmtId="0" xfId="0" applyAlignment="1" applyFont="1">
      <alignment horizontal="center" shrinkToFit="0" vertical="center" wrapText="1"/>
    </xf>
    <xf borderId="0" fillId="0" fontId="20" numFmtId="0" xfId="0" applyAlignment="1" applyFont="1">
      <alignment horizontal="center" vertical="center"/>
    </xf>
    <xf borderId="7" fillId="0" fontId="20" numFmtId="0" xfId="0" applyAlignment="1" applyBorder="1" applyFont="1">
      <alignment horizontal="center" shrinkToFit="0" vertical="center" wrapText="1"/>
    </xf>
    <xf borderId="7" fillId="0" fontId="3" numFmtId="164" xfId="0" applyBorder="1" applyFont="1" applyNumberFormat="1"/>
    <xf borderId="0" fillId="0" fontId="13" numFmtId="164" xfId="0" applyFont="1" applyNumberFormat="1"/>
    <xf borderId="7" fillId="0" fontId="13" numFmtId="164" xfId="0" applyBorder="1" applyFont="1" applyNumberFormat="1"/>
    <xf borderId="6" fillId="0" fontId="22" numFmtId="0" xfId="0" applyBorder="1" applyFont="1"/>
    <xf borderId="6" fillId="0" fontId="18" numFmtId="0" xfId="0" applyAlignment="1" applyBorder="1" applyFont="1">
      <alignment horizontal="left"/>
    </xf>
    <xf borderId="6" fillId="0" fontId="23" numFmtId="0" xfId="0" applyAlignment="1" applyBorder="1" applyFont="1">
      <alignment horizontal="left"/>
    </xf>
    <xf borderId="31" fillId="0" fontId="11" numFmtId="0" xfId="0" applyBorder="1" applyFont="1"/>
    <xf borderId="32" fillId="0" fontId="3" numFmtId="164" xfId="0" applyBorder="1" applyFont="1" applyNumberFormat="1"/>
    <xf borderId="33" fillId="0" fontId="11" numFmtId="164" xfId="0" applyBorder="1" applyFont="1" applyNumberFormat="1"/>
    <xf borderId="8" fillId="0" fontId="20" numFmtId="0" xfId="0" applyBorder="1" applyFont="1"/>
    <xf borderId="9" fillId="0" fontId="20" numFmtId="164" xfId="0" applyBorder="1" applyFont="1" applyNumberFormat="1"/>
    <xf borderId="30" fillId="0" fontId="20" numFmtId="164" xfId="0" applyBorder="1" applyFont="1" applyNumberFormat="1"/>
    <xf borderId="8" fillId="0" fontId="3" numFmtId="0" xfId="0" applyBorder="1" applyFont="1"/>
    <xf borderId="9" fillId="0" fontId="3" numFmtId="164" xfId="0" applyBorder="1" applyFont="1" applyNumberFormat="1"/>
    <xf borderId="30" fillId="0" fontId="3" numFmtId="164" xfId="0" applyBorder="1" applyFont="1" applyNumberFormat="1"/>
    <xf borderId="34" fillId="0" fontId="11" numFmtId="0" xfId="0" applyBorder="1" applyFont="1"/>
    <xf borderId="35" fillId="0" fontId="11" numFmtId="164" xfId="0" applyBorder="1" applyFont="1" applyNumberFormat="1"/>
    <xf borderId="36" fillId="0" fontId="11" numFmtId="164" xfId="0" applyBorder="1" applyFont="1" applyNumberFormat="1"/>
    <xf borderId="0" fillId="0" fontId="11" numFmtId="164" xfId="0" applyFont="1" applyNumberFormat="1"/>
    <xf borderId="14" fillId="0" fontId="3" numFmtId="0" xfId="0" applyBorder="1" applyFont="1"/>
    <xf borderId="15" fillId="0" fontId="3" numFmtId="164" xfId="0" applyBorder="1" applyFont="1" applyNumberFormat="1"/>
    <xf borderId="16" fillId="0" fontId="18" numFmtId="164" xfId="0" applyBorder="1" applyFont="1" applyNumberFormat="1"/>
    <xf borderId="7" fillId="0" fontId="11" numFmtId="164" xfId="0" applyBorder="1" applyFont="1" applyNumberFormat="1"/>
    <xf borderId="0" fillId="0" fontId="3" numFmtId="49" xfId="0" applyFont="1" applyNumberFormat="1"/>
    <xf borderId="0" fillId="0" fontId="18" numFmtId="0" xfId="0" applyFont="1"/>
    <xf borderId="0" fillId="0" fontId="18" numFmtId="0" xfId="0" applyAlignment="1" applyFont="1">
      <alignment horizontal="center"/>
    </xf>
    <xf borderId="0" fillId="0" fontId="11" numFmtId="1" xfId="0" applyAlignment="1" applyFont="1" applyNumberFormat="1">
      <alignment horizontal="center" vertical="center"/>
    </xf>
    <xf borderId="0" fillId="0" fontId="11" numFmtId="0" xfId="0" applyFont="1"/>
    <xf borderId="0" fillId="0" fontId="24" numFmtId="0" xfId="0" applyFont="1"/>
    <xf borderId="0" fillId="0" fontId="18" numFmtId="0" xfId="0" applyAlignment="1" applyFont="1">
      <alignment horizontal="left"/>
    </xf>
    <xf borderId="0" fillId="0" fontId="18" numFmtId="0" xfId="0" applyAlignment="1" applyFont="1">
      <alignment horizontal="right"/>
    </xf>
    <xf borderId="18" fillId="0" fontId="3" numFmtId="0" xfId="0" applyBorder="1" applyFont="1"/>
    <xf borderId="37" fillId="5" fontId="3" numFmtId="0" xfId="0" applyAlignment="1" applyBorder="1" applyFont="1">
      <alignment horizontal="center"/>
    </xf>
    <xf borderId="2" fillId="5" fontId="3" numFmtId="0" xfId="0" applyAlignment="1" applyBorder="1" applyFont="1">
      <alignment horizontal="center"/>
    </xf>
    <xf borderId="38" fillId="0" fontId="3" numFmtId="0" xfId="0" applyBorder="1" applyFont="1"/>
    <xf borderId="9" fillId="0" fontId="19" numFmtId="0" xfId="0" applyAlignment="1" applyBorder="1" applyFont="1">
      <alignment horizontal="center"/>
    </xf>
    <xf borderId="38" fillId="0" fontId="3" numFmtId="0" xfId="0" applyAlignment="1" applyBorder="1" applyFont="1">
      <alignment horizontal="center"/>
    </xf>
    <xf borderId="39" fillId="0" fontId="3" numFmtId="0" xfId="0" applyBorder="1" applyFont="1"/>
    <xf borderId="40" fillId="7" fontId="20" numFmtId="0" xfId="0" applyAlignment="1" applyBorder="1" applyFont="1">
      <alignment horizontal="center"/>
    </xf>
    <xf borderId="41" fillId="0" fontId="17" numFmtId="0" xfId="0" applyBorder="1" applyFont="1"/>
    <xf borderId="42" fillId="0" fontId="17" numFmtId="0" xfId="0" applyBorder="1" applyFont="1"/>
    <xf borderId="43" fillId="0" fontId="3" numFmtId="0" xfId="0" applyBorder="1" applyFont="1"/>
    <xf borderId="44" fillId="0" fontId="25" numFmtId="0" xfId="0" applyAlignment="1" applyBorder="1" applyFont="1">
      <alignment horizontal="right"/>
    </xf>
    <xf borderId="39" fillId="0" fontId="3" numFmtId="165" xfId="0" applyBorder="1" applyFont="1" applyNumberFormat="1"/>
    <xf borderId="39" fillId="0" fontId="26" numFmtId="165" xfId="0" applyBorder="1" applyFont="1" applyNumberFormat="1"/>
    <xf borderId="38" fillId="0" fontId="4" numFmtId="0" xfId="0" applyBorder="1" applyFont="1"/>
    <xf borderId="39" fillId="0" fontId="4" numFmtId="165" xfId="0" applyBorder="1" applyFont="1" applyNumberFormat="1"/>
    <xf borderId="38" fillId="0" fontId="27" numFmtId="0" xfId="0" applyBorder="1" applyFont="1"/>
    <xf borderId="45" fillId="0" fontId="3" numFmtId="0" xfId="0" applyBorder="1" applyFont="1"/>
    <xf borderId="46" fillId="0" fontId="3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63"/>
    <col customWidth="1" min="2" max="3" width="9.88"/>
    <col customWidth="1" min="4" max="5" width="10.13"/>
    <col customWidth="1" min="6" max="6" width="41.38"/>
    <col customWidth="1" min="7" max="7" width="10.13"/>
    <col customWidth="1" min="8" max="8" width="14.13"/>
    <col customWidth="1" min="9" max="26" width="10.13"/>
  </cols>
  <sheetData>
    <row r="1" ht="14.25" customHeight="1">
      <c r="A1" s="1" t="s">
        <v>0</v>
      </c>
      <c r="F1" s="2" t="s">
        <v>1</v>
      </c>
    </row>
    <row r="2" ht="14.25" customHeight="1">
      <c r="A2" s="3" t="s">
        <v>2</v>
      </c>
    </row>
    <row r="3" ht="14.25" customHeight="1">
      <c r="F3" s="3" t="s">
        <v>3</v>
      </c>
      <c r="I3" s="3"/>
    </row>
    <row r="4" ht="14.25" customHeight="1">
      <c r="B4" s="4">
        <v>2020.0</v>
      </c>
      <c r="C4" s="4">
        <v>2019.0</v>
      </c>
      <c r="I4" s="3"/>
    </row>
    <row r="5" ht="14.25" customHeight="1">
      <c r="A5" s="5" t="s">
        <v>4</v>
      </c>
      <c r="B5" s="6">
        <v>45000.0</v>
      </c>
      <c r="C5" s="6">
        <v>30000.0</v>
      </c>
      <c r="G5" s="7">
        <v>2020.0</v>
      </c>
      <c r="H5" s="7">
        <v>2019.0</v>
      </c>
    </row>
    <row r="6" ht="14.25" customHeight="1">
      <c r="A6" s="5" t="s">
        <v>5</v>
      </c>
      <c r="B6" s="6">
        <v>4200.0</v>
      </c>
      <c r="C6" s="6">
        <v>5000.0</v>
      </c>
      <c r="F6" s="8" t="s">
        <v>6</v>
      </c>
      <c r="G6" s="9">
        <v>4567.0</v>
      </c>
      <c r="H6" s="10">
        <v>90000.0</v>
      </c>
    </row>
    <row r="7" ht="14.25" customHeight="1">
      <c r="A7" s="5" t="s">
        <v>7</v>
      </c>
      <c r="B7" s="6">
        <v>450000.0</v>
      </c>
      <c r="C7" s="6">
        <v>300000.0</v>
      </c>
      <c r="F7" s="11" t="s">
        <v>8</v>
      </c>
      <c r="G7" s="9">
        <v>40000.0</v>
      </c>
      <c r="H7" s="9">
        <v>45000.0</v>
      </c>
    </row>
    <row r="8" ht="14.25" customHeight="1">
      <c r="A8" s="12" t="s">
        <v>9</v>
      </c>
      <c r="B8" s="6">
        <v>120000.0</v>
      </c>
      <c r="C8" s="6">
        <v>75000.0</v>
      </c>
      <c r="F8" s="8" t="s">
        <v>10</v>
      </c>
      <c r="G8" s="9">
        <v>337000.0</v>
      </c>
      <c r="H8" s="10">
        <v>325000.0</v>
      </c>
    </row>
    <row r="9" ht="14.25" customHeight="1">
      <c r="A9" s="13" t="s">
        <v>11</v>
      </c>
      <c r="B9" s="6">
        <v>875.0</v>
      </c>
      <c r="C9" s="6">
        <v>947.0</v>
      </c>
      <c r="F9" s="14" t="s">
        <v>12</v>
      </c>
      <c r="G9" s="9">
        <v>14220.0</v>
      </c>
      <c r="H9" s="10">
        <v>12870.0</v>
      </c>
    </row>
    <row r="10" ht="14.25" customHeight="1">
      <c r="A10" s="15" t="s">
        <v>13</v>
      </c>
      <c r="B10" s="6">
        <v>7412.0</v>
      </c>
      <c r="C10" s="6">
        <v>8743.0</v>
      </c>
      <c r="F10" s="16" t="s">
        <v>14</v>
      </c>
      <c r="G10" s="9">
        <f>8600+1000</f>
        <v>9600</v>
      </c>
      <c r="H10" s="9">
        <f>7500+1000</f>
        <v>8500</v>
      </c>
    </row>
    <row r="11" ht="14.25" customHeight="1">
      <c r="A11" s="12" t="s">
        <v>15</v>
      </c>
      <c r="B11" s="17">
        <v>1000.0</v>
      </c>
      <c r="C11" s="18" t="s">
        <v>16</v>
      </c>
      <c r="F11" s="8" t="s">
        <v>17</v>
      </c>
      <c r="G11" s="9">
        <v>297000.0</v>
      </c>
      <c r="H11" s="9">
        <v>246000.0</v>
      </c>
    </row>
    <row r="12" ht="14.25" customHeight="1">
      <c r="A12" s="15" t="s">
        <v>18</v>
      </c>
      <c r="B12" s="6">
        <v>15000.0</v>
      </c>
      <c r="C12" s="6">
        <v>12489.0</v>
      </c>
      <c r="F12" s="19" t="s">
        <v>15</v>
      </c>
      <c r="G12" s="9">
        <v>12600.0</v>
      </c>
      <c r="H12" s="9">
        <v>13500.0</v>
      </c>
    </row>
    <row r="13" ht="14.25" customHeight="1">
      <c r="A13" s="13" t="s">
        <v>19</v>
      </c>
      <c r="B13" s="6">
        <v>6000.0</v>
      </c>
      <c r="C13" s="6">
        <v>5700.0</v>
      </c>
      <c r="F13" s="20" t="s">
        <v>20</v>
      </c>
      <c r="G13" s="9">
        <v>75000.0</v>
      </c>
      <c r="H13" s="10">
        <v>75000.0</v>
      </c>
    </row>
    <row r="14" ht="14.25" customHeight="1">
      <c r="A14" s="13" t="s">
        <v>21</v>
      </c>
      <c r="B14" s="6">
        <v>54.0</v>
      </c>
      <c r="C14" s="6">
        <v>75.0</v>
      </c>
      <c r="F14" s="21" t="s">
        <v>19</v>
      </c>
      <c r="G14" s="22">
        <f>36664+2000</f>
        <v>38664</v>
      </c>
      <c r="H14" s="23">
        <f>67852+2000</f>
        <v>69852</v>
      </c>
    </row>
    <row r="15" ht="14.25" customHeight="1">
      <c r="A15" s="15" t="s">
        <v>22</v>
      </c>
      <c r="B15" s="6">
        <v>475.0</v>
      </c>
      <c r="C15" s="6">
        <v>456.0</v>
      </c>
      <c r="F15" s="21" t="s">
        <v>23</v>
      </c>
      <c r="G15" s="22">
        <v>157000.0</v>
      </c>
      <c r="H15" s="22">
        <v>165000.0</v>
      </c>
    </row>
    <row r="16" ht="14.25" customHeight="1">
      <c r="A16" s="13" t="s">
        <v>24</v>
      </c>
      <c r="B16" s="6">
        <v>45.0</v>
      </c>
      <c r="C16" s="6">
        <v>87.0</v>
      </c>
      <c r="F16" s="21" t="s">
        <v>25</v>
      </c>
      <c r="G16" s="22">
        <v>1875.0</v>
      </c>
      <c r="H16" s="22">
        <v>1875.0</v>
      </c>
    </row>
    <row r="17" ht="14.25" customHeight="1">
      <c r="A17" s="13" t="s">
        <v>26</v>
      </c>
      <c r="B17" s="6">
        <v>125.0</v>
      </c>
      <c r="C17" s="6">
        <v>874.0</v>
      </c>
      <c r="E17" s="24"/>
      <c r="F17" s="21" t="s">
        <v>27</v>
      </c>
      <c r="G17" s="22">
        <v>1960.0</v>
      </c>
      <c r="H17" s="23">
        <v>2800.0</v>
      </c>
    </row>
    <row r="18" ht="14.25" customHeight="1">
      <c r="A18" s="5" t="s">
        <v>28</v>
      </c>
      <c r="B18" s="6">
        <v>25000.0</v>
      </c>
      <c r="C18" s="6">
        <v>30000.0</v>
      </c>
      <c r="F18" s="21" t="s">
        <v>29</v>
      </c>
      <c r="G18" s="22">
        <v>163.0</v>
      </c>
      <c r="H18" s="23">
        <v>233.0</v>
      </c>
    </row>
    <row r="19" ht="14.25" customHeight="1">
      <c r="A19" s="25" t="s">
        <v>30</v>
      </c>
      <c r="B19" s="6">
        <v>224000.0</v>
      </c>
      <c r="C19" s="6">
        <v>200000.0</v>
      </c>
      <c r="F19" s="21" t="s">
        <v>31</v>
      </c>
      <c r="G19" s="22">
        <f>5280-2000</f>
        <v>3280</v>
      </c>
      <c r="H19" s="23">
        <f>4800-2000</f>
        <v>2800</v>
      </c>
    </row>
    <row r="20" ht="14.25" customHeight="1">
      <c r="A20" s="13" t="s">
        <v>32</v>
      </c>
      <c r="B20" s="6">
        <v>150.0</v>
      </c>
      <c r="C20" s="6">
        <v>3645.0</v>
      </c>
      <c r="E20" s="24"/>
      <c r="F20" s="21" t="s">
        <v>33</v>
      </c>
      <c r="G20" s="22">
        <v>5000.0</v>
      </c>
      <c r="H20" s="23">
        <v>0.0</v>
      </c>
    </row>
    <row r="21" ht="14.25" customHeight="1">
      <c r="A21" s="12" t="s">
        <v>34</v>
      </c>
      <c r="B21" s="6">
        <v>136162.0</v>
      </c>
      <c r="C21" s="6">
        <v>76096.0</v>
      </c>
      <c r="F21" s="21" t="s">
        <v>35</v>
      </c>
      <c r="G21" s="22">
        <v>0.0</v>
      </c>
      <c r="H21" s="23">
        <v>12000.0</v>
      </c>
    </row>
    <row r="22" ht="14.25" customHeight="1">
      <c r="A22" s="13" t="s">
        <v>36</v>
      </c>
      <c r="B22" s="6">
        <v>5000.0</v>
      </c>
      <c r="C22" s="6">
        <v>1456.0</v>
      </c>
      <c r="E22" s="24"/>
      <c r="F22" s="26" t="s">
        <v>37</v>
      </c>
      <c r="G22" s="23">
        <v>28000.0</v>
      </c>
      <c r="H22" s="23">
        <v>28000.0</v>
      </c>
    </row>
    <row r="23" ht="14.25" customHeight="1">
      <c r="A23" s="5" t="s">
        <v>38</v>
      </c>
      <c r="B23" s="6">
        <v>65000.0</v>
      </c>
      <c r="C23" s="6">
        <v>65000.0</v>
      </c>
      <c r="F23" s="21" t="s">
        <v>39</v>
      </c>
      <c r="G23" s="23">
        <v>687200.0</v>
      </c>
      <c r="H23" s="23">
        <v>643000.0</v>
      </c>
    </row>
    <row r="24" ht="14.25" customHeight="1">
      <c r="A24" s="27" t="s">
        <v>40</v>
      </c>
      <c r="E24" s="24"/>
      <c r="F24" s="21" t="s">
        <v>41</v>
      </c>
      <c r="G24" s="23">
        <v>3230.0</v>
      </c>
      <c r="H24" s="23">
        <v>0.0</v>
      </c>
    </row>
    <row r="25" ht="14.25" customHeight="1">
      <c r="A25" s="27" t="s">
        <v>42</v>
      </c>
      <c r="B25" s="28" t="s">
        <v>43</v>
      </c>
      <c r="C25" s="29" t="s">
        <v>44</v>
      </c>
      <c r="D25" s="30" t="s">
        <v>45</v>
      </c>
      <c r="F25" s="31" t="s">
        <v>46</v>
      </c>
      <c r="G25" s="23">
        <v>198005.0</v>
      </c>
      <c r="H25" s="23">
        <v>138580.0</v>
      </c>
    </row>
    <row r="26" ht="14.25" customHeight="1">
      <c r="A26" s="32" t="s">
        <v>47</v>
      </c>
      <c r="C26" s="33" t="s">
        <v>48</v>
      </c>
      <c r="D26" s="34" t="s">
        <v>49</v>
      </c>
      <c r="F26" s="26" t="s">
        <v>50</v>
      </c>
      <c r="G26" s="23">
        <f>18300-1000</f>
        <v>17300</v>
      </c>
      <c r="H26" s="23">
        <f>16450-1000</f>
        <v>15450</v>
      </c>
    </row>
    <row r="27" ht="14.25" customHeight="1">
      <c r="A27" s="32" t="s">
        <v>51</v>
      </c>
      <c r="F27" s="19" t="s">
        <v>52</v>
      </c>
      <c r="G27" s="23">
        <f>57600-2000</f>
        <v>55600</v>
      </c>
      <c r="H27" s="23">
        <f>63200-2000</f>
        <v>61200</v>
      </c>
    </row>
    <row r="28" ht="14.25" customHeight="1">
      <c r="A28" s="32" t="s">
        <v>53</v>
      </c>
      <c r="F28" s="26" t="s">
        <v>38</v>
      </c>
      <c r="G28" s="23">
        <v>80000.0</v>
      </c>
      <c r="H28" s="23">
        <v>80000.0</v>
      </c>
    </row>
    <row r="29" ht="14.25" customHeight="1">
      <c r="A29" s="35" t="s">
        <v>54</v>
      </c>
      <c r="F29" s="36" t="s">
        <v>55</v>
      </c>
      <c r="I29" s="37"/>
    </row>
    <row r="30" ht="74.25" customHeight="1">
      <c r="A30" s="38" t="s">
        <v>56</v>
      </c>
      <c r="C30" s="24"/>
      <c r="F30" s="39" t="s">
        <v>57</v>
      </c>
    </row>
    <row r="31" ht="14.25" customHeight="1">
      <c r="F31" s="40" t="s">
        <v>58</v>
      </c>
      <c r="G31" s="41"/>
      <c r="H31" s="41"/>
      <c r="I31" s="41"/>
    </row>
    <row r="32" ht="18.0" customHeight="1">
      <c r="F32" s="37" t="s">
        <v>59</v>
      </c>
      <c r="G32" s="41"/>
      <c r="H32" s="42"/>
      <c r="I32" s="42"/>
    </row>
    <row r="33" ht="14.25" customHeight="1">
      <c r="F33" s="43" t="s">
        <v>60</v>
      </c>
      <c r="G33" s="44"/>
      <c r="H33" s="44"/>
      <c r="I33" s="44"/>
    </row>
    <row r="34" ht="14.25" customHeight="1">
      <c r="F34" s="45" t="s">
        <v>61</v>
      </c>
      <c r="G34" s="42"/>
      <c r="H34" s="42"/>
      <c r="I34" s="42"/>
    </row>
    <row r="35" ht="14.25" customHeight="1">
      <c r="F35" s="32" t="s">
        <v>62</v>
      </c>
    </row>
    <row r="36" ht="14.25" customHeight="1">
      <c r="F36" s="46" t="s">
        <v>63</v>
      </c>
      <c r="G36" s="47"/>
    </row>
    <row r="37" ht="14.25" customHeight="1">
      <c r="F37" s="36" t="s">
        <v>64</v>
      </c>
      <c r="G37" s="38"/>
      <c r="H37" s="38"/>
    </row>
    <row r="38" ht="14.25" customHeight="1">
      <c r="F38" s="36" t="s">
        <v>65</v>
      </c>
      <c r="G38" s="36"/>
      <c r="H38" s="36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2:E3"/>
    <mergeCell ref="F3:H4"/>
    <mergeCell ref="F30:I3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88"/>
    <col customWidth="1" min="2" max="2" width="14.88"/>
    <col customWidth="1" min="3" max="3" width="10.13"/>
    <col customWidth="1" min="4" max="4" width="10.38"/>
    <col customWidth="1" min="5" max="5" width="10.13"/>
    <col customWidth="1" min="6" max="6" width="34.25"/>
    <col customWidth="1" min="7" max="10" width="10.13"/>
    <col customWidth="1" min="11" max="11" width="29.13"/>
    <col customWidth="1" min="12" max="12" width="10.13"/>
    <col customWidth="1" min="13" max="13" width="10.75"/>
    <col customWidth="1" min="14" max="26" width="10.13"/>
  </cols>
  <sheetData>
    <row r="1" ht="14.25" customHeight="1">
      <c r="A1" s="48" t="s">
        <v>66</v>
      </c>
      <c r="B1" s="48" t="s">
        <v>67</v>
      </c>
      <c r="C1" s="48"/>
      <c r="D1" s="48" t="s">
        <v>68</v>
      </c>
      <c r="F1" s="49" t="s">
        <v>69</v>
      </c>
      <c r="K1" s="50" t="s">
        <v>70</v>
      </c>
      <c r="L1" s="51"/>
      <c r="M1" s="52"/>
    </row>
    <row r="2" ht="14.25" customHeight="1">
      <c r="A2" s="53" t="s">
        <v>71</v>
      </c>
      <c r="B2" s="54" t="s">
        <v>72</v>
      </c>
      <c r="C2" s="54"/>
      <c r="D2" s="54" t="s">
        <v>73</v>
      </c>
      <c r="F2" s="55"/>
      <c r="G2" s="55"/>
      <c r="K2" s="56" t="s">
        <v>74</v>
      </c>
      <c r="M2" s="57"/>
    </row>
    <row r="3" ht="14.25" customHeight="1">
      <c r="A3" s="4" t="s">
        <v>75</v>
      </c>
      <c r="B3" s="58" t="s">
        <v>76</v>
      </c>
      <c r="C3" s="58"/>
      <c r="D3" s="58" t="s">
        <v>77</v>
      </c>
      <c r="K3" s="59" t="s">
        <v>78</v>
      </c>
      <c r="L3" s="60"/>
      <c r="M3" s="61" t="s">
        <v>79</v>
      </c>
    </row>
    <row r="4" ht="14.25" customHeight="1">
      <c r="A4" s="4" t="s">
        <v>80</v>
      </c>
      <c r="B4" s="58" t="s">
        <v>81</v>
      </c>
      <c r="C4" s="58"/>
      <c r="D4" s="58" t="s">
        <v>82</v>
      </c>
      <c r="F4" s="62" t="s">
        <v>70</v>
      </c>
      <c r="G4" s="63"/>
      <c r="H4" s="64"/>
      <c r="K4" s="65" t="s">
        <v>83</v>
      </c>
      <c r="L4" s="66"/>
      <c r="M4" s="67"/>
    </row>
    <row r="5" ht="14.25" customHeight="1">
      <c r="A5" s="4" t="s">
        <v>84</v>
      </c>
      <c r="B5" s="58" t="s">
        <v>85</v>
      </c>
      <c r="C5" s="58"/>
      <c r="D5" s="58" t="s">
        <v>86</v>
      </c>
      <c r="F5" s="68" t="s">
        <v>87</v>
      </c>
      <c r="H5" s="69"/>
      <c r="K5" s="70" t="s">
        <v>88</v>
      </c>
      <c r="L5" s="24"/>
      <c r="M5" s="71">
        <v>45055.0</v>
      </c>
    </row>
    <row r="6" ht="14.25" customHeight="1">
      <c r="A6" s="72" t="s">
        <v>89</v>
      </c>
      <c r="B6" s="60"/>
      <c r="F6" s="73" t="s">
        <v>90</v>
      </c>
      <c r="G6" s="74"/>
      <c r="H6" s="61" t="s">
        <v>79</v>
      </c>
      <c r="K6" s="70" t="s">
        <v>91</v>
      </c>
      <c r="L6" s="24"/>
      <c r="M6" s="71">
        <f>'Exo 1 et 2'!H9-'Exo 1 et 2'!G9</f>
        <v>-1350</v>
      </c>
    </row>
    <row r="7" ht="14.25" customHeight="1">
      <c r="A7" s="75" t="s">
        <v>92</v>
      </c>
      <c r="B7" s="76"/>
      <c r="F7" s="77"/>
      <c r="G7" s="78">
        <v>2020.0</v>
      </c>
      <c r="H7" s="79">
        <v>2019.0</v>
      </c>
      <c r="K7" s="70" t="s">
        <v>93</v>
      </c>
      <c r="L7" s="24"/>
      <c r="M7" s="71">
        <f>'Exo 1 et 2'!H27-'Exo 1 et 2'!G27</f>
        <v>5600</v>
      </c>
    </row>
    <row r="8" ht="14.25" customHeight="1">
      <c r="A8" s="80" t="s">
        <v>94</v>
      </c>
      <c r="B8" s="81">
        <f>(('Exo 1 et 2'!B9)+('Exo 1 et 2'!B13)+('Exo 1 et 2'!B14)+('Exo 1 et 2'!B16)+('Exo 1 et 2'!B17)+('Exo 1 et 2'!B20)+('Exo 1 et 2'!B22))/(('Exo 1 et 2'!B10)+('Exo 1 et 2'!B12)+('Exo 1 et 2'!B15))</f>
        <v>0.535194652</v>
      </c>
      <c r="F8" s="82" t="s">
        <v>95</v>
      </c>
      <c r="G8" s="83"/>
      <c r="H8" s="71"/>
      <c r="K8" s="70" t="s">
        <v>96</v>
      </c>
      <c r="L8" s="24"/>
      <c r="M8" s="71">
        <v>1100.0</v>
      </c>
    </row>
    <row r="9" ht="14.25" customHeight="1">
      <c r="A9" s="80" t="s">
        <v>97</v>
      </c>
      <c r="B9" s="81">
        <f>(('Exo 1 et 2'!B9)+('Exo 1 et 2'!B13)+('Exo 1 et 2'!B14)+('Exo 1 et 2'!B16)+('Exo 1 et 2'!B20))/(('Exo 1 et 2'!B10)+('Exo 1 et 2'!B12)+('Exo 1 et 2'!B15))</f>
        <v>0.3112684056</v>
      </c>
      <c r="F9" s="82" t="s">
        <v>98</v>
      </c>
      <c r="G9" s="83"/>
      <c r="H9" s="71"/>
      <c r="K9" s="70" t="s">
        <v>99</v>
      </c>
      <c r="L9" s="24"/>
      <c r="M9" s="71">
        <f>'Exo 1 et 2'!G26-'Exo 1 et 2'!H26</f>
        <v>1850</v>
      </c>
    </row>
    <row r="10" ht="14.25" customHeight="1">
      <c r="A10" s="84" t="s">
        <v>100</v>
      </c>
      <c r="B10" s="85">
        <f>(('Exo 1 et 2'!B10)+('Exo 1 et 2'!B12)+('Exo 1 et 2'!B15)+('Exo 1 et 2'!B19))/(('Exo 1 et 2'!B7)+('Exo 1 et 2'!B18)+('Exo 1 et 2'!B23)-('Exo 1 et 2'!B5)-('Exo 1 et 2'!B6)+('Exo 1 et 2'!B9)+('Exo 1 et 2'!B13)+('Exo 1 et 2'!B14)+('Exo 1 et 2'!B16)+('Exo 1 et 2'!B17)+('Exo 1 et 2'!B20)+('Exo 1 et 2'!B22))</f>
        <v>0.4907812161</v>
      </c>
      <c r="F10" s="86" t="s">
        <v>19</v>
      </c>
      <c r="G10" s="83">
        <v>38664.0</v>
      </c>
      <c r="H10" s="71">
        <v>69852.0</v>
      </c>
      <c r="K10" s="70" t="s">
        <v>101</v>
      </c>
      <c r="L10" s="24"/>
      <c r="M10" s="71">
        <f>'Exo 1 et 2'!H19-'Exo 1 et 2'!G19</f>
        <v>-480</v>
      </c>
    </row>
    <row r="11" ht="14.25" customHeight="1">
      <c r="F11" s="86" t="s">
        <v>102</v>
      </c>
      <c r="G11" s="83">
        <v>14220.0</v>
      </c>
      <c r="H11" s="71">
        <v>12870.0</v>
      </c>
      <c r="K11" s="70"/>
      <c r="L11" s="24"/>
      <c r="M11" s="71"/>
    </row>
    <row r="12" ht="14.25" customHeight="1">
      <c r="A12" s="87" t="s">
        <v>103</v>
      </c>
      <c r="B12" s="88"/>
      <c r="C12" s="88"/>
      <c r="D12" s="89"/>
      <c r="F12" s="86" t="s">
        <v>52</v>
      </c>
      <c r="G12" s="83">
        <v>55600.0</v>
      </c>
      <c r="H12" s="71">
        <v>61200.0</v>
      </c>
      <c r="K12" s="90" t="s">
        <v>104</v>
      </c>
      <c r="L12" s="24"/>
      <c r="M12" s="71"/>
    </row>
    <row r="13" ht="14.25" customHeight="1">
      <c r="A13" s="91" t="s">
        <v>105</v>
      </c>
      <c r="B13" s="92"/>
      <c r="C13" s="92"/>
      <c r="D13" s="93"/>
      <c r="F13" s="86" t="s">
        <v>35</v>
      </c>
      <c r="G13" s="83">
        <v>0.0</v>
      </c>
      <c r="H13" s="71">
        <v>12000.0</v>
      </c>
      <c r="K13" s="70" t="s">
        <v>106</v>
      </c>
      <c r="L13" s="24"/>
      <c r="M13" s="71">
        <v>6567.0</v>
      </c>
    </row>
    <row r="14" ht="15.75" customHeight="1">
      <c r="A14" s="94" t="s">
        <v>107</v>
      </c>
      <c r="B14" s="95"/>
      <c r="C14" s="95"/>
      <c r="D14" s="96"/>
      <c r="F14" s="86" t="s">
        <v>108</v>
      </c>
      <c r="G14" s="83">
        <v>163.0</v>
      </c>
      <c r="H14" s="71">
        <v>233.0</v>
      </c>
      <c r="K14" s="70" t="s">
        <v>109</v>
      </c>
      <c r="L14" s="24"/>
      <c r="M14" s="71">
        <v>5000.0</v>
      </c>
    </row>
    <row r="15" ht="14.25" customHeight="1">
      <c r="A15" s="97"/>
      <c r="B15" s="60"/>
      <c r="C15" s="60"/>
      <c r="D15" s="98"/>
      <c r="F15" s="99" t="s">
        <v>31</v>
      </c>
      <c r="G15" s="100">
        <v>3280.0</v>
      </c>
      <c r="H15" s="101">
        <v>2800.0</v>
      </c>
      <c r="K15" s="70" t="s">
        <v>110</v>
      </c>
      <c r="L15" s="24"/>
      <c r="M15" s="71">
        <v>1875.0</v>
      </c>
    </row>
    <row r="16" ht="14.25" customHeight="1">
      <c r="A16" s="102"/>
      <c r="B16" s="103" t="s">
        <v>111</v>
      </c>
      <c r="C16" s="104" t="s">
        <v>112</v>
      </c>
      <c r="D16" s="105" t="s">
        <v>113</v>
      </c>
      <c r="F16" s="106" t="s">
        <v>114</v>
      </c>
      <c r="G16" s="107">
        <f t="shared" ref="G16:H16" si="1">SUM(G10:G15)</f>
        <v>111927</v>
      </c>
      <c r="H16" s="108">
        <f t="shared" si="1"/>
        <v>158955</v>
      </c>
      <c r="K16" s="70" t="s">
        <v>115</v>
      </c>
      <c r="L16" s="24"/>
      <c r="M16" s="71">
        <v>-1960.0</v>
      </c>
    </row>
    <row r="17" ht="14.25" customHeight="1">
      <c r="A17" s="109"/>
      <c r="B17" s="110"/>
      <c r="C17" s="111"/>
      <c r="D17" s="112"/>
      <c r="F17" s="82" t="s">
        <v>116</v>
      </c>
      <c r="G17" s="83"/>
      <c r="H17" s="71"/>
      <c r="K17" s="70"/>
      <c r="L17" s="83"/>
      <c r="M17" s="113"/>
    </row>
    <row r="18" ht="14.25" customHeight="1">
      <c r="A18" s="109" t="s">
        <v>117</v>
      </c>
      <c r="B18" s="114">
        <v>75000.0</v>
      </c>
      <c r="C18" s="114">
        <v>76096.0</v>
      </c>
      <c r="D18" s="115">
        <f t="shared" ref="D18:D19" si="2">SUM(B18,C18)</f>
        <v>151096</v>
      </c>
      <c r="F18" s="116" t="s">
        <v>118</v>
      </c>
      <c r="G18" s="24"/>
      <c r="H18" s="113"/>
      <c r="K18" s="86"/>
      <c r="L18" s="24"/>
      <c r="M18" s="113"/>
    </row>
    <row r="19" ht="14.25" customHeight="1">
      <c r="A19" s="80" t="s">
        <v>119</v>
      </c>
      <c r="B19" s="114">
        <v>0.0</v>
      </c>
      <c r="C19" s="114">
        <v>0.0</v>
      </c>
      <c r="D19" s="115">
        <f t="shared" si="2"/>
        <v>0</v>
      </c>
      <c r="F19" s="86" t="s">
        <v>38</v>
      </c>
      <c r="G19" s="83">
        <v>80000.0</v>
      </c>
      <c r="H19" s="71">
        <v>80000.0</v>
      </c>
      <c r="K19" s="70"/>
      <c r="L19" s="24"/>
      <c r="M19" s="113"/>
    </row>
    <row r="20" ht="14.25" customHeight="1">
      <c r="A20" s="80" t="s">
        <v>120</v>
      </c>
      <c r="B20" s="114">
        <v>0.0</v>
      </c>
      <c r="C20" s="114">
        <v>0.0</v>
      </c>
      <c r="D20" s="115">
        <f t="shared" ref="D20:D21" si="3">SUM(B20:C20)</f>
        <v>0</v>
      </c>
      <c r="F20" s="117" t="s">
        <v>23</v>
      </c>
      <c r="G20" s="83">
        <v>157000.0</v>
      </c>
      <c r="H20" s="71">
        <v>165000.0</v>
      </c>
      <c r="K20" s="70"/>
      <c r="L20" s="24"/>
      <c r="M20" s="113"/>
    </row>
    <row r="21" ht="14.25" customHeight="1">
      <c r="A21" s="80" t="s">
        <v>121</v>
      </c>
      <c r="B21" s="114">
        <v>45000.0</v>
      </c>
      <c r="C21" s="114">
        <v>0.0</v>
      </c>
      <c r="D21" s="115">
        <f t="shared" si="3"/>
        <v>45000</v>
      </c>
      <c r="F21" s="117" t="s">
        <v>122</v>
      </c>
      <c r="G21" s="83">
        <f>-(8/12)*6850</f>
        <v>-4566.666667</v>
      </c>
      <c r="H21" s="71">
        <f>-90000</f>
        <v>-90000</v>
      </c>
      <c r="K21" s="70"/>
      <c r="L21" s="24"/>
      <c r="M21" s="113"/>
    </row>
    <row r="22" ht="14.25" customHeight="1">
      <c r="A22" s="80" t="s">
        <v>123</v>
      </c>
      <c r="B22" s="114">
        <v>0.0</v>
      </c>
      <c r="C22" s="114">
        <v>61066.0</v>
      </c>
      <c r="D22" s="115">
        <f t="shared" ref="D22:D23" si="4">SUM(B22,C22)</f>
        <v>61066</v>
      </c>
      <c r="F22" s="118" t="s">
        <v>124</v>
      </c>
      <c r="G22" s="83"/>
      <c r="H22" s="71"/>
      <c r="K22" s="119" t="s">
        <v>125</v>
      </c>
      <c r="L22" s="120"/>
      <c r="M22" s="121">
        <f>SUM(M5:M10)+SUM(M13:M16)</f>
        <v>63257</v>
      </c>
    </row>
    <row r="23" ht="14.25" customHeight="1">
      <c r="A23" s="80" t="s">
        <v>126</v>
      </c>
      <c r="B23" s="114">
        <v>0.0</v>
      </c>
      <c r="C23" s="114">
        <v>-1000.0</v>
      </c>
      <c r="D23" s="115">
        <f t="shared" si="4"/>
        <v>-1000</v>
      </c>
      <c r="F23" s="86" t="s">
        <v>37</v>
      </c>
      <c r="G23" s="83">
        <v>28000.0</v>
      </c>
      <c r="H23" s="71">
        <v>28000.0</v>
      </c>
      <c r="K23" s="70"/>
      <c r="L23" s="24"/>
      <c r="M23" s="113"/>
    </row>
    <row r="24" ht="14.25" customHeight="1">
      <c r="A24" s="122" t="s">
        <v>127</v>
      </c>
      <c r="B24" s="123">
        <f t="shared" ref="B24:D24" si="5">SUM(B18:B23)</f>
        <v>120000</v>
      </c>
      <c r="C24" s="123">
        <f t="shared" si="5"/>
        <v>136162</v>
      </c>
      <c r="D24" s="124">
        <f t="shared" si="5"/>
        <v>256162</v>
      </c>
      <c r="F24" s="125"/>
      <c r="G24" s="126"/>
      <c r="H24" s="127"/>
      <c r="K24" s="82" t="s">
        <v>128</v>
      </c>
      <c r="L24" s="24"/>
      <c r="M24" s="113"/>
    </row>
    <row r="25" ht="14.25" customHeight="1">
      <c r="F25" s="106" t="s">
        <v>129</v>
      </c>
      <c r="G25" s="107">
        <f t="shared" ref="G25:H25" si="6">G19+G20+G21+G23</f>
        <v>260433.3333</v>
      </c>
      <c r="H25" s="108">
        <f t="shared" si="6"/>
        <v>183000</v>
      </c>
      <c r="K25" s="70" t="s">
        <v>130</v>
      </c>
      <c r="L25" s="24"/>
      <c r="M25" s="71">
        <v>-157000.0</v>
      </c>
    </row>
    <row r="26" ht="14.25" customHeight="1">
      <c r="C26" s="48"/>
      <c r="F26" s="128" t="s">
        <v>131</v>
      </c>
      <c r="G26" s="129">
        <f t="shared" ref="G26:H26" si="7">G16+G25</f>
        <v>372360.3333</v>
      </c>
      <c r="H26" s="130">
        <f t="shared" si="7"/>
        <v>341955</v>
      </c>
      <c r="K26" s="70" t="s">
        <v>132</v>
      </c>
      <c r="L26" s="24"/>
      <c r="M26" s="71">
        <f>'Exo 1 et 2'!H15-'Exo 1 et 2'!H6-'Exo 1 et 2'!G20-2000</f>
        <v>68000</v>
      </c>
    </row>
    <row r="27" ht="14.25" customHeight="1">
      <c r="C27" s="54"/>
      <c r="F27" s="82" t="s">
        <v>133</v>
      </c>
      <c r="G27" s="83"/>
      <c r="H27" s="71"/>
      <c r="K27" s="70" t="s">
        <v>134</v>
      </c>
      <c r="L27" s="24"/>
      <c r="M27" s="71">
        <f>-'Exo 1 et 2'!G18+'Exo 1 et 2'!H18+'Perso '!C8</f>
        <v>2030</v>
      </c>
    </row>
    <row r="28" ht="14.25" customHeight="1">
      <c r="C28" s="58"/>
      <c r="F28" s="82" t="s">
        <v>135</v>
      </c>
      <c r="G28" s="83"/>
      <c r="H28" s="71"/>
      <c r="K28" s="70"/>
      <c r="L28" s="24"/>
      <c r="M28" s="113"/>
    </row>
    <row r="29" ht="14.25" customHeight="1">
      <c r="C29" s="58"/>
      <c r="F29" s="70" t="s">
        <v>14</v>
      </c>
      <c r="G29" s="83">
        <v>9600.0</v>
      </c>
      <c r="H29" s="71">
        <v>8500.0</v>
      </c>
      <c r="K29" s="119" t="s">
        <v>136</v>
      </c>
      <c r="L29" s="120"/>
      <c r="M29" s="121">
        <f>M25+M26+M27</f>
        <v>-86970</v>
      </c>
    </row>
    <row r="30" ht="14.25" customHeight="1">
      <c r="C30" s="58"/>
      <c r="F30" s="90" t="s">
        <v>137</v>
      </c>
      <c r="G30" s="83"/>
      <c r="H30" s="71"/>
      <c r="K30" s="70"/>
      <c r="L30" s="24"/>
      <c r="M30" s="113"/>
    </row>
    <row r="31" ht="14.25" customHeight="1">
      <c r="F31" s="125" t="s">
        <v>50</v>
      </c>
      <c r="G31" s="100">
        <v>17300.0</v>
      </c>
      <c r="H31" s="101">
        <v>15450.0</v>
      </c>
      <c r="K31" s="82" t="s">
        <v>138</v>
      </c>
      <c r="L31" s="24"/>
      <c r="M31" s="113"/>
    </row>
    <row r="32" ht="14.25" customHeight="1">
      <c r="F32" s="106" t="s">
        <v>139</v>
      </c>
      <c r="G32" s="107">
        <f t="shared" ref="G32:H32" si="8">G29+G31</f>
        <v>26900</v>
      </c>
      <c r="H32" s="108">
        <f t="shared" si="8"/>
        <v>23950</v>
      </c>
      <c r="K32" s="70" t="s">
        <v>121</v>
      </c>
      <c r="L32" s="24"/>
      <c r="M32" s="71">
        <v>-5000.0</v>
      </c>
    </row>
    <row r="33" ht="14.25" customHeight="1">
      <c r="F33" s="82" t="s">
        <v>140</v>
      </c>
      <c r="G33" s="131"/>
      <c r="H33" s="71"/>
      <c r="K33" s="70" t="s">
        <v>126</v>
      </c>
      <c r="L33" s="24"/>
      <c r="M33" s="71">
        <v>-12600.0</v>
      </c>
    </row>
    <row r="34" ht="14.25" customHeight="1">
      <c r="F34" s="70" t="s">
        <v>141</v>
      </c>
      <c r="G34" s="83">
        <v>75000.0</v>
      </c>
      <c r="H34" s="71">
        <v>75000.0</v>
      </c>
      <c r="K34" s="70" t="s">
        <v>142</v>
      </c>
      <c r="L34" s="24"/>
      <c r="M34" s="71">
        <v>-1875.0</v>
      </c>
    </row>
    <row r="35" ht="14.25" customHeight="1">
      <c r="F35" s="70"/>
      <c r="G35" s="24"/>
      <c r="H35" s="113"/>
      <c r="K35" s="70"/>
      <c r="L35" s="24"/>
      <c r="M35" s="113"/>
    </row>
    <row r="36" ht="14.25" customHeight="1">
      <c r="F36" s="106" t="s">
        <v>143</v>
      </c>
      <c r="G36" s="107">
        <f t="shared" ref="G36:H36" si="9">G34</f>
        <v>75000</v>
      </c>
      <c r="H36" s="108">
        <f t="shared" si="9"/>
        <v>75000</v>
      </c>
      <c r="K36" s="119" t="s">
        <v>144</v>
      </c>
      <c r="L36" s="120"/>
      <c r="M36" s="121">
        <f>M32+M33+M34</f>
        <v>-19475</v>
      </c>
    </row>
    <row r="37" ht="14.25" customHeight="1">
      <c r="F37" s="82" t="s">
        <v>145</v>
      </c>
      <c r="G37" s="83"/>
      <c r="H37" s="71"/>
      <c r="K37" s="132" t="s">
        <v>146</v>
      </c>
      <c r="L37" s="133"/>
      <c r="M37" s="134">
        <f>M22+M29+M36</f>
        <v>-43188</v>
      </c>
    </row>
    <row r="38" ht="14.25" customHeight="1">
      <c r="F38" s="86" t="s">
        <v>8</v>
      </c>
      <c r="G38" s="83">
        <v>40000.0</v>
      </c>
      <c r="H38" s="71">
        <v>45000.0</v>
      </c>
      <c r="K38" s="70"/>
      <c r="L38" s="24"/>
      <c r="M38" s="135"/>
    </row>
    <row r="39" ht="14.25" customHeight="1">
      <c r="F39" s="86" t="s">
        <v>147</v>
      </c>
      <c r="G39" s="83">
        <v>230460.0</v>
      </c>
      <c r="H39" s="71">
        <v>198005.0</v>
      </c>
      <c r="K39" s="70" t="s">
        <v>148</v>
      </c>
      <c r="L39" s="24"/>
      <c r="M39" s="71">
        <f>'Exo 1 et 2'!H14+'Exo 1 et 2'!H21+'Exo 1 et 2'!H22</f>
        <v>109852</v>
      </c>
    </row>
    <row r="40" ht="14.25" customHeight="1">
      <c r="F40" s="125"/>
      <c r="G40" s="126"/>
      <c r="H40" s="127"/>
      <c r="K40" s="125" t="s">
        <v>149</v>
      </c>
      <c r="L40" s="126"/>
      <c r="M40" s="108">
        <f>M39+M37</f>
        <v>66664</v>
      </c>
    </row>
    <row r="41" ht="14.25" customHeight="1">
      <c r="F41" s="106" t="s">
        <v>150</v>
      </c>
      <c r="G41" s="107">
        <f t="shared" ref="G41:H41" si="10">G38+G39</f>
        <v>270460</v>
      </c>
      <c r="H41" s="108">
        <f t="shared" si="10"/>
        <v>243005</v>
      </c>
      <c r="I41" s="24"/>
    </row>
    <row r="42" ht="14.25" customHeight="1">
      <c r="F42" s="106" t="s">
        <v>151</v>
      </c>
      <c r="G42" s="107">
        <f t="shared" ref="G42:H42" si="11">G32+G36+G41</f>
        <v>372360</v>
      </c>
      <c r="H42" s="108">
        <f t="shared" si="11"/>
        <v>341955</v>
      </c>
    </row>
    <row r="43" ht="14.25" customHeight="1"/>
    <row r="44" ht="14.25" customHeight="1"/>
    <row r="45" ht="14.25" customHeight="1">
      <c r="I45" s="136"/>
    </row>
    <row r="46" ht="14.25" customHeight="1"/>
    <row r="47" ht="14.25" customHeight="1"/>
    <row r="48" ht="14.25" customHeight="1">
      <c r="A48" s="45"/>
      <c r="B48" s="45"/>
      <c r="C48" s="45"/>
      <c r="D48" s="45"/>
      <c r="L48" s="45"/>
      <c r="M48" s="45"/>
    </row>
    <row r="49" ht="14.25" customHeight="1">
      <c r="C49" s="45"/>
      <c r="D49" s="45"/>
      <c r="L49" s="45"/>
      <c r="M49" s="45"/>
    </row>
    <row r="50" ht="14.25" customHeight="1">
      <c r="A50" s="36"/>
      <c r="B50" s="36"/>
      <c r="C50" s="45"/>
      <c r="D50" s="45"/>
      <c r="L50" s="45"/>
      <c r="M50" s="45"/>
    </row>
    <row r="51" ht="14.25" customHeight="1">
      <c r="A51" s="36"/>
      <c r="B51" s="36"/>
      <c r="C51" s="36"/>
      <c r="D51" s="45"/>
      <c r="L51" s="45"/>
      <c r="M51" s="45"/>
    </row>
    <row r="52" ht="14.25" customHeight="1">
      <c r="A52" s="137"/>
      <c r="B52" s="137"/>
      <c r="C52" s="137"/>
      <c r="D52" s="45"/>
      <c r="L52" s="45"/>
      <c r="M52" s="45"/>
    </row>
    <row r="53" ht="14.25" customHeight="1">
      <c r="A53" s="137"/>
      <c r="B53" s="137"/>
      <c r="C53" s="138"/>
      <c r="D53" s="45"/>
      <c r="L53" s="45"/>
      <c r="M53" s="45"/>
    </row>
    <row r="54" ht="14.25" customHeight="1">
      <c r="A54" s="137"/>
      <c r="B54" s="139"/>
      <c r="C54" s="55"/>
      <c r="D54" s="45"/>
      <c r="L54" s="45"/>
      <c r="M54" s="45"/>
    </row>
    <row r="55" ht="14.25" customHeight="1">
      <c r="A55" s="140"/>
      <c r="B55" s="83"/>
      <c r="C55" s="83"/>
      <c r="D55" s="45"/>
      <c r="L55" s="45"/>
      <c r="M55" s="45"/>
    </row>
    <row r="56" ht="14.25" customHeight="1">
      <c r="A56" s="140"/>
      <c r="B56" s="83"/>
      <c r="C56" s="83"/>
      <c r="D56" s="45"/>
      <c r="L56" s="45"/>
      <c r="M56" s="45"/>
    </row>
    <row r="57" ht="14.25" customHeight="1">
      <c r="A57" s="137"/>
      <c r="B57" s="83"/>
      <c r="C57" s="83"/>
      <c r="D57" s="45"/>
      <c r="L57" s="45"/>
      <c r="M57" s="45"/>
    </row>
    <row r="58" ht="14.25" customHeight="1">
      <c r="A58" s="45"/>
      <c r="B58" s="24"/>
      <c r="C58" s="24"/>
      <c r="D58" s="45"/>
    </row>
    <row r="59" ht="14.25" customHeight="1">
      <c r="A59" s="137"/>
      <c r="B59" s="83"/>
      <c r="C59" s="83"/>
      <c r="D59" s="45"/>
    </row>
    <row r="60" ht="14.25" customHeight="1">
      <c r="A60" s="137"/>
      <c r="B60" s="83"/>
      <c r="C60" s="83"/>
      <c r="D60" s="45"/>
    </row>
    <row r="61" ht="14.25" customHeight="1">
      <c r="A61" s="137"/>
      <c r="B61" s="83"/>
      <c r="C61" s="83"/>
      <c r="D61" s="45"/>
    </row>
    <row r="62" ht="14.25" customHeight="1">
      <c r="A62" s="137"/>
      <c r="B62" s="24"/>
      <c r="C62" s="24"/>
      <c r="D62" s="45"/>
    </row>
    <row r="63" ht="14.25" customHeight="1">
      <c r="A63" s="140"/>
      <c r="B63" s="131"/>
      <c r="C63" s="131"/>
      <c r="D63" s="45"/>
    </row>
    <row r="64" ht="14.25" customHeight="1">
      <c r="A64" s="140"/>
      <c r="B64" s="83"/>
      <c r="C64" s="83"/>
      <c r="D64" s="45"/>
    </row>
    <row r="65" ht="14.25" customHeight="1">
      <c r="A65" s="137"/>
      <c r="B65" s="24"/>
      <c r="C65" s="24"/>
      <c r="D65" s="45"/>
    </row>
    <row r="66" ht="14.25" customHeight="1">
      <c r="A66" s="141"/>
      <c r="B66" s="24"/>
      <c r="C66" s="24"/>
      <c r="D66" s="45"/>
    </row>
    <row r="67" ht="14.25" customHeight="1">
      <c r="A67" s="142"/>
      <c r="B67" s="24"/>
      <c r="C67" s="24"/>
      <c r="D67" s="45"/>
    </row>
    <row r="68" ht="14.25" customHeight="1">
      <c r="A68" s="137"/>
      <c r="B68" s="24"/>
      <c r="C68" s="24"/>
      <c r="D68" s="45"/>
    </row>
    <row r="69" ht="14.25" customHeight="1">
      <c r="A69" s="143"/>
      <c r="B69" s="83"/>
      <c r="C69" s="83"/>
      <c r="D69" s="45"/>
    </row>
    <row r="70" ht="14.25" customHeight="1">
      <c r="A70" s="45"/>
      <c r="B70" s="24"/>
      <c r="C70" s="24"/>
      <c r="D70" s="45"/>
    </row>
    <row r="71" ht="14.25" customHeight="1">
      <c r="A71" s="45"/>
      <c r="B71" s="24"/>
      <c r="C71" s="24"/>
      <c r="D71" s="45"/>
    </row>
    <row r="72" ht="14.25" customHeight="1">
      <c r="A72" s="140"/>
      <c r="B72" s="131"/>
      <c r="C72" s="131"/>
      <c r="D72" s="45"/>
    </row>
    <row r="73" ht="14.25" customHeight="1">
      <c r="A73" s="140"/>
      <c r="B73" s="131"/>
      <c r="C73" s="131"/>
      <c r="D73" s="45"/>
    </row>
    <row r="74" ht="14.25" customHeight="1">
      <c r="A74" s="140"/>
      <c r="B74" s="83"/>
      <c r="C74" s="83"/>
      <c r="D74" s="45"/>
    </row>
    <row r="75" ht="14.25" customHeight="1">
      <c r="A75" s="140"/>
      <c r="B75" s="83"/>
      <c r="C75" s="83"/>
      <c r="D75" s="45"/>
    </row>
    <row r="76" ht="14.25" customHeight="1">
      <c r="A76" s="45"/>
      <c r="B76" s="83"/>
      <c r="C76" s="83"/>
      <c r="D76" s="45"/>
    </row>
    <row r="77" ht="14.25" customHeight="1">
      <c r="A77" s="45"/>
      <c r="B77" s="83"/>
      <c r="C77" s="83"/>
      <c r="D77" s="45"/>
    </row>
    <row r="78" ht="14.25" customHeight="1">
      <c r="A78" s="45"/>
      <c r="B78" s="24"/>
      <c r="C78" s="24"/>
      <c r="D78" s="45"/>
    </row>
    <row r="79" ht="14.25" customHeight="1">
      <c r="A79" s="140"/>
      <c r="B79" s="131"/>
      <c r="C79" s="131"/>
      <c r="D79" s="45"/>
    </row>
    <row r="80" ht="14.25" customHeight="1">
      <c r="A80" s="140"/>
      <c r="B80" s="131"/>
      <c r="C80" s="83"/>
      <c r="D80" s="45"/>
    </row>
    <row r="81" ht="14.25" customHeight="1">
      <c r="A81" s="45"/>
      <c r="B81" s="83"/>
      <c r="C81" s="83"/>
      <c r="D81" s="45"/>
    </row>
    <row r="82" ht="14.25" customHeight="1">
      <c r="A82" s="45"/>
      <c r="B82" s="24"/>
      <c r="C82" s="24"/>
      <c r="D82" s="45"/>
    </row>
    <row r="83" ht="14.25" customHeight="1">
      <c r="A83" s="45"/>
      <c r="B83" s="24"/>
      <c r="C83" s="24"/>
      <c r="D83" s="45"/>
    </row>
    <row r="84" ht="14.25" customHeight="1">
      <c r="A84" s="140"/>
      <c r="B84" s="131"/>
      <c r="C84" s="131"/>
      <c r="D84" s="45"/>
    </row>
    <row r="85" ht="14.25" customHeight="1">
      <c r="A85" s="140"/>
      <c r="B85" s="83"/>
      <c r="C85" s="83"/>
      <c r="D85" s="45"/>
    </row>
    <row r="86" ht="14.25" customHeight="1">
      <c r="A86" s="137"/>
      <c r="B86" s="83"/>
      <c r="C86" s="83"/>
      <c r="D86" s="45"/>
    </row>
    <row r="87" ht="14.25" customHeight="1">
      <c r="A87" s="137"/>
      <c r="B87" s="83"/>
      <c r="C87" s="83"/>
      <c r="D87" s="45"/>
    </row>
    <row r="88" ht="14.25" customHeight="1">
      <c r="A88" s="45"/>
      <c r="B88" s="24"/>
      <c r="C88" s="24"/>
      <c r="D88" s="45"/>
    </row>
    <row r="89" ht="14.25" customHeight="1">
      <c r="A89" s="140"/>
      <c r="B89" s="131"/>
      <c r="C89" s="131"/>
      <c r="D89" s="45"/>
    </row>
    <row r="90" ht="14.25" customHeight="1">
      <c r="A90" s="140"/>
      <c r="B90" s="131"/>
      <c r="C90" s="131"/>
      <c r="D90" s="45"/>
    </row>
    <row r="91" ht="14.25" customHeight="1">
      <c r="A91" s="45"/>
      <c r="B91" s="45"/>
      <c r="C91" s="45"/>
      <c r="D91" s="45"/>
    </row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A13:D13"/>
    <mergeCell ref="A14:D15"/>
    <mergeCell ref="K1:M1"/>
    <mergeCell ref="K2:L2"/>
    <mergeCell ref="K3:L3"/>
    <mergeCell ref="F4:H4"/>
    <mergeCell ref="F5:G5"/>
    <mergeCell ref="A6:B6"/>
    <mergeCell ref="A12:D1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30.5"/>
    <col customWidth="1" min="3" max="3" width="15.75"/>
    <col customWidth="1" min="4" max="4" width="10.13"/>
    <col customWidth="1" min="5" max="5" width="29.0"/>
    <col customWidth="1" min="6" max="6" width="10.13"/>
    <col customWidth="1" min="7" max="7" width="10.38"/>
    <col customWidth="1" min="8" max="26" width="10.13"/>
  </cols>
  <sheetData>
    <row r="1" ht="14.25" customHeight="1">
      <c r="C1" s="144"/>
    </row>
    <row r="2" ht="14.25" customHeight="1">
      <c r="B2" s="145" t="s">
        <v>152</v>
      </c>
      <c r="C2" s="146"/>
      <c r="D2" s="147"/>
      <c r="E2" s="148"/>
      <c r="F2" s="60"/>
      <c r="G2" s="60"/>
      <c r="H2" s="60"/>
    </row>
    <row r="3" ht="14.25" customHeight="1">
      <c r="B3" s="149" t="s">
        <v>153</v>
      </c>
      <c r="C3" s="150"/>
      <c r="E3" s="151" t="s">
        <v>70</v>
      </c>
      <c r="F3" s="152"/>
      <c r="G3" s="152"/>
      <c r="H3" s="153"/>
    </row>
    <row r="4" ht="14.25" customHeight="1">
      <c r="B4" s="154" t="s">
        <v>154</v>
      </c>
      <c r="C4" s="155"/>
      <c r="E4" s="94" t="s">
        <v>155</v>
      </c>
      <c r="F4" s="95"/>
      <c r="G4" s="95"/>
      <c r="H4" s="96"/>
    </row>
    <row r="5" ht="14.25" customHeight="1">
      <c r="B5" s="147" t="s">
        <v>39</v>
      </c>
      <c r="C5" s="156">
        <v>687200.0</v>
      </c>
      <c r="E5" s="97"/>
      <c r="F5" s="60"/>
      <c r="G5" s="60"/>
      <c r="H5" s="98"/>
    </row>
    <row r="6" ht="14.25" customHeight="1">
      <c r="B6" s="147" t="s">
        <v>17</v>
      </c>
      <c r="C6" s="157">
        <v>-297000.0</v>
      </c>
      <c r="E6" s="102"/>
      <c r="F6" s="103" t="s">
        <v>111</v>
      </c>
      <c r="G6" s="104" t="s">
        <v>112</v>
      </c>
      <c r="H6" s="105" t="s">
        <v>113</v>
      </c>
    </row>
    <row r="7" ht="14.25" customHeight="1">
      <c r="B7" s="158" t="s">
        <v>156</v>
      </c>
      <c r="C7" s="159">
        <f>C5+C6</f>
        <v>390200</v>
      </c>
      <c r="E7" s="109"/>
      <c r="F7" s="110"/>
      <c r="G7" s="111"/>
      <c r="H7" s="112"/>
    </row>
    <row r="8" ht="14.25" customHeight="1">
      <c r="B8" s="147" t="s">
        <v>157</v>
      </c>
      <c r="C8" s="156">
        <v>1960.0</v>
      </c>
      <c r="E8" s="109" t="s">
        <v>117</v>
      </c>
      <c r="F8" s="114">
        <v>45000.0</v>
      </c>
      <c r="G8" s="114">
        <v>198005.0</v>
      </c>
      <c r="H8" s="115">
        <f t="shared" ref="H8:H9" si="1">SUM(F8,G8)</f>
        <v>243005</v>
      </c>
    </row>
    <row r="9" ht="14.25" customHeight="1">
      <c r="B9" s="160" t="s">
        <v>158</v>
      </c>
      <c r="C9" s="150"/>
      <c r="E9" s="80" t="s">
        <v>119</v>
      </c>
      <c r="F9" s="114">
        <v>0.0</v>
      </c>
      <c r="G9" s="114">
        <v>0.0</v>
      </c>
      <c r="H9" s="115">
        <f t="shared" si="1"/>
        <v>0</v>
      </c>
    </row>
    <row r="10" ht="14.25" customHeight="1">
      <c r="B10" s="147" t="s">
        <v>10</v>
      </c>
      <c r="C10" s="156">
        <v>-337000.0</v>
      </c>
      <c r="E10" s="80" t="s">
        <v>120</v>
      </c>
      <c r="F10" s="114">
        <v>0.0</v>
      </c>
      <c r="G10" s="114">
        <v>0.0</v>
      </c>
      <c r="H10" s="115">
        <f t="shared" ref="H10:H11" si="2">SUM(F10:G10)</f>
        <v>0</v>
      </c>
    </row>
    <row r="11" ht="14.25" customHeight="1">
      <c r="B11" s="147" t="s">
        <v>159</v>
      </c>
      <c r="C11" s="156">
        <v>-1875.0</v>
      </c>
      <c r="E11" s="80" t="s">
        <v>121</v>
      </c>
      <c r="F11" s="114">
        <v>-5000.0</v>
      </c>
      <c r="G11" s="114">
        <v>0.0</v>
      </c>
      <c r="H11" s="115">
        <f t="shared" si="2"/>
        <v>-5000</v>
      </c>
    </row>
    <row r="12" ht="14.25" customHeight="1">
      <c r="B12" s="147" t="s">
        <v>160</v>
      </c>
      <c r="C12" s="156">
        <v>-3230.0</v>
      </c>
      <c r="E12" s="80" t="s">
        <v>123</v>
      </c>
      <c r="F12" s="114">
        <v>0.0</v>
      </c>
      <c r="G12" s="114">
        <v>45055.0</v>
      </c>
      <c r="H12" s="115">
        <f t="shared" ref="H12:H13" si="3">SUM(F12,G12)</f>
        <v>45055</v>
      </c>
    </row>
    <row r="13" ht="14.25" customHeight="1">
      <c r="B13" s="147" t="s">
        <v>33</v>
      </c>
      <c r="C13" s="156">
        <v>-5000.0</v>
      </c>
      <c r="E13" s="80" t="s">
        <v>126</v>
      </c>
      <c r="F13" s="114">
        <v>0.0</v>
      </c>
      <c r="G13" s="114">
        <v>-12600.0</v>
      </c>
      <c r="H13" s="115">
        <f t="shared" si="3"/>
        <v>-12600</v>
      </c>
    </row>
    <row r="14" ht="14.25" customHeight="1">
      <c r="B14" s="161" t="s">
        <v>88</v>
      </c>
      <c r="C14" s="162">
        <f>C7+C8+C10+C11+C12+C13</f>
        <v>45055</v>
      </c>
      <c r="E14" s="122" t="s">
        <v>127</v>
      </c>
      <c r="F14" s="123">
        <f t="shared" ref="F14:H14" si="4">SUM(F8:F13)</f>
        <v>40000</v>
      </c>
      <c r="G14" s="123">
        <f t="shared" si="4"/>
        <v>230460</v>
      </c>
      <c r="H14" s="124">
        <f t="shared" si="4"/>
        <v>270460</v>
      </c>
    </row>
    <row r="15" ht="14.25" customHeight="1"/>
    <row r="16" ht="14.25" customHeight="1">
      <c r="B16" s="45"/>
      <c r="C16" s="45"/>
      <c r="D16" s="45"/>
      <c r="E16" s="45"/>
      <c r="F16" s="45"/>
    </row>
    <row r="17" ht="14.25" customHeight="1">
      <c r="B17" s="45"/>
      <c r="C17" s="45"/>
      <c r="D17" s="45"/>
      <c r="E17" s="45"/>
      <c r="F17" s="45"/>
    </row>
    <row r="18" ht="14.25" customHeight="1">
      <c r="B18" s="45"/>
      <c r="C18" s="45"/>
      <c r="D18" s="45"/>
      <c r="E18" s="45"/>
      <c r="F18" s="45"/>
    </row>
    <row r="19" ht="14.25" customHeight="1">
      <c r="B19" s="45"/>
      <c r="C19" s="45"/>
      <c r="D19" s="45"/>
      <c r="E19" s="45"/>
      <c r="F19" s="45"/>
    </row>
    <row r="20" ht="14.25" customHeight="1">
      <c r="B20" s="45"/>
      <c r="C20" s="45"/>
      <c r="D20" s="45"/>
      <c r="E20" s="45"/>
      <c r="F20" s="45"/>
    </row>
    <row r="21" ht="14.25" customHeight="1">
      <c r="B21" s="45"/>
      <c r="C21" s="45"/>
      <c r="D21" s="45"/>
      <c r="E21" s="45"/>
      <c r="F21" s="45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E2:H2"/>
    <mergeCell ref="E3:H3"/>
    <mergeCell ref="E4:H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2021-01-09T16:24:30Z</dcterms:created>
  <dc:creator>anas ramdani</dc:creator>
</cp:coreProperties>
</file>