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 1 et 2" sheetId="1" r:id="rId4"/>
    <sheet state="visible" name="Réponse" sheetId="2" r:id="rId5"/>
    <sheet state="visible" name="Perso " sheetId="3" r:id="rId6"/>
  </sheets>
  <definedNames/>
  <calcPr/>
  <extLst>
    <ext uri="GoogleSheetsCustomDataVersion1">
      <go:sheetsCustomData xmlns:go="http://customooxmlschemas.google.com/" r:id="rId7" roundtripDataSignature="AMtx7mjacaKnY5Mhwqc5Mwcw08E3Ia0J/Q=="/>
    </ext>
  </extLst>
</workbook>
</file>

<file path=xl/sharedStrings.xml><?xml version="1.0" encoding="utf-8"?>
<sst xmlns="http://schemas.openxmlformats.org/spreadsheetml/2006/main" count="194" uniqueCount="161">
  <si>
    <t>Exercice 1</t>
  </si>
  <si>
    <t>Exercice 2:</t>
  </si>
  <si>
    <r>
      <rPr>
        <rFont val="Calibri"/>
        <color theme="1"/>
        <sz val="11.0"/>
      </rPr>
      <t xml:space="preserve">On vous présente </t>
    </r>
    <r>
      <rPr>
        <rFont val="Calibri"/>
        <b/>
        <color rgb="FFFF0000"/>
        <sz val="11.0"/>
      </rPr>
      <t>une partie</t>
    </r>
    <r>
      <rPr>
        <rFont val="Calibri"/>
        <color theme="1"/>
        <sz val="11.0"/>
      </rPr>
      <t xml:space="preserve"> des soldes comparatifs de la  société X au 31 décembre. Les comptes sont classés par ordre alphabétique et les montants sont en dollar canadien.</t>
    </r>
  </si>
  <si>
    <t>On vous présente les soldes comparatifs des comptes de la société YEP inc. au 31 décembre. Les comptes sont classés par ordre alphabétique et les montants sont en dollar canadien.</t>
  </si>
  <si>
    <t>Amortissement cumulé - Bâtiment</t>
  </si>
  <si>
    <t>Amortissement cumulé - Matériel roulant</t>
  </si>
  <si>
    <t xml:space="preserve">Amortissement cumulé- Machine </t>
  </si>
  <si>
    <t>Bâtiment</t>
  </si>
  <si>
    <t>Capital social</t>
  </si>
  <si>
    <t>Capital- social (ou capital-actions)</t>
  </si>
  <si>
    <t>Charges commerciales et administratives</t>
  </si>
  <si>
    <t>Comptes-clients (nets)</t>
  </si>
  <si>
    <t>Comptes clients (nets)</t>
  </si>
  <si>
    <t>Comptes-fournisseurs</t>
  </si>
  <si>
    <t>Comptes fournisseurs</t>
  </si>
  <si>
    <t>Dividendes</t>
  </si>
  <si>
    <t>-</t>
  </si>
  <si>
    <t>Coût des ventes</t>
  </si>
  <si>
    <t>Emprunt bancaire (court terme)</t>
  </si>
  <si>
    <t>Encaisse</t>
  </si>
  <si>
    <t>Emprunt-échéance 2022</t>
  </si>
  <si>
    <t>Fournitures de bureau</t>
  </si>
  <si>
    <t>Intérêts à payer</t>
  </si>
  <si>
    <t>Machine</t>
  </si>
  <si>
    <t>Intérêts à recevoir</t>
  </si>
  <si>
    <t>Intérêts sur emprunt</t>
  </si>
  <si>
    <t>Loyers payés d'avance</t>
  </si>
  <si>
    <t xml:space="preserve">Intérêts sur placement </t>
  </si>
  <si>
    <t>Matériel roulant</t>
  </si>
  <si>
    <t>Intérêts sur placement à recevoir</t>
  </si>
  <si>
    <t>Obligations à payer (long terme)</t>
  </si>
  <si>
    <t>Loyer payé d'avance</t>
  </si>
  <si>
    <t>Placements temporaires</t>
  </si>
  <si>
    <t>Perte sur disposition de l'ancienne machine</t>
  </si>
  <si>
    <t>Résultats non distribués (RND)</t>
  </si>
  <si>
    <t>Placement à terme (2019)</t>
  </si>
  <si>
    <t>Stocks (inventaires) de marchandises</t>
  </si>
  <si>
    <t>Placement à terme (2021)</t>
  </si>
  <si>
    <t>Terrain</t>
  </si>
  <si>
    <t>Produit des ventes</t>
  </si>
  <si>
    <t xml:space="preserve">TRAVAIL À FAIRE : </t>
  </si>
  <si>
    <t xml:space="preserve">Réparation de la machine  </t>
  </si>
  <si>
    <t xml:space="preserve">Partie 1 : (Pour l'année 2020) </t>
  </si>
  <si>
    <t>Résultat non distribué (début d'exercice)</t>
  </si>
  <si>
    <r>
      <rPr>
        <rFont val="Calibri"/>
        <b/>
        <color theme="1"/>
        <sz val="11.0"/>
      </rPr>
      <t>A)</t>
    </r>
    <r>
      <rPr>
        <rFont val="Calibri"/>
        <color theme="1"/>
        <sz val="11.0"/>
      </rPr>
      <t xml:space="preserve"> Calculer le ratio de liquidité générale </t>
    </r>
  </si>
  <si>
    <t>Salaires à payer</t>
  </si>
  <si>
    <r>
      <rPr>
        <rFont val="Calibri"/>
        <b/>
        <color theme="1"/>
        <sz val="11.0"/>
      </rPr>
      <t>B)</t>
    </r>
    <r>
      <rPr>
        <rFont val="Calibri"/>
        <color theme="1"/>
        <sz val="11.0"/>
      </rPr>
      <t xml:space="preserve"> Calculer le ratio de liquidité immédiate </t>
    </r>
  </si>
  <si>
    <t>Stocks (inventaires) de matières premières</t>
  </si>
  <si>
    <r>
      <rPr>
        <rFont val="Calibri"/>
        <b/>
        <color theme="1"/>
        <sz val="11.0"/>
      </rPr>
      <t>C)</t>
    </r>
    <r>
      <rPr>
        <rFont val="Calibri"/>
        <color theme="1"/>
        <sz val="11.0"/>
      </rPr>
      <t xml:space="preserve"> Calculer le ratio d'endettement</t>
    </r>
  </si>
  <si>
    <t>Partie 2: (pour l’exercice terminé le 31 décembre 2020)</t>
  </si>
  <si>
    <t>Informations supplémentaires :</t>
  </si>
  <si>
    <r>
      <rPr>
        <rFont val="Calibri"/>
        <b/>
        <color rgb="FF000000"/>
        <sz val="12.0"/>
      </rPr>
      <t>A)</t>
    </r>
    <r>
      <rPr>
        <rFont val="Calibri"/>
        <b/>
        <color rgb="FF000000"/>
        <sz val="7.0"/>
      </rPr>
      <t xml:space="preserve">     </t>
    </r>
    <r>
      <rPr>
        <rFont val="Calibri"/>
        <b val="0"/>
        <color rgb="FF000000"/>
        <sz val="12.0"/>
      </rPr>
      <t xml:space="preserve">Dressez, </t>
    </r>
    <r>
      <rPr>
        <rFont val="Calibri"/>
        <b/>
        <color rgb="FF000000"/>
        <sz val="12.0"/>
      </rPr>
      <t>en bonne et due forme</t>
    </r>
    <r>
      <rPr>
        <rFont val="Calibri"/>
        <b val="0"/>
        <color rgb="FF000000"/>
        <sz val="12.0"/>
      </rPr>
      <t>, l’état de variation des capitaux propres</t>
    </r>
    <r>
      <rPr>
        <rFont val="Calibri"/>
        <b/>
        <color rgb="FF000000"/>
        <sz val="12.0"/>
      </rPr>
      <t>.</t>
    </r>
  </si>
  <si>
    <r>
      <rPr>
        <rFont val="Times New Roman"/>
        <b/>
        <color theme="1"/>
        <sz val="12.0"/>
      </rPr>
      <t>1)</t>
    </r>
    <r>
      <rPr>
        <rFont val="Times New Roman"/>
        <color theme="1"/>
        <sz val="12.0"/>
      </rPr>
      <t xml:space="preserve"> Le 1</t>
    </r>
    <r>
      <rPr>
        <rFont val="Times New Roman"/>
        <color theme="1"/>
        <sz val="12.0"/>
        <vertAlign val="superscript"/>
      </rPr>
      <t>er</t>
    </r>
    <r>
      <rPr>
        <rFont val="Times New Roman"/>
        <color theme="1"/>
        <sz val="12.0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</si>
  <si>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r>
      <rPr>
        <rFont val="Calibri"/>
        <b/>
        <color theme="1"/>
        <sz val="11.0"/>
      </rPr>
      <t>2)</t>
    </r>
    <r>
      <rPr>
        <rFont val="Calibri"/>
        <color theme="1"/>
        <sz val="11.0"/>
      </rPr>
      <t xml:space="preserve"> Les placements à terme sont constitués d’obligations de compagnies.</t>
    </r>
  </si>
  <si>
    <r>
      <rPr>
        <rFont val="Calibri"/>
        <b/>
        <color theme="1"/>
        <sz val="11.0"/>
      </rPr>
      <t>3)</t>
    </r>
    <r>
      <rPr>
        <rFont val="Calibri"/>
        <color theme="1"/>
        <sz val="11.0"/>
      </rPr>
      <t xml:space="preserve"> Des dividendes ont été déclarés et payés.</t>
    </r>
  </si>
  <si>
    <r>
      <rPr>
        <rFont val="Calibri"/>
        <b/>
        <color theme="1"/>
        <sz val="11.0"/>
      </rPr>
      <t>4)</t>
    </r>
    <r>
      <rPr>
        <rFont val="Calibri"/>
        <color theme="1"/>
        <sz val="11.0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</si>
  <si>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r>
      <rPr>
        <rFont val="Calibri"/>
        <b/>
        <color theme="1"/>
        <sz val="11.0"/>
      </rPr>
      <t>5)</t>
    </r>
    <r>
      <rPr>
        <rFont val="Calibri"/>
        <color theme="1"/>
        <sz val="11.0"/>
      </rPr>
      <t xml:space="preserve"> La compagnie ne paye pas d’impôt</t>
    </r>
  </si>
  <si>
    <t>Arrondir au dollar près.</t>
  </si>
  <si>
    <r>
      <rPr>
        <rFont val="Calibri"/>
        <b/>
        <color theme="1"/>
        <sz val="12.0"/>
        <u/>
      </rPr>
      <t>TRAVAIL À FAIRE</t>
    </r>
    <r>
      <rPr>
        <rFont val="Calibri"/>
        <b/>
        <color theme="1"/>
        <sz val="12.0"/>
        <u/>
      </rPr>
      <t> </t>
    </r>
    <r>
      <rPr>
        <rFont val="Calibri"/>
        <b val="0"/>
        <color theme="1"/>
        <sz val="11.0"/>
        <u/>
      </rPr>
      <t>: (pour l’exercice terminé le 31 décembre 2020)</t>
    </r>
  </si>
  <si>
    <r>
      <rPr>
        <rFont val="Calibri"/>
        <b/>
        <color theme="1"/>
        <sz val="12.0"/>
      </rPr>
      <t>A)</t>
    </r>
    <r>
      <rPr>
        <rFont val="Calibri"/>
        <b/>
        <color theme="1"/>
        <sz val="7.0"/>
      </rPr>
      <t xml:space="preserve">     </t>
    </r>
    <r>
      <rPr>
        <rFont val="Calibri"/>
        <b val="0"/>
        <color theme="1"/>
        <sz val="11.0"/>
      </rPr>
      <t xml:space="preserve">Dressez, </t>
    </r>
    <r>
      <rPr>
        <rFont val="Calibri"/>
        <b/>
        <color theme="1"/>
        <sz val="12.0"/>
      </rPr>
      <t>en bonne et due forme</t>
    </r>
    <r>
      <rPr>
        <rFont val="Calibri"/>
        <b val="0"/>
        <color theme="1"/>
        <sz val="11.0"/>
      </rPr>
      <t>, l’état de la situation financière.</t>
    </r>
  </si>
  <si>
    <r>
      <rPr>
        <rFont val="Calibri"/>
        <b/>
        <color theme="1"/>
        <sz val="12.0"/>
      </rPr>
      <t>B)</t>
    </r>
    <r>
      <rPr>
        <rFont val="Calibri"/>
        <b/>
        <color theme="1"/>
        <sz val="7.0"/>
      </rPr>
      <t xml:space="preserve">     </t>
    </r>
    <r>
      <rPr>
        <rFont val="Calibri"/>
        <b val="0"/>
        <color theme="1"/>
        <sz val="11.0"/>
      </rPr>
      <t xml:space="preserve">Dressez, </t>
    </r>
    <r>
      <rPr>
        <rFont val="Calibri"/>
        <b/>
        <color theme="1"/>
        <sz val="12.0"/>
      </rPr>
      <t>en bonne et due forme</t>
    </r>
    <r>
      <rPr>
        <rFont val="Calibri"/>
        <b val="0"/>
        <color theme="1"/>
        <sz val="11.0"/>
      </rPr>
      <t>, l’état des flux de trésorerie selon la méthode indirecte.</t>
    </r>
  </si>
  <si>
    <t>Réponses Exo 2</t>
  </si>
  <si>
    <t>YEP.inc</t>
  </si>
  <si>
    <t>État des flux de trésorerie</t>
  </si>
  <si>
    <t>période du 1er janvier 2020 au  31 décembre 2020</t>
  </si>
  <si>
    <t>Activités opérationnelles</t>
  </si>
  <si>
    <t>État de la situation financière</t>
  </si>
  <si>
    <t>Résultat net</t>
  </si>
  <si>
    <t>Réponses Exo 1</t>
  </si>
  <si>
    <t>Au 31 décembre 2020</t>
  </si>
  <si>
    <t>Variation des comptes clients</t>
  </si>
  <si>
    <t>Partie 1</t>
  </si>
  <si>
    <t>Variation des stocks de matières premières</t>
  </si>
  <si>
    <r>
      <rPr>
        <rFont val="Times New Roman"/>
        <b/>
        <color theme="1"/>
        <sz val="11.0"/>
      </rPr>
      <t>A)</t>
    </r>
    <r>
      <rPr>
        <rFont val="Times New Roman"/>
        <color theme="1"/>
        <sz val="11.0"/>
      </rPr>
      <t xml:space="preserve"> Calculer le ratio de liquidité générale </t>
    </r>
  </si>
  <si>
    <t>ACTIFS</t>
  </si>
  <si>
    <t>Variation du loyer payé d'avance</t>
  </si>
  <si>
    <r>
      <rPr>
        <rFont val="Times New Roman"/>
        <b/>
        <color theme="1"/>
        <sz val="11.0"/>
      </rPr>
      <t>B)</t>
    </r>
    <r>
      <rPr>
        <rFont val="Times New Roman"/>
        <color theme="1"/>
        <sz val="11.0"/>
      </rPr>
      <t xml:space="preserve"> Calculer le ratio de liquidité immédiate </t>
    </r>
  </si>
  <si>
    <t>Actifs courants</t>
  </si>
  <si>
    <t>Variation des salaires à payer</t>
  </si>
  <si>
    <r>
      <rPr>
        <rFont val="Times New Roman"/>
        <b/>
        <color theme="1"/>
        <sz val="11.0"/>
      </rPr>
      <t>C)</t>
    </r>
    <r>
      <rPr>
        <rFont val="Times New Roman"/>
        <color theme="1"/>
        <sz val="11.0"/>
      </rPr>
      <t xml:space="preserve"> Calculer le ratio d'endettement</t>
    </r>
  </si>
  <si>
    <t>Variation des comptes fournisseur</t>
  </si>
  <si>
    <t>Partie 2</t>
  </si>
  <si>
    <t>Éléments sans effet sur la trésorerie</t>
  </si>
  <si>
    <t>X</t>
  </si>
  <si>
    <t>Amortissement</t>
  </si>
  <si>
    <t>État des variations des capitaux propres</t>
  </si>
  <si>
    <t>Actifs de régularisation</t>
  </si>
  <si>
    <t>Perte sur disposition</t>
  </si>
  <si>
    <t>-Produit à recevoir</t>
  </si>
  <si>
    <t>Reclassement des frais d'intérêts</t>
  </si>
  <si>
    <t xml:space="preserve">Capital social </t>
  </si>
  <si>
    <t>RND</t>
  </si>
  <si>
    <t xml:space="preserve">Total </t>
  </si>
  <si>
    <t>Intérêt sur placement à recevoir</t>
  </si>
  <si>
    <t>Reclassement des produits d'intérêts</t>
  </si>
  <si>
    <t>-Charges payées d'avance</t>
  </si>
  <si>
    <t>Total des activités opérationnelles</t>
  </si>
  <si>
    <t>Solde au 1er janvier 2020</t>
  </si>
  <si>
    <t>Activités d'investissement</t>
  </si>
  <si>
    <t>Réévalution des immobiliers</t>
  </si>
  <si>
    <t>Total actifs courants</t>
  </si>
  <si>
    <t>Achat de la machine</t>
  </si>
  <si>
    <t>Émission d'actions</t>
  </si>
  <si>
    <t>Actifs non courants</t>
  </si>
  <si>
    <t>Vente de la machine</t>
  </si>
  <si>
    <t>Résultat net de la période</t>
  </si>
  <si>
    <t>Immobilisations corporelles</t>
  </si>
  <si>
    <t>Produits d'intérêts</t>
  </si>
  <si>
    <t>Dividendes déclarées</t>
  </si>
  <si>
    <t>Total des activités d'investissement</t>
  </si>
  <si>
    <t>Solde au 31 décembre 2020</t>
  </si>
  <si>
    <t>-Machine</t>
  </si>
  <si>
    <t>Activités de financement</t>
  </si>
  <si>
    <t>Placements à long terme</t>
  </si>
  <si>
    <t>Déclaration de dividendes</t>
  </si>
  <si>
    <t>Étudiant 1</t>
  </si>
  <si>
    <t>Étudiant 2</t>
  </si>
  <si>
    <t>Placement à terme (2022)</t>
  </si>
  <si>
    <t>Frais d'intérêts</t>
  </si>
  <si>
    <t>Nom : Bergeron</t>
  </si>
  <si>
    <t>Nom : Sean</t>
  </si>
  <si>
    <t>Total actifs non courants</t>
  </si>
  <si>
    <t>Total des activités de financement</t>
  </si>
  <si>
    <t>Prénom : Laurent</t>
  </si>
  <si>
    <t>Prénom : Brendon</t>
  </si>
  <si>
    <t>Total des actifs</t>
  </si>
  <si>
    <t>Variation de la trésorerie</t>
  </si>
  <si>
    <t>Matricule : 1899336</t>
  </si>
  <si>
    <t>Matricule : 1847665</t>
  </si>
  <si>
    <t>PASSIFS ET CAPITAUX PROPRES</t>
  </si>
  <si>
    <t>Groupe : 03</t>
  </si>
  <si>
    <t>Passifs courants</t>
  </si>
  <si>
    <t>Trésorerie au début</t>
  </si>
  <si>
    <t>Compte fournisseur</t>
  </si>
  <si>
    <t>Passifs de régulation</t>
  </si>
  <si>
    <t>Trésorerie à la fin</t>
  </si>
  <si>
    <t>-Charges à payer</t>
  </si>
  <si>
    <t>Étudiant 3</t>
  </si>
  <si>
    <t>Salaire à payer</t>
  </si>
  <si>
    <t>Nom : Zerbato</t>
  </si>
  <si>
    <t>Total Passifs Courants</t>
  </si>
  <si>
    <t>Prénom : Sébastien</t>
  </si>
  <si>
    <t>Passifs non courants</t>
  </si>
  <si>
    <t>Matricule : 1573817</t>
  </si>
  <si>
    <t>Total Passifs non courants</t>
  </si>
  <si>
    <t>Capitaux propres</t>
  </si>
  <si>
    <t>Résultats non distribués</t>
  </si>
  <si>
    <t>Total Capitaux Propres</t>
  </si>
  <si>
    <t>Total passifs et des capitaux</t>
  </si>
  <si>
    <t>État des résultats</t>
  </si>
  <si>
    <t>période du 1er janvier 2020 au 31 décembre 2020</t>
  </si>
  <si>
    <t>Marge brute</t>
  </si>
  <si>
    <t>Intérêt sur placement</t>
  </si>
  <si>
    <t>Charges</t>
  </si>
  <si>
    <t>Intérêt sur emprunt</t>
  </si>
  <si>
    <t>État des variation des capitaux propres</t>
  </si>
  <si>
    <t>Surplus d'apport</t>
  </si>
  <si>
    <t>Écart de réévaluation</t>
  </si>
  <si>
    <t>Total des capitaux propres</t>
  </si>
  <si>
    <t>Surplus d'apport de la période</t>
  </si>
  <si>
    <t>Dividendes déclarés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</si>
</sst>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)\ &quot;$&quot;_ ;_ * \(#,##0\)\ &quot;$&quot;_ ;_ * &quot;-&quot;??_)\ &quot;$&quot;_ ;_ @_ "/>
    <numFmt numFmtId="165" formatCode="0.000"/>
    <numFmt numFmtId="166" formatCode="_ * #,##0.00_)\ &quot;$&quot;_ ;_ * \(#,##0.00\)\ &quot;$&quot;_ ;_ * &quot;-&quot;??_)\ &quot;$&quot;_ ;_ @_ "/>
  </numFmts>
  <fonts count="28">
    <font>
      <sz val="11.0"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Times New Roman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Times New Roman"/>
    </font>
    <font>
      <sz val="11.0"/>
      <color theme="1"/>
      <name val="Times New Roman"/>
    </font>
    <font>
      <sz val="12.0"/>
      <color rgb="FF000000"/>
      <name val="Calibri"/>
    </font>
    <font>
      <b/>
      <u/>
      <sz val="12.0"/>
      <color rgb="FF000000"/>
      <name val="Times New Roman"/>
    </font>
    <font>
      <sz val="11.0"/>
      <color theme="1"/>
    </font>
    <font>
      <color theme="1"/>
      <name val="Calibri"/>
    </font>
    <font>
      <b/>
      <u/>
      <sz val="12.0"/>
      <color theme="1"/>
      <name val="Times New Roman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Times New Roman"/>
    </font>
    <font>
      <b/>
      <u/>
      <sz val="12.0"/>
      <color theme="1"/>
      <name val="Calibri"/>
    </font>
    <font>
      <b/>
      <u/>
      <sz val="11.0"/>
      <color theme="1"/>
      <name val="Calibri"/>
    </font>
    <font>
      <b/>
      <sz val="12.0"/>
      <color theme="1"/>
      <name val="Times New Roman"/>
    </font>
    <font/>
    <font>
      <b/>
      <sz val="11.0"/>
      <color theme="1"/>
      <name val="Times New Roman"/>
    </font>
    <font>
      <b/>
      <sz val="11.0"/>
      <color rgb="FFFF0000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b/>
      <sz val="11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medium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shrinkToFit="0" wrapText="1"/>
    </xf>
    <xf borderId="0" fillId="0" fontId="4" numFmtId="0" xfId="0" applyFont="1"/>
    <xf borderId="1" fillId="2" fontId="5" numFmtId="0" xfId="0" applyAlignment="1" applyBorder="1" applyFill="1" applyFont="1">
      <alignment vertical="center"/>
    </xf>
    <xf borderId="1" fillId="0" fontId="5" numFmtId="164" xfId="0" applyAlignment="1" applyBorder="1" applyFont="1" applyNumberFormat="1">
      <alignment horizontal="right" vertical="center"/>
    </xf>
    <xf borderId="1" fillId="0" fontId="4" numFmtId="0" xfId="0" applyAlignment="1" applyBorder="1" applyFont="1">
      <alignment horizontal="center"/>
    </xf>
    <xf borderId="1" fillId="2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3" numFmtId="164" xfId="0" applyBorder="1" applyFont="1" applyNumberFormat="1"/>
    <xf borderId="1" fillId="3" fontId="3" numFmtId="0" xfId="0" applyAlignment="1" applyBorder="1" applyFill="1" applyFont="1">
      <alignment vertical="center"/>
    </xf>
    <xf borderId="1" fillId="4" fontId="5" numFmtId="0" xfId="0" applyAlignment="1" applyBorder="1" applyFill="1" applyFont="1">
      <alignment vertical="center"/>
    </xf>
    <xf borderId="1" fillId="0" fontId="3" numFmtId="0" xfId="0" applyAlignment="1" applyBorder="1" applyFont="1">
      <alignment vertical="center"/>
    </xf>
    <xf borderId="1" fillId="5" fontId="5" numFmtId="0" xfId="0" applyAlignment="1" applyBorder="1" applyFill="1" applyFont="1">
      <alignment vertical="center"/>
    </xf>
    <xf borderId="1" fillId="5" fontId="3" numFmtId="0" xfId="0" applyAlignment="1" applyBorder="1" applyFont="1">
      <alignment vertical="center"/>
    </xf>
    <xf borderId="1" fillId="6" fontId="5" numFmtId="0" xfId="0" applyAlignment="1" applyBorder="1" applyFill="1" applyFont="1">
      <alignment vertical="center"/>
    </xf>
    <xf borderId="1" fillId="6" fontId="3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0" fontId="6" numFmtId="164" xfId="0" applyBorder="1" applyFont="1" applyNumberFormat="1"/>
    <xf borderId="1" fillId="0" fontId="3" numFmtId="0" xfId="0" applyAlignment="1" applyBorder="1" applyFont="1">
      <alignment horizontal="center"/>
    </xf>
    <xf borderId="1" fillId="0" fontId="7" numFmtId="0" xfId="0" applyAlignment="1" applyBorder="1" applyFont="1">
      <alignment vertical="center"/>
    </xf>
    <xf borderId="1" fillId="7" fontId="3" numFmtId="0" xfId="0" applyAlignment="1" applyBorder="1" applyFill="1" applyFont="1">
      <alignment vertical="center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shrinkToFit="0" vertical="center" wrapText="1"/>
    </xf>
    <xf borderId="1" fillId="0" fontId="3" numFmtId="164" xfId="0" applyAlignment="1" applyBorder="1" applyFont="1" applyNumberFormat="1">
      <alignment shrinkToFit="0" wrapText="1"/>
    </xf>
    <xf borderId="1" fillId="2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3" numFmtId="164" xfId="0" applyFont="1" applyNumberFormat="1"/>
    <xf borderId="1" fillId="7" fontId="5" numFmtId="0" xfId="0" applyAlignment="1" applyBorder="1" applyFont="1">
      <alignment vertical="center"/>
    </xf>
    <xf borderId="1" fillId="2" fontId="7" numFmtId="0" xfId="0" applyAlignment="1" applyBorder="1" applyFont="1">
      <alignment shrinkToFit="0" vertical="center" wrapText="1"/>
    </xf>
    <xf borderId="0" fillId="0" fontId="8" numFmtId="0" xfId="0" applyAlignment="1" applyFont="1">
      <alignment vertical="center"/>
    </xf>
    <xf borderId="1" fillId="0" fontId="9" numFmtId="164" xfId="0" applyAlignment="1" applyBorder="1" applyFont="1" applyNumberFormat="1">
      <alignment shrinkToFit="0" wrapText="1"/>
    </xf>
    <xf borderId="1" fillId="3" fontId="7" numFmtId="0" xfId="0" applyAlignment="1" applyBorder="1" applyFont="1">
      <alignment shrinkToFit="0" vertical="center" wrapText="1"/>
    </xf>
    <xf borderId="0" fillId="0" fontId="10" numFmtId="0" xfId="0" applyFont="1"/>
    <xf borderId="1" fillId="6" fontId="7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vertical="center"/>
    </xf>
    <xf borderId="0" fillId="0" fontId="11" numFmtId="0" xfId="0" applyFont="1"/>
    <xf borderId="0" fillId="0" fontId="12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Font="1"/>
    <xf borderId="0" fillId="0" fontId="15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left"/>
    </xf>
    <xf borderId="0" fillId="0" fontId="4" numFmtId="0" xfId="0" applyAlignment="1" applyFont="1">
      <alignment horizontal="center"/>
    </xf>
    <xf borderId="2" fillId="8" fontId="17" numFmtId="0" xfId="0" applyAlignment="1" applyBorder="1" applyFill="1" applyFont="1">
      <alignment horizontal="center" vertical="center"/>
    </xf>
    <xf borderId="3" fillId="0" fontId="18" numFmtId="0" xfId="0" applyBorder="1" applyFont="1"/>
    <xf borderId="4" fillId="0" fontId="18" numFmtId="0" xfId="0" applyBorder="1" applyFont="1"/>
    <xf borderId="0" fillId="0" fontId="13" numFmtId="49" xfId="0" applyFont="1" applyNumberFormat="1"/>
    <xf borderId="0" fillId="0" fontId="13" numFmtId="49" xfId="0" applyAlignment="1" applyFont="1" applyNumberFormat="1">
      <alignment horizontal="left"/>
    </xf>
    <xf borderId="0" fillId="0" fontId="12" numFmtId="0" xfId="0" applyAlignment="1" applyFont="1">
      <alignment horizontal="center" vertical="center"/>
    </xf>
    <xf borderId="5" fillId="0" fontId="6" numFmtId="0" xfId="0" applyAlignment="1" applyBorder="1" applyFont="1">
      <alignment horizontal="center"/>
    </xf>
    <xf borderId="6" fillId="0" fontId="18" numFmtId="0" xfId="0" applyBorder="1" applyFont="1"/>
    <xf borderId="0" fillId="0" fontId="4" numFmtId="0" xfId="0" applyAlignment="1" applyFont="1">
      <alignment horizontal="left"/>
    </xf>
    <xf borderId="7" fillId="0" fontId="6" numFmtId="0" xfId="0" applyAlignment="1" applyBorder="1" applyFont="1">
      <alignment horizontal="center"/>
    </xf>
    <xf borderId="8" fillId="0" fontId="18" numFmtId="0" xfId="0" applyBorder="1" applyFont="1"/>
    <xf borderId="9" fillId="0" fontId="18" numFmtId="0" xfId="0" applyBorder="1" applyFont="1"/>
    <xf borderId="10" fillId="8" fontId="19" numFmtId="0" xfId="0" applyAlignment="1" applyBorder="1" applyFont="1">
      <alignment horizontal="center" vertical="center"/>
    </xf>
    <xf borderId="11" fillId="0" fontId="18" numFmtId="0" xfId="0" applyBorder="1" applyFont="1"/>
    <xf borderId="12" fillId="0" fontId="18" numFmtId="0" xfId="0" applyBorder="1" applyFont="1"/>
    <xf borderId="13" fillId="0" fontId="19" numFmtId="0" xfId="0" applyBorder="1" applyFont="1"/>
    <xf borderId="14" fillId="0" fontId="6" numFmtId="0" xfId="0" applyBorder="1" applyFont="1"/>
    <xf borderId="15" fillId="0" fontId="6" numFmtId="0" xfId="0" applyBorder="1" applyFont="1"/>
    <xf borderId="5" fillId="0" fontId="6" numFmtId="0" xfId="0" applyBorder="1" applyFont="1"/>
    <xf borderId="0" fillId="0" fontId="6" numFmtId="164" xfId="0" applyFont="1" applyNumberFormat="1"/>
    <xf borderId="6" fillId="0" fontId="6" numFmtId="164" xfId="0" applyBorder="1" applyFont="1" applyNumberFormat="1"/>
    <xf borderId="8" fillId="0" fontId="12" numFmtId="0" xfId="0" applyAlignment="1" applyBorder="1" applyFont="1">
      <alignment horizontal="center" vertical="center"/>
    </xf>
    <xf borderId="16" fillId="0" fontId="6" numFmtId="0" xfId="0" applyAlignment="1" applyBorder="1" applyFont="1">
      <alignment horizontal="center"/>
    </xf>
    <xf borderId="17" fillId="0" fontId="18" numFmtId="0" xfId="0" applyBorder="1" applyFont="1"/>
    <xf borderId="18" fillId="0" fontId="18" numFmtId="0" xfId="0" applyBorder="1" applyFont="1"/>
    <xf borderId="13" fillId="0" fontId="20" numFmtId="0" xfId="0" applyAlignment="1" applyBorder="1" applyFont="1">
      <alignment horizontal="center" vertical="center"/>
    </xf>
    <xf borderId="15" fillId="0" fontId="19" numFmtId="0" xfId="0" applyAlignment="1" applyBorder="1" applyFont="1">
      <alignment horizontal="center" vertical="center"/>
    </xf>
    <xf borderId="19" fillId="0" fontId="6" numFmtId="0" xfId="0" applyBorder="1" applyFont="1"/>
    <xf borderId="20" fillId="0" fontId="19" numFmtId="1" xfId="0" applyAlignment="1" applyBorder="1" applyFont="1" applyNumberFormat="1">
      <alignment horizontal="center" vertical="center"/>
    </xf>
    <xf borderId="21" fillId="0" fontId="18" numFmtId="0" xfId="0" applyBorder="1" applyFont="1"/>
    <xf borderId="20" fillId="0" fontId="19" numFmtId="0" xfId="0" applyAlignment="1" applyBorder="1" applyFont="1">
      <alignment horizontal="center" vertical="center"/>
    </xf>
    <xf borderId="22" fillId="0" fontId="18" numFmtId="0" xfId="0" applyBorder="1" applyFont="1"/>
    <xf borderId="23" fillId="8" fontId="6" numFmtId="165" xfId="0" applyBorder="1" applyFont="1" applyNumberFormat="1"/>
    <xf borderId="5" fillId="0" fontId="19" numFmtId="0" xfId="0" applyBorder="1" applyFont="1"/>
    <xf borderId="24" fillId="0" fontId="6" numFmtId="164" xfId="0" applyAlignment="1" applyBorder="1" applyFont="1" applyNumberFormat="1">
      <alignment horizontal="center"/>
    </xf>
    <xf borderId="25" fillId="0" fontId="6" numFmtId="164" xfId="0" applyAlignment="1" applyBorder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24" fillId="0" fontId="6" numFmtId="164" xfId="0" applyBorder="1" applyFont="1" applyNumberFormat="1"/>
    <xf borderId="25" fillId="0" fontId="6" numFmtId="164" xfId="0" applyBorder="1" applyFont="1" applyNumberFormat="1"/>
    <xf borderId="7" fillId="0" fontId="6" numFmtId="0" xfId="0" applyBorder="1" applyFont="1"/>
    <xf borderId="26" fillId="8" fontId="6" numFmtId="165" xfId="0" applyBorder="1" applyFont="1" applyNumberFormat="1"/>
    <xf borderId="27" fillId="0" fontId="20" numFmtId="0" xfId="0" applyAlignment="1" applyBorder="1" applyFont="1">
      <alignment horizontal="center"/>
    </xf>
    <xf borderId="28" fillId="0" fontId="18" numFmtId="0" xfId="0" applyBorder="1" applyFont="1"/>
    <xf borderId="29" fillId="0" fontId="18" numFmtId="0" xfId="0" applyBorder="1" applyFont="1"/>
    <xf borderId="5" fillId="0" fontId="21" numFmtId="0" xfId="0" applyBorder="1" applyFont="1"/>
    <xf borderId="30" fillId="8" fontId="19" numFmtId="0" xfId="0" applyAlignment="1" applyBorder="1" applyFont="1">
      <alignment horizontal="center"/>
    </xf>
    <xf borderId="31" fillId="0" fontId="18" numFmtId="0" xfId="0" applyBorder="1" applyFont="1"/>
    <xf borderId="32" fillId="0" fontId="18" numFmtId="0" xfId="0" applyBorder="1" applyFont="1"/>
    <xf borderId="19" fillId="0" fontId="6" numFmtId="0" xfId="0" applyAlignment="1" applyBorder="1" applyFont="1">
      <alignment horizontal="center" shrinkToFit="0" vertical="center" wrapText="1"/>
    </xf>
    <xf borderId="33" fillId="0" fontId="18" numFmtId="0" xfId="0" applyBorder="1" applyFont="1"/>
    <xf borderId="7" fillId="0" fontId="6" numFmtId="0" xfId="0" applyAlignment="1" applyBorder="1" applyFont="1">
      <alignment horizontal="center" vertical="center"/>
    </xf>
    <xf quotePrefix="1" borderId="5" fillId="0" fontId="6" numFmtId="0" xfId="0" applyAlignment="1" applyBorder="1" applyFont="1">
      <alignment horizontal="left"/>
    </xf>
    <xf borderId="13" fillId="0" fontId="6" numFmtId="0" xfId="0" applyBorder="1" applyFont="1"/>
    <xf borderId="14" fillId="0" fontId="19" numFmtId="0" xfId="0" applyAlignment="1" applyBorder="1" applyFont="1">
      <alignment horizontal="center" shrinkToFit="0" vertical="center" wrapText="1"/>
    </xf>
    <xf borderId="14" fillId="0" fontId="19" numFmtId="0" xfId="0" applyAlignment="1" applyBorder="1" applyFont="1">
      <alignment horizontal="center" vertical="center"/>
    </xf>
    <xf borderId="15" fillId="0" fontId="19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left"/>
    </xf>
    <xf borderId="24" fillId="0" fontId="19" numFmtId="164" xfId="0" applyBorder="1" applyFont="1" applyNumberFormat="1"/>
    <xf borderId="0" fillId="0" fontId="19" numFmtId="164" xfId="0" applyFont="1" applyNumberFormat="1"/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6" fillId="0" fontId="19" numFmtId="0" xfId="0" applyAlignment="1" applyBorder="1" applyFont="1">
      <alignment horizontal="center" shrinkToFit="0" vertical="center" wrapText="1"/>
    </xf>
    <xf quotePrefix="1" borderId="5" fillId="0" fontId="6" numFmtId="0" xfId="0" applyBorder="1" applyFont="1"/>
    <xf borderId="34" fillId="0" fontId="19" numFmtId="0" xfId="0" applyBorder="1" applyFont="1"/>
    <xf borderId="35" fillId="0" fontId="6" numFmtId="164" xfId="0" applyBorder="1" applyFont="1" applyNumberFormat="1"/>
    <xf borderId="36" fillId="0" fontId="19" numFmtId="164" xfId="0" applyBorder="1" applyFont="1" applyNumberFormat="1"/>
    <xf borderId="6" fillId="0" fontId="19" numFmtId="164" xfId="0" applyBorder="1" applyFont="1" applyNumberFormat="1"/>
    <xf borderId="37" fillId="0" fontId="6" numFmtId="164" xfId="0" applyBorder="1" applyFont="1" applyNumberFormat="1"/>
    <xf borderId="38" fillId="0" fontId="19" numFmtId="164" xfId="0" applyBorder="1" applyFont="1" applyNumberFormat="1"/>
    <xf borderId="5" fillId="0" fontId="19" numFmtId="0" xfId="0" applyAlignment="1" applyBorder="1" applyFont="1">
      <alignment horizontal="left"/>
    </xf>
    <xf borderId="7" fillId="0" fontId="19" numFmtId="0" xfId="0" applyBorder="1" applyFont="1"/>
    <xf borderId="8" fillId="0" fontId="19" numFmtId="164" xfId="0" applyBorder="1" applyFont="1" applyNumberFormat="1"/>
    <xf borderId="9" fillId="0" fontId="19" numFmtId="164" xfId="0" applyBorder="1" applyFont="1" applyNumberFormat="1"/>
    <xf borderId="25" fillId="0" fontId="22" numFmtId="164" xfId="0" applyBorder="1" applyFont="1" applyNumberFormat="1"/>
    <xf borderId="6" fillId="0" fontId="23" numFmtId="164" xfId="0" applyBorder="1" applyFont="1" applyNumberFormat="1"/>
    <xf borderId="5" fillId="0" fontId="24" numFmtId="0" xfId="0" applyAlignment="1" applyBorder="1" applyFont="1">
      <alignment horizontal="left"/>
    </xf>
    <xf borderId="25" fillId="0" fontId="19" numFmtId="164" xfId="0" applyBorder="1" applyFont="1" applyNumberFormat="1"/>
    <xf borderId="0" fillId="0" fontId="25" numFmtId="49" xfId="0" applyFont="1" applyNumberFormat="1"/>
    <xf borderId="0" fillId="0" fontId="25" numFmtId="49" xfId="0" applyAlignment="1" applyFont="1" applyNumberFormat="1">
      <alignment horizontal="left"/>
    </xf>
    <xf borderId="8" fillId="0" fontId="6" numFmtId="164" xfId="0" applyBorder="1" applyFont="1" applyNumberFormat="1"/>
    <xf borderId="9" fillId="0" fontId="6" numFmtId="164" xfId="0" applyBorder="1" applyFont="1" applyNumberFormat="1"/>
    <xf borderId="14" fillId="0" fontId="6" numFmtId="164" xfId="0" applyBorder="1" applyFont="1" applyNumberFormat="1"/>
    <xf borderId="0" fillId="0" fontId="6" numFmtId="0" xfId="0" applyFont="1"/>
    <xf borderId="0" fillId="0" fontId="19" numFmtId="0" xfId="0" applyFont="1"/>
    <xf borderId="37" fillId="0" fontId="19" numFmtId="164" xfId="0" applyBorder="1" applyFont="1" applyNumberFormat="1"/>
    <xf borderId="35" fillId="0" fontId="19" numFmtId="164" xfId="0" applyBorder="1" applyFont="1" applyNumberFormat="1"/>
    <xf borderId="39" fillId="0" fontId="19" numFmtId="164" xfId="0" applyBorder="1" applyFont="1" applyNumberFormat="1"/>
    <xf borderId="40" fillId="0" fontId="19" numFmtId="164" xfId="0" applyBorder="1" applyFont="1" applyNumberFormat="1"/>
    <xf borderId="0" fillId="0" fontId="3" numFmtId="49" xfId="0" applyFont="1" applyNumberFormat="1"/>
    <xf borderId="6" fillId="0" fontId="3" numFmtId="0" xfId="0" applyBorder="1" applyFont="1"/>
    <xf borderId="0" fillId="0" fontId="26" numFmtId="0" xfId="0" applyFont="1"/>
    <xf borderId="0" fillId="0" fontId="26" numFmtId="0" xfId="0" applyAlignment="1" applyFont="1">
      <alignment horizontal="center"/>
    </xf>
    <xf borderId="0" fillId="0" fontId="12" numFmtId="1" xfId="0" applyAlignment="1" applyFont="1" applyNumberFormat="1">
      <alignment horizontal="center" vertical="center"/>
    </xf>
    <xf borderId="0" fillId="0" fontId="12" numFmtId="0" xfId="0" applyFont="1"/>
    <xf borderId="0" fillId="0" fontId="26" numFmtId="164" xfId="0" applyFont="1" applyNumberFormat="1"/>
    <xf borderId="0" fillId="0" fontId="12" numFmtId="164" xfId="0" applyFont="1" applyNumberFormat="1"/>
    <xf borderId="0" fillId="0" fontId="27" numFmtId="0" xfId="0" applyFont="1"/>
    <xf borderId="0" fillId="0" fontId="26" numFmtId="0" xfId="0" applyAlignment="1" applyFont="1">
      <alignment horizontal="left"/>
    </xf>
    <xf borderId="0" fillId="0" fontId="26" numFmtId="0" xfId="0" applyAlignment="1" applyFont="1">
      <alignment horizontal="right"/>
    </xf>
    <xf borderId="10" fillId="8" fontId="19" numFmtId="0" xfId="0" applyAlignment="1" applyBorder="1" applyFont="1">
      <alignment horizontal="center"/>
    </xf>
    <xf borderId="6" fillId="0" fontId="6" numFmtId="164" xfId="0" applyAlignment="1" applyBorder="1" applyFont="1" applyNumberFormat="1">
      <alignment horizontal="right"/>
    </xf>
    <xf borderId="5" fillId="0" fontId="18" numFmtId="0" xfId="0" applyBorder="1" applyFont="1"/>
    <xf borderId="0" fillId="0" fontId="19" numFmtId="166" xfId="0" applyFont="1" applyNumberFormat="1"/>
    <xf borderId="0" fillId="0" fontId="6" numFmtId="166" xfId="0" applyFont="1" applyNumberFormat="1"/>
    <xf borderId="8" fillId="0" fontId="19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13</xdr:row>
      <xdr:rowOff>104775</xdr:rowOff>
    </xdr:from>
    <xdr:ext cx="647700" cy="257175"/>
    <xdr:sp>
      <xdr:nvSpPr>
        <xdr:cNvPr id="3" name="Shape 3"/>
        <xdr:cNvSpPr txBox="1"/>
      </xdr:nvSpPr>
      <xdr:spPr>
        <a:xfrm>
          <a:off x="5024531" y="3652754"/>
          <a:ext cx="642938" cy="2544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$ CAN</a:t>
          </a:r>
          <a:endParaRPr sz="1400"/>
        </a:p>
      </xdr:txBody>
    </xdr:sp>
    <xdr:clientData fLocksWithSheet="0"/>
  </xdr:oneCellAnchor>
  <xdr:oneCellAnchor>
    <xdr:from>
      <xdr:col>9</xdr:col>
      <xdr:colOff>95250</xdr:colOff>
      <xdr:row>4</xdr:row>
      <xdr:rowOff>152400</xdr:rowOff>
    </xdr:from>
    <xdr:ext cx="647700" cy="257175"/>
    <xdr:sp>
      <xdr:nvSpPr>
        <xdr:cNvPr id="4" name="Shape 4"/>
        <xdr:cNvSpPr txBox="1"/>
      </xdr:nvSpPr>
      <xdr:spPr>
        <a:xfrm>
          <a:off x="5024531" y="3652754"/>
          <a:ext cx="642938" cy="2544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$ CAN</a:t>
          </a:r>
          <a:endParaRPr sz="1400"/>
        </a:p>
      </xdr:txBody>
    </xdr:sp>
    <xdr:clientData fLocksWithSheet="0"/>
  </xdr:oneCellAnchor>
  <xdr:oneCellAnchor>
    <xdr:from>
      <xdr:col>14</xdr:col>
      <xdr:colOff>161925</xdr:colOff>
      <xdr:row>1</xdr:row>
      <xdr:rowOff>161925</xdr:rowOff>
    </xdr:from>
    <xdr:ext cx="647700" cy="257175"/>
    <xdr:sp>
      <xdr:nvSpPr>
        <xdr:cNvPr id="5" name="Shape 5"/>
        <xdr:cNvSpPr txBox="1"/>
      </xdr:nvSpPr>
      <xdr:spPr>
        <a:xfrm>
          <a:off x="5024531" y="3652754"/>
          <a:ext cx="642938" cy="2544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$ CAN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790575</xdr:colOff>
      <xdr:row>2</xdr:row>
      <xdr:rowOff>133350</xdr:rowOff>
    </xdr:from>
    <xdr:ext cx="590550" cy="257175"/>
    <xdr:sp>
      <xdr:nvSpPr>
        <xdr:cNvPr id="6" name="Shape 6"/>
        <xdr:cNvSpPr txBox="1"/>
      </xdr:nvSpPr>
      <xdr:spPr>
        <a:xfrm>
          <a:off x="5051849" y="3652754"/>
          <a:ext cx="588303" cy="2544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$ CAN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17</xdr:row>
      <xdr:rowOff>142875</xdr:rowOff>
    </xdr:from>
    <xdr:ext cx="590550" cy="257175"/>
    <xdr:sp>
      <xdr:nvSpPr>
        <xdr:cNvPr id="7" name="Shape 7"/>
        <xdr:cNvSpPr txBox="1"/>
      </xdr:nvSpPr>
      <xdr:spPr>
        <a:xfrm>
          <a:off x="5051849" y="3652754"/>
          <a:ext cx="588303" cy="25449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$ CAN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63"/>
    <col customWidth="1" min="2" max="3" width="9.88"/>
    <col customWidth="1" min="4" max="5" width="9.38"/>
    <col customWidth="1" min="6" max="6" width="41.38"/>
    <col customWidth="1" min="7" max="7" width="9.38"/>
    <col customWidth="1" min="8" max="8" width="14.0"/>
    <col customWidth="1" min="9" max="26" width="9.38"/>
  </cols>
  <sheetData>
    <row r="1" ht="14.25" customHeight="1">
      <c r="A1" s="1" t="s">
        <v>0</v>
      </c>
      <c r="F1" s="2" t="s">
        <v>1</v>
      </c>
    </row>
    <row r="2" ht="14.25" customHeight="1">
      <c r="A2" s="3" t="s">
        <v>2</v>
      </c>
    </row>
    <row r="3" ht="14.25" customHeight="1">
      <c r="F3" s="3" t="s">
        <v>3</v>
      </c>
      <c r="I3" s="3"/>
    </row>
    <row r="4" ht="14.25" customHeight="1">
      <c r="B4" s="4">
        <v>2020.0</v>
      </c>
      <c r="C4" s="4">
        <v>2019.0</v>
      </c>
      <c r="I4" s="3"/>
    </row>
    <row r="5" ht="14.25" customHeight="1">
      <c r="A5" s="5" t="s">
        <v>4</v>
      </c>
      <c r="B5" s="6">
        <v>45000.0</v>
      </c>
      <c r="C5" s="6">
        <v>30000.0</v>
      </c>
      <c r="G5" s="7">
        <v>2020.0</v>
      </c>
      <c r="H5" s="7">
        <v>2019.0</v>
      </c>
    </row>
    <row r="6" ht="14.25" customHeight="1">
      <c r="A6" s="5" t="s">
        <v>5</v>
      </c>
      <c r="B6" s="6">
        <v>4200.0</v>
      </c>
      <c r="C6" s="6">
        <v>5000.0</v>
      </c>
      <c r="F6" s="8" t="s">
        <v>6</v>
      </c>
      <c r="G6" s="9">
        <v>4567.0</v>
      </c>
      <c r="H6" s="10">
        <v>90000.0</v>
      </c>
    </row>
    <row r="7" ht="14.25" customHeight="1">
      <c r="A7" s="5" t="s">
        <v>7</v>
      </c>
      <c r="B7" s="6">
        <v>450000.0</v>
      </c>
      <c r="C7" s="6">
        <v>300000.0</v>
      </c>
      <c r="F7" s="11" t="s">
        <v>8</v>
      </c>
      <c r="G7" s="9">
        <v>40000.0</v>
      </c>
      <c r="H7" s="9">
        <v>45000.0</v>
      </c>
    </row>
    <row r="8" ht="14.25" customHeight="1">
      <c r="A8" s="12" t="s">
        <v>9</v>
      </c>
      <c r="B8" s="6">
        <v>120000.0</v>
      </c>
      <c r="C8" s="6">
        <v>75000.0</v>
      </c>
      <c r="F8" s="13" t="s">
        <v>10</v>
      </c>
      <c r="G8" s="9">
        <v>337000.0</v>
      </c>
      <c r="H8" s="10">
        <v>325000.0</v>
      </c>
    </row>
    <row r="9" ht="14.25" customHeight="1">
      <c r="A9" s="14" t="s">
        <v>11</v>
      </c>
      <c r="B9" s="6">
        <v>875.0</v>
      </c>
      <c r="C9" s="6">
        <v>947.0</v>
      </c>
      <c r="F9" s="15" t="s">
        <v>12</v>
      </c>
      <c r="G9" s="9">
        <v>14220.0</v>
      </c>
      <c r="H9" s="10">
        <v>12870.0</v>
      </c>
    </row>
    <row r="10" ht="14.25" customHeight="1">
      <c r="A10" s="16" t="s">
        <v>13</v>
      </c>
      <c r="B10" s="6">
        <v>7412.0</v>
      </c>
      <c r="C10" s="6">
        <v>8743.0</v>
      </c>
      <c r="F10" s="17" t="s">
        <v>14</v>
      </c>
      <c r="G10" s="9">
        <f>8600+1000</f>
        <v>9600</v>
      </c>
      <c r="H10" s="9">
        <f>7500+1000</f>
        <v>8500</v>
      </c>
    </row>
    <row r="11" ht="14.25" customHeight="1">
      <c r="A11" s="18" t="s">
        <v>15</v>
      </c>
      <c r="B11" s="19">
        <v>1000.0</v>
      </c>
      <c r="C11" s="20" t="s">
        <v>16</v>
      </c>
      <c r="F11" s="13" t="s">
        <v>17</v>
      </c>
      <c r="G11" s="9">
        <v>297000.0</v>
      </c>
      <c r="H11" s="9">
        <v>246000.0</v>
      </c>
    </row>
    <row r="12" ht="14.25" customHeight="1">
      <c r="A12" s="16" t="s">
        <v>18</v>
      </c>
      <c r="B12" s="6">
        <v>15000.0</v>
      </c>
      <c r="C12" s="6">
        <v>12489.0</v>
      </c>
      <c r="F12" s="21" t="s">
        <v>15</v>
      </c>
      <c r="G12" s="9">
        <v>12600.0</v>
      </c>
      <c r="H12" s="9">
        <v>13500.0</v>
      </c>
    </row>
    <row r="13" ht="14.25" customHeight="1">
      <c r="A13" s="14" t="s">
        <v>19</v>
      </c>
      <c r="B13" s="6">
        <v>6000.0</v>
      </c>
      <c r="C13" s="6">
        <v>5700.0</v>
      </c>
      <c r="F13" s="22" t="s">
        <v>20</v>
      </c>
      <c r="G13" s="9">
        <v>75000.0</v>
      </c>
      <c r="H13" s="10">
        <v>75000.0</v>
      </c>
    </row>
    <row r="14" ht="14.25" customHeight="1">
      <c r="A14" s="18" t="s">
        <v>21</v>
      </c>
      <c r="B14" s="6">
        <v>54.0</v>
      </c>
      <c r="C14" s="6">
        <v>75.0</v>
      </c>
      <c r="F14" s="23" t="s">
        <v>19</v>
      </c>
      <c r="G14" s="24">
        <f>36664+2000</f>
        <v>38664</v>
      </c>
      <c r="H14" s="25">
        <f>67852+2000</f>
        <v>69852</v>
      </c>
    </row>
    <row r="15" ht="14.25" customHeight="1">
      <c r="A15" s="16" t="s">
        <v>22</v>
      </c>
      <c r="B15" s="6">
        <v>475.0</v>
      </c>
      <c r="C15" s="6">
        <v>456.0</v>
      </c>
      <c r="F15" s="26" t="s">
        <v>23</v>
      </c>
      <c r="G15" s="24">
        <v>157000.0</v>
      </c>
      <c r="H15" s="24">
        <v>165000.0</v>
      </c>
    </row>
    <row r="16" ht="14.25" customHeight="1">
      <c r="A16" s="14" t="s">
        <v>24</v>
      </c>
      <c r="B16" s="6">
        <v>45.0</v>
      </c>
      <c r="C16" s="6">
        <v>87.0</v>
      </c>
      <c r="F16" s="27" t="s">
        <v>25</v>
      </c>
      <c r="G16" s="24">
        <v>1875.0</v>
      </c>
      <c r="H16" s="24">
        <v>1875.0</v>
      </c>
    </row>
    <row r="17" ht="14.25" customHeight="1">
      <c r="A17" s="14" t="s">
        <v>26</v>
      </c>
      <c r="B17" s="6">
        <v>125.0</v>
      </c>
      <c r="C17" s="6">
        <v>874.0</v>
      </c>
      <c r="E17" s="28"/>
      <c r="F17" s="27" t="s">
        <v>27</v>
      </c>
      <c r="G17" s="24">
        <v>1960.0</v>
      </c>
      <c r="H17" s="25">
        <v>2800.0</v>
      </c>
    </row>
    <row r="18" ht="14.25" customHeight="1">
      <c r="A18" s="5" t="s">
        <v>28</v>
      </c>
      <c r="B18" s="6">
        <v>25000.0</v>
      </c>
      <c r="C18" s="6">
        <v>30000.0</v>
      </c>
      <c r="F18" s="23" t="s">
        <v>29</v>
      </c>
      <c r="G18" s="24">
        <v>163.0</v>
      </c>
      <c r="H18" s="25">
        <v>233.0</v>
      </c>
    </row>
    <row r="19" ht="14.25" customHeight="1">
      <c r="A19" s="29" t="s">
        <v>30</v>
      </c>
      <c r="B19" s="6">
        <v>224000.0</v>
      </c>
      <c r="C19" s="6">
        <v>200000.0</v>
      </c>
      <c r="F19" s="23" t="s">
        <v>31</v>
      </c>
      <c r="G19" s="24">
        <f>5280-2000</f>
        <v>3280</v>
      </c>
      <c r="H19" s="25">
        <f>4800-2000</f>
        <v>2800</v>
      </c>
    </row>
    <row r="20" ht="14.25" customHeight="1">
      <c r="A20" s="14" t="s">
        <v>32</v>
      </c>
      <c r="B20" s="6">
        <v>150.0</v>
      </c>
      <c r="C20" s="6">
        <v>3645.0</v>
      </c>
      <c r="E20" s="28"/>
      <c r="F20" s="27" t="s">
        <v>33</v>
      </c>
      <c r="G20" s="24">
        <v>5000.0</v>
      </c>
      <c r="H20" s="25">
        <v>0.0</v>
      </c>
    </row>
    <row r="21" ht="14.25" customHeight="1">
      <c r="A21" s="18" t="s">
        <v>34</v>
      </c>
      <c r="B21" s="6">
        <v>136162.0</v>
      </c>
      <c r="C21" s="6">
        <v>76096.0</v>
      </c>
      <c r="F21" s="23" t="s">
        <v>35</v>
      </c>
      <c r="G21" s="24">
        <v>0.0</v>
      </c>
      <c r="H21" s="25">
        <v>12000.0</v>
      </c>
    </row>
    <row r="22" ht="14.25" customHeight="1">
      <c r="A22" s="14" t="s">
        <v>36</v>
      </c>
      <c r="B22" s="6">
        <v>5000.0</v>
      </c>
      <c r="C22" s="6">
        <v>1456.0</v>
      </c>
      <c r="E22" s="28"/>
      <c r="F22" s="30" t="s">
        <v>37</v>
      </c>
      <c r="G22" s="25">
        <v>28000.0</v>
      </c>
      <c r="H22" s="25">
        <v>28000.0</v>
      </c>
    </row>
    <row r="23" ht="14.25" customHeight="1">
      <c r="A23" s="5" t="s">
        <v>38</v>
      </c>
      <c r="B23" s="6">
        <v>65000.0</v>
      </c>
      <c r="C23" s="6">
        <v>65000.0</v>
      </c>
      <c r="F23" s="27" t="s">
        <v>39</v>
      </c>
      <c r="G23" s="25">
        <v>687200.0</v>
      </c>
      <c r="H23" s="25">
        <v>643000.0</v>
      </c>
    </row>
    <row r="24" ht="14.25" customHeight="1">
      <c r="A24" s="31" t="s">
        <v>40</v>
      </c>
      <c r="E24" s="28"/>
      <c r="F24" s="27" t="s">
        <v>41</v>
      </c>
      <c r="G24" s="32">
        <v>3230.0</v>
      </c>
      <c r="H24" s="25">
        <v>0.0</v>
      </c>
    </row>
    <row r="25" ht="14.25" customHeight="1">
      <c r="A25" s="31" t="s">
        <v>42</v>
      </c>
      <c r="F25" s="33" t="s">
        <v>43</v>
      </c>
      <c r="G25" s="25">
        <v>198005.0</v>
      </c>
      <c r="H25" s="25">
        <v>138580.0</v>
      </c>
    </row>
    <row r="26" ht="14.25" customHeight="1">
      <c r="A26" s="34" t="s">
        <v>44</v>
      </c>
      <c r="F26" s="35" t="s">
        <v>45</v>
      </c>
      <c r="G26" s="25">
        <f>18300-1000</f>
        <v>17300</v>
      </c>
      <c r="H26" s="25">
        <f>16450-1000</f>
        <v>15450</v>
      </c>
    </row>
    <row r="27" ht="14.25" customHeight="1">
      <c r="A27" s="34" t="s">
        <v>46</v>
      </c>
      <c r="F27" s="36" t="s">
        <v>47</v>
      </c>
      <c r="G27" s="25">
        <f>57600-2000</f>
        <v>55600</v>
      </c>
      <c r="H27" s="25">
        <f>63200-2000</f>
        <v>61200</v>
      </c>
    </row>
    <row r="28" ht="14.25" customHeight="1">
      <c r="A28" s="34" t="s">
        <v>48</v>
      </c>
      <c r="F28" s="30" t="s">
        <v>38</v>
      </c>
      <c r="G28" s="25">
        <v>80000.0</v>
      </c>
      <c r="H28" s="25">
        <v>80000.0</v>
      </c>
    </row>
    <row r="29" ht="14.25" customHeight="1">
      <c r="A29" s="37" t="s">
        <v>49</v>
      </c>
      <c r="F29" s="38" t="s">
        <v>50</v>
      </c>
      <c r="I29" s="39"/>
    </row>
    <row r="30" ht="74.25" customHeight="1">
      <c r="A30" s="40" t="s">
        <v>51</v>
      </c>
      <c r="C30" s="28"/>
      <c r="F30" s="41" t="s">
        <v>52</v>
      </c>
    </row>
    <row r="31" ht="14.25" customHeight="1">
      <c r="F31" s="42" t="s">
        <v>53</v>
      </c>
      <c r="G31" s="43"/>
      <c r="H31" s="43"/>
      <c r="I31" s="43"/>
    </row>
    <row r="32" ht="18.0" customHeight="1">
      <c r="F32" s="39" t="s">
        <v>54</v>
      </c>
      <c r="G32" s="43"/>
      <c r="H32" s="44"/>
      <c r="I32" s="44"/>
    </row>
    <row r="33" ht="14.25" customHeight="1">
      <c r="F33" s="45" t="s">
        <v>55</v>
      </c>
      <c r="G33" s="45"/>
      <c r="H33" s="45"/>
      <c r="I33" s="45"/>
    </row>
    <row r="34" ht="14.25" customHeight="1">
      <c r="F34" s="46" t="s">
        <v>56</v>
      </c>
      <c r="G34" s="44"/>
      <c r="H34" s="44"/>
      <c r="I34" s="44"/>
    </row>
    <row r="35" ht="14.25" customHeight="1">
      <c r="F35" s="34" t="s">
        <v>57</v>
      </c>
    </row>
    <row r="36" ht="14.25" customHeight="1">
      <c r="F36" s="47" t="s">
        <v>58</v>
      </c>
      <c r="G36" s="48"/>
    </row>
    <row r="37" ht="14.25" customHeight="1">
      <c r="F37" s="38" t="s">
        <v>59</v>
      </c>
      <c r="G37" s="40"/>
      <c r="H37" s="40"/>
    </row>
    <row r="38" ht="14.25" customHeight="1">
      <c r="F38" s="38" t="s">
        <v>60</v>
      </c>
      <c r="G38" s="38"/>
      <c r="H38" s="38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E3"/>
    <mergeCell ref="F3:H4"/>
    <mergeCell ref="F30:I3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11.38"/>
    <col customWidth="1" min="3" max="4" width="9.63"/>
    <col customWidth="1" min="5" max="5" width="9.38"/>
    <col customWidth="1" min="6" max="6" width="34.13"/>
    <col customWidth="1" min="7" max="7" width="9.38"/>
    <col customWidth="1" min="8" max="8" width="11.63"/>
    <col customWidth="1" min="9" max="12" width="9.38"/>
    <col customWidth="1" min="13" max="13" width="30.63"/>
    <col customWidth="1" min="14" max="14" width="9.38"/>
    <col customWidth="1" min="15" max="15" width="11.63"/>
    <col customWidth="1" min="16" max="26" width="9.38"/>
  </cols>
  <sheetData>
    <row r="1" ht="14.25" customHeight="1">
      <c r="A1" s="49"/>
      <c r="C1" s="49"/>
      <c r="F1" s="50" t="s">
        <v>61</v>
      </c>
      <c r="M1" s="51" t="s">
        <v>62</v>
      </c>
      <c r="N1" s="52"/>
      <c r="O1" s="53"/>
    </row>
    <row r="2" ht="14.25" customHeight="1">
      <c r="A2" s="54"/>
      <c r="B2" s="46"/>
      <c r="C2" s="55"/>
      <c r="F2" s="56"/>
      <c r="G2" s="56"/>
      <c r="H2" s="56"/>
      <c r="I2" s="56"/>
      <c r="M2" s="57" t="s">
        <v>63</v>
      </c>
      <c r="O2" s="58"/>
    </row>
    <row r="3" ht="14.25" customHeight="1">
      <c r="A3" s="4"/>
      <c r="B3" s="46"/>
      <c r="C3" s="59"/>
      <c r="M3" s="60" t="s">
        <v>64</v>
      </c>
      <c r="N3" s="61"/>
      <c r="O3" s="62"/>
    </row>
    <row r="4" ht="14.25" customHeight="1">
      <c r="A4" s="4"/>
      <c r="B4" s="46"/>
      <c r="C4" s="59"/>
      <c r="F4" s="63" t="s">
        <v>62</v>
      </c>
      <c r="G4" s="64"/>
      <c r="H4" s="64"/>
      <c r="I4" s="64"/>
      <c r="J4" s="65"/>
      <c r="M4" s="66" t="s">
        <v>65</v>
      </c>
      <c r="N4" s="67"/>
      <c r="O4" s="68"/>
    </row>
    <row r="5" ht="15.0" customHeight="1">
      <c r="A5" s="4"/>
      <c r="B5" s="46"/>
      <c r="C5" s="59"/>
      <c r="F5" s="57" t="s">
        <v>66</v>
      </c>
      <c r="J5" s="58"/>
      <c r="M5" s="69" t="s">
        <v>67</v>
      </c>
      <c r="N5" s="70"/>
      <c r="O5" s="71">
        <f>'Perso '!B14</f>
        <v>45055</v>
      </c>
    </row>
    <row r="6" ht="14.25" customHeight="1">
      <c r="A6" s="72" t="s">
        <v>68</v>
      </c>
      <c r="B6" s="61"/>
      <c r="F6" s="73" t="s">
        <v>69</v>
      </c>
      <c r="G6" s="74"/>
      <c r="H6" s="74"/>
      <c r="I6" s="74"/>
      <c r="J6" s="75"/>
      <c r="M6" s="69" t="s">
        <v>70</v>
      </c>
      <c r="N6" s="70"/>
      <c r="O6" s="71">
        <f>'Exo 1 et 2'!H9-'Exo 1 et 2'!G9</f>
        <v>-1350</v>
      </c>
    </row>
    <row r="7" ht="14.25" customHeight="1">
      <c r="A7" s="76" t="s">
        <v>71</v>
      </c>
      <c r="B7" s="77"/>
      <c r="C7" s="46"/>
      <c r="D7" s="46"/>
      <c r="F7" s="78"/>
      <c r="G7" s="79">
        <v>2020.0</v>
      </c>
      <c r="H7" s="80"/>
      <c r="I7" s="81">
        <v>2019.0</v>
      </c>
      <c r="J7" s="82"/>
      <c r="M7" s="69" t="s">
        <v>72</v>
      </c>
      <c r="N7" s="70"/>
      <c r="O7" s="71">
        <f>'Exo 1 et 2'!H27-'Exo 1 et 2'!G27</f>
        <v>5600</v>
      </c>
    </row>
    <row r="8" ht="14.25" customHeight="1">
      <c r="A8" s="69" t="s">
        <v>73</v>
      </c>
      <c r="B8" s="83">
        <f>(('Exo 1 et 2'!B9)+('Exo 1 et 2'!B13)+('Exo 1 et 2'!B16)+('Exo 1 et 2'!B14)+('Exo 1 et 2'!B17)+('Exo 1 et 2'!B20)+('Exo 1 et 2'!B22))/(('Exo 1 et 2'!B10)+('Exo 1 et 2'!B12)+('Exo 1 et 2'!B15))</f>
        <v>0.535194652</v>
      </c>
      <c r="C8" s="46"/>
      <c r="D8" s="46"/>
      <c r="F8" s="84" t="s">
        <v>74</v>
      </c>
      <c r="G8" s="85"/>
      <c r="H8" s="86"/>
      <c r="I8" s="87"/>
      <c r="J8" s="71"/>
      <c r="M8" s="69" t="s">
        <v>75</v>
      </c>
      <c r="N8" s="70"/>
      <c r="O8" s="71">
        <f>'Exo 1 et 2'!H19-'Exo 1 et 2'!G19</f>
        <v>-480</v>
      </c>
    </row>
    <row r="9" ht="14.25" customHeight="1">
      <c r="A9" s="69" t="s">
        <v>76</v>
      </c>
      <c r="B9" s="83">
        <f>(('Exo 1 et 2'!B9)+('Exo 1 et 2'!B13)+('Exo 1 et 2'!B14)+('Exo 1 et 2'!B16)+('Exo 1 et 2'!B20))/(('Exo 1 et 2'!B10)+('Exo 1 et 2'!B12)+('Exo 1 et 2'!B15))</f>
        <v>0.3112684056</v>
      </c>
      <c r="C9" s="46"/>
      <c r="D9" s="46"/>
      <c r="F9" s="84" t="s">
        <v>77</v>
      </c>
      <c r="G9" s="88"/>
      <c r="H9" s="89"/>
      <c r="I9" s="70"/>
      <c r="J9" s="71"/>
      <c r="M9" s="69" t="s">
        <v>78</v>
      </c>
      <c r="N9" s="70"/>
      <c r="O9" s="71">
        <f>'Exo 1 et 2'!G26-'Exo 1 et 2'!H26</f>
        <v>1850</v>
      </c>
    </row>
    <row r="10" ht="14.25" customHeight="1">
      <c r="A10" s="90" t="s">
        <v>79</v>
      </c>
      <c r="B10" s="91">
        <f>(('Exo 1 et 2'!B10)+('Exo 1 et 2'!B12)+('Exo 1 et 2'!B15)+('Exo 1 et 2'!B19))/((-'Exo 1 et 2'!B5)-('Exo 1 et 2'!B6)+('Exo 1 et 2'!B14)+('Exo 1 et 2'!B7)+('Exo 1 et 2'!B9)+('Exo 1 et 2'!B13)+('Exo 1 et 2'!B16)+('Exo 1 et 2'!B17)+('Exo 1 et 2'!B18)+('Exo 1 et 2'!B20)+('Exo 1 et 2'!B22)+('Exo 1 et 2'!B23))</f>
        <v>0.4907812161</v>
      </c>
      <c r="C10" s="46"/>
      <c r="D10" s="46"/>
      <c r="F10" s="69" t="s">
        <v>12</v>
      </c>
      <c r="G10" s="88"/>
      <c r="H10" s="89">
        <f>'Exo 1 et 2'!G9</f>
        <v>14220</v>
      </c>
      <c r="I10" s="70"/>
      <c r="J10" s="71">
        <f>'Exo 1 et 2'!H9</f>
        <v>12870</v>
      </c>
      <c r="M10" s="69" t="s">
        <v>80</v>
      </c>
      <c r="N10" s="70"/>
      <c r="O10" s="71">
        <f>'Exo 1 et 2'!G10-'Exo 1 et 2'!H10</f>
        <v>1100</v>
      </c>
    </row>
    <row r="11" ht="14.25" customHeight="1">
      <c r="A11" s="46"/>
      <c r="B11" s="46"/>
      <c r="C11" s="46"/>
      <c r="D11" s="46"/>
      <c r="F11" s="69" t="s">
        <v>19</v>
      </c>
      <c r="G11" s="88"/>
      <c r="H11" s="89">
        <f>'Exo 1 et 2'!G14</f>
        <v>38664</v>
      </c>
      <c r="I11" s="70"/>
      <c r="J11" s="71">
        <f>'Exo 1 et 2'!H14</f>
        <v>69852</v>
      </c>
      <c r="M11" s="69"/>
      <c r="N11" s="70"/>
      <c r="O11" s="71"/>
    </row>
    <row r="12" ht="14.25" customHeight="1">
      <c r="A12" s="92" t="s">
        <v>81</v>
      </c>
      <c r="B12" s="93"/>
      <c r="C12" s="93"/>
      <c r="D12" s="94"/>
      <c r="F12" s="69" t="s">
        <v>47</v>
      </c>
      <c r="G12" s="88"/>
      <c r="H12" s="89">
        <f>'Exo 1 et 2'!G27</f>
        <v>55600</v>
      </c>
      <c r="I12" s="70"/>
      <c r="J12" s="71">
        <f>'Exo 1 et 2'!H27</f>
        <v>61200</v>
      </c>
      <c r="M12" s="95" t="s">
        <v>82</v>
      </c>
      <c r="N12" s="70"/>
      <c r="O12" s="71"/>
    </row>
    <row r="13" ht="14.25" customHeight="1">
      <c r="A13" s="96" t="s">
        <v>83</v>
      </c>
      <c r="B13" s="97"/>
      <c r="C13" s="97"/>
      <c r="D13" s="98"/>
      <c r="F13" s="69" t="s">
        <v>35</v>
      </c>
      <c r="G13" s="88"/>
      <c r="H13" s="89">
        <f>'Exo 1 et 2'!G21</f>
        <v>0</v>
      </c>
      <c r="I13" s="70"/>
      <c r="J13" s="71">
        <f>'Exo 1 et 2'!H21</f>
        <v>12000</v>
      </c>
      <c r="M13" s="69" t="s">
        <v>84</v>
      </c>
      <c r="N13" s="70"/>
      <c r="O13" s="71">
        <f>6000*(1/3)+6850*(2/3)</f>
        <v>6566.666667</v>
      </c>
    </row>
    <row r="14" ht="14.25" customHeight="1">
      <c r="A14" s="99" t="s">
        <v>85</v>
      </c>
      <c r="B14" s="100"/>
      <c r="C14" s="100"/>
      <c r="D14" s="82"/>
      <c r="F14" s="95" t="s">
        <v>86</v>
      </c>
      <c r="G14" s="88"/>
      <c r="H14" s="89"/>
      <c r="I14" s="70"/>
      <c r="J14" s="71"/>
      <c r="M14" s="69" t="s">
        <v>87</v>
      </c>
      <c r="N14" s="70"/>
      <c r="O14" s="71">
        <f>'Exo 1 et 2'!G20</f>
        <v>5000</v>
      </c>
    </row>
    <row r="15" ht="14.25" customHeight="1">
      <c r="A15" s="101" t="s">
        <v>64</v>
      </c>
      <c r="B15" s="61"/>
      <c r="C15" s="61"/>
      <c r="D15" s="62"/>
      <c r="F15" s="102" t="s">
        <v>88</v>
      </c>
      <c r="G15" s="88"/>
      <c r="H15" s="89"/>
      <c r="I15" s="70"/>
      <c r="J15" s="71"/>
      <c r="M15" s="69" t="s">
        <v>89</v>
      </c>
      <c r="N15" s="70"/>
      <c r="O15" s="71">
        <f>'Exo 1 et 2'!G16</f>
        <v>1875</v>
      </c>
    </row>
    <row r="16" ht="15.75" customHeight="1">
      <c r="A16" s="103"/>
      <c r="B16" s="104" t="s">
        <v>90</v>
      </c>
      <c r="C16" s="105" t="s">
        <v>91</v>
      </c>
      <c r="D16" s="106" t="s">
        <v>92</v>
      </c>
      <c r="F16" s="107" t="s">
        <v>93</v>
      </c>
      <c r="G16" s="108"/>
      <c r="H16" s="89">
        <f>'Exo 1 et 2'!G18</f>
        <v>163</v>
      </c>
      <c r="I16" s="109"/>
      <c r="J16" s="71">
        <f>'Exo 1 et 2'!H18</f>
        <v>233</v>
      </c>
      <c r="M16" s="69" t="s">
        <v>94</v>
      </c>
      <c r="N16" s="70"/>
      <c r="O16" s="71">
        <f>-'Exo 1 et 2'!G17</f>
        <v>-1960</v>
      </c>
    </row>
    <row r="17" ht="14.25" customHeight="1">
      <c r="A17" s="69"/>
      <c r="B17" s="110"/>
      <c r="C17" s="111"/>
      <c r="D17" s="112"/>
      <c r="F17" s="113" t="s">
        <v>95</v>
      </c>
      <c r="G17" s="88"/>
      <c r="H17" s="89"/>
      <c r="I17" s="70"/>
      <c r="J17" s="71"/>
      <c r="M17" s="114" t="s">
        <v>96</v>
      </c>
      <c r="N17" s="115"/>
      <c r="O17" s="116">
        <f>SUM(O5:O10)+SUM(O13:O16)</f>
        <v>63256.66667</v>
      </c>
    </row>
    <row r="18" ht="14.25" customHeight="1">
      <c r="A18" s="84" t="s">
        <v>97</v>
      </c>
      <c r="B18" s="109">
        <f>'Exo 1 et 2'!C8</f>
        <v>75000</v>
      </c>
      <c r="C18" s="109">
        <f>'Exo 1 et 2'!C21</f>
        <v>76096</v>
      </c>
      <c r="D18" s="117">
        <f t="shared" ref="D18:D23" si="1">B18+C18</f>
        <v>151096</v>
      </c>
      <c r="F18" s="107" t="s">
        <v>31</v>
      </c>
      <c r="G18" s="88"/>
      <c r="H18" s="89">
        <f>'Exo 1 et 2'!G19</f>
        <v>3280</v>
      </c>
      <c r="I18" s="70"/>
      <c r="J18" s="71">
        <f>'Exo 1 et 2'!H19</f>
        <v>2800</v>
      </c>
      <c r="M18" s="84" t="s">
        <v>98</v>
      </c>
      <c r="N18" s="70"/>
      <c r="O18" s="71"/>
    </row>
    <row r="19" ht="14.25" customHeight="1">
      <c r="A19" s="69" t="s">
        <v>99</v>
      </c>
      <c r="B19" s="70">
        <v>0.0</v>
      </c>
      <c r="C19" s="70">
        <v>0.0</v>
      </c>
      <c r="D19" s="117">
        <f t="shared" si="1"/>
        <v>0</v>
      </c>
      <c r="F19" s="114" t="s">
        <v>100</v>
      </c>
      <c r="G19" s="118"/>
      <c r="H19" s="119">
        <f>SUM(H10:H13)+H16+H18</f>
        <v>111927</v>
      </c>
      <c r="I19" s="115"/>
      <c r="J19" s="116">
        <f>SUM(J10:J13)+J16+J18</f>
        <v>158955</v>
      </c>
      <c r="M19" s="69" t="s">
        <v>101</v>
      </c>
      <c r="N19" s="70"/>
      <c r="O19" s="71">
        <f>-'Exo 1 et 2'!G15</f>
        <v>-157000</v>
      </c>
    </row>
    <row r="20" ht="14.25" customHeight="1">
      <c r="A20" s="69" t="s">
        <v>102</v>
      </c>
      <c r="B20" s="70">
        <f>B23-B18</f>
        <v>45000</v>
      </c>
      <c r="C20" s="70">
        <v>0.0</v>
      </c>
      <c r="D20" s="117">
        <f t="shared" si="1"/>
        <v>45000</v>
      </c>
      <c r="F20" s="120" t="s">
        <v>103</v>
      </c>
      <c r="G20" s="88"/>
      <c r="H20" s="89"/>
      <c r="I20" s="70"/>
      <c r="J20" s="71"/>
      <c r="M20" s="69" t="s">
        <v>104</v>
      </c>
      <c r="N20" s="70"/>
      <c r="O20" s="71">
        <f>'Exo 1 et 2'!H15-'Exo 1 et 2'!H6-'Exo 1 et 2'!G20-6000*(1/3)</f>
        <v>68000</v>
      </c>
    </row>
    <row r="21" ht="14.25" customHeight="1">
      <c r="A21" s="69" t="s">
        <v>105</v>
      </c>
      <c r="B21" s="70">
        <v>0.0</v>
      </c>
      <c r="C21" s="70">
        <f>C23-C18-C22</f>
        <v>61066</v>
      </c>
      <c r="D21" s="117">
        <f t="shared" si="1"/>
        <v>61066</v>
      </c>
      <c r="F21" s="95" t="s">
        <v>106</v>
      </c>
      <c r="G21" s="88"/>
      <c r="H21" s="89"/>
      <c r="I21" s="70"/>
      <c r="J21" s="71"/>
      <c r="M21" s="69" t="s">
        <v>107</v>
      </c>
      <c r="N21" s="70"/>
      <c r="O21" s="71">
        <f>-'Exo 1 et 2'!G18+'Exo 1 et 2'!H18+'Perso '!B8</f>
        <v>2030</v>
      </c>
    </row>
    <row r="22" ht="14.25" customHeight="1">
      <c r="A22" s="69" t="s">
        <v>108</v>
      </c>
      <c r="B22" s="70">
        <v>0.0</v>
      </c>
      <c r="C22" s="70">
        <f>-'Exo 1 et 2'!B11</f>
        <v>-1000</v>
      </c>
      <c r="D22" s="117">
        <f t="shared" si="1"/>
        <v>-1000</v>
      </c>
      <c r="F22" s="107" t="s">
        <v>38</v>
      </c>
      <c r="G22" s="88"/>
      <c r="H22" s="89">
        <f>'Exo 1 et 2'!G28</f>
        <v>80000</v>
      </c>
      <c r="I22" s="70"/>
      <c r="J22" s="71">
        <f>'Exo 1 et 2'!H28</f>
        <v>80000</v>
      </c>
      <c r="M22" s="114" t="s">
        <v>109</v>
      </c>
      <c r="N22" s="115"/>
      <c r="O22" s="116">
        <f>SUM(O19:O21)</f>
        <v>-86970</v>
      </c>
    </row>
    <row r="23" ht="14.25" customHeight="1">
      <c r="A23" s="121" t="s">
        <v>110</v>
      </c>
      <c r="B23" s="122">
        <f>'Exo 1 et 2'!B8</f>
        <v>120000</v>
      </c>
      <c r="C23" s="122">
        <f>'Exo 1 et 2'!B21</f>
        <v>136162</v>
      </c>
      <c r="D23" s="123">
        <f t="shared" si="1"/>
        <v>256162</v>
      </c>
      <c r="F23" s="113" t="s">
        <v>111</v>
      </c>
      <c r="G23" s="88">
        <f>'Exo 1 et 2'!G15</f>
        <v>157000</v>
      </c>
      <c r="H23" s="89"/>
      <c r="I23" s="70">
        <f>'Exo 1 et 2'!H15</f>
        <v>165000</v>
      </c>
      <c r="J23" s="71"/>
      <c r="M23" s="84" t="s">
        <v>112</v>
      </c>
      <c r="N23" s="70"/>
      <c r="O23" s="71"/>
    </row>
    <row r="24" ht="14.25" customHeight="1">
      <c r="F24" s="107" t="s">
        <v>6</v>
      </c>
      <c r="G24" s="88">
        <f>-'Exo 1 et 2'!G6</f>
        <v>-4567</v>
      </c>
      <c r="H24" s="124">
        <f>G23+G24</f>
        <v>152433</v>
      </c>
      <c r="I24" s="70">
        <f>-'Exo 1 et 2'!H6</f>
        <v>-90000</v>
      </c>
      <c r="J24" s="125">
        <f>I23+I24</f>
        <v>75000</v>
      </c>
      <c r="M24" s="69" t="s">
        <v>102</v>
      </c>
      <c r="N24" s="70"/>
      <c r="O24" s="71">
        <f>'Exo 1 et 2'!G7-'Exo 1 et 2'!H7</f>
        <v>-5000</v>
      </c>
    </row>
    <row r="25" ht="14.25" customHeight="1">
      <c r="F25" s="126" t="s">
        <v>113</v>
      </c>
      <c r="G25" s="108"/>
      <c r="H25" s="127"/>
      <c r="I25" s="109"/>
      <c r="J25" s="117"/>
      <c r="M25" s="69" t="s">
        <v>114</v>
      </c>
      <c r="N25" s="70"/>
      <c r="O25" s="71">
        <f>'Perso '!C27</f>
        <v>-12600</v>
      </c>
    </row>
    <row r="26" ht="14.25" customHeight="1">
      <c r="A26" s="49" t="s">
        <v>115</v>
      </c>
      <c r="C26" s="49" t="s">
        <v>116</v>
      </c>
      <c r="F26" s="107" t="s">
        <v>117</v>
      </c>
      <c r="G26" s="88"/>
      <c r="H26" s="89">
        <f>'Exo 1 et 2'!G22</f>
        <v>28000</v>
      </c>
      <c r="I26" s="70"/>
      <c r="J26" s="71">
        <f>'Exo 1 et 2'!H22</f>
        <v>28000</v>
      </c>
      <c r="M26" s="69" t="s">
        <v>118</v>
      </c>
      <c r="N26" s="70"/>
      <c r="O26" s="71">
        <f>-'Perso '!B11</f>
        <v>-1875</v>
      </c>
    </row>
    <row r="27" ht="14.25" customHeight="1">
      <c r="A27" s="128" t="s">
        <v>119</v>
      </c>
      <c r="B27" s="46"/>
      <c r="C27" s="129" t="s">
        <v>120</v>
      </c>
      <c r="F27" s="114" t="s">
        <v>121</v>
      </c>
      <c r="G27" s="118"/>
      <c r="H27" s="119">
        <f>H22+H24+H26</f>
        <v>260433</v>
      </c>
      <c r="I27" s="115"/>
      <c r="J27" s="116">
        <f>J22+J24+J26</f>
        <v>183000</v>
      </c>
      <c r="M27" s="121" t="s">
        <v>122</v>
      </c>
      <c r="N27" s="130"/>
      <c r="O27" s="123">
        <f>SUM(O24:O26)</f>
        <v>-19475</v>
      </c>
    </row>
    <row r="28" ht="14.25" customHeight="1">
      <c r="A28" s="4" t="s">
        <v>123</v>
      </c>
      <c r="B28" s="46"/>
      <c r="C28" s="59" t="s">
        <v>124</v>
      </c>
      <c r="F28" s="114" t="s">
        <v>125</v>
      </c>
      <c r="G28" s="118"/>
      <c r="H28" s="119">
        <f>H19+H27</f>
        <v>372360</v>
      </c>
      <c r="I28" s="115"/>
      <c r="J28" s="116">
        <f>J19+J27</f>
        <v>341955</v>
      </c>
      <c r="M28" s="69" t="s">
        <v>126</v>
      </c>
      <c r="N28" s="70"/>
      <c r="O28" s="117">
        <f>O17+O22+O27</f>
        <v>-43188.33333</v>
      </c>
    </row>
    <row r="29" ht="14.25" customHeight="1">
      <c r="A29" s="4" t="s">
        <v>127</v>
      </c>
      <c r="B29" s="46"/>
      <c r="C29" s="59" t="s">
        <v>128</v>
      </c>
      <c r="F29" s="84" t="s">
        <v>129</v>
      </c>
      <c r="G29" s="88"/>
      <c r="H29" s="89"/>
      <c r="I29" s="70"/>
      <c r="J29" s="71"/>
      <c r="M29" s="69"/>
      <c r="N29" s="70"/>
      <c r="O29" s="71"/>
    </row>
    <row r="30" ht="14.25" customHeight="1">
      <c r="A30" s="4" t="s">
        <v>130</v>
      </c>
      <c r="B30" s="46"/>
      <c r="C30" s="59" t="s">
        <v>130</v>
      </c>
      <c r="F30" s="84" t="s">
        <v>131</v>
      </c>
      <c r="G30" s="88"/>
      <c r="H30" s="89"/>
      <c r="I30" s="70"/>
      <c r="J30" s="71"/>
      <c r="M30" s="69" t="s">
        <v>132</v>
      </c>
      <c r="N30" s="70"/>
      <c r="O30" s="71">
        <f>'Exo 1 et 2'!H14+'Exo 1 et 2'!H21+'Exo 1 et 2'!H22</f>
        <v>109852</v>
      </c>
    </row>
    <row r="31" ht="14.25" customHeight="1">
      <c r="A31" s="46"/>
      <c r="B31" s="46"/>
      <c r="C31" s="46"/>
      <c r="F31" s="69" t="s">
        <v>133</v>
      </c>
      <c r="G31" s="108"/>
      <c r="H31" s="89">
        <f>'Exo 1 et 2'!G10</f>
        <v>9600</v>
      </c>
      <c r="I31" s="109"/>
      <c r="J31" s="71">
        <f>'Exo 1 et 2'!H10</f>
        <v>8500</v>
      </c>
      <c r="M31" s="69"/>
      <c r="N31" s="70"/>
      <c r="O31" s="71"/>
    </row>
    <row r="32" ht="14.25" customHeight="1">
      <c r="A32" s="46"/>
      <c r="B32" s="46"/>
      <c r="C32" s="46"/>
      <c r="F32" s="95" t="s">
        <v>134</v>
      </c>
      <c r="G32" s="108"/>
      <c r="H32" s="127"/>
      <c r="I32" s="109"/>
      <c r="J32" s="71"/>
      <c r="M32" s="90" t="s">
        <v>135</v>
      </c>
      <c r="N32" s="130"/>
      <c r="O32" s="131">
        <f>'Exo 1 et 2'!G14+'Exo 1 et 2'!G21+'Exo 1 et 2'!G22</f>
        <v>66664</v>
      </c>
    </row>
    <row r="33" ht="14.25" customHeight="1">
      <c r="A33" s="46"/>
      <c r="B33" s="46"/>
      <c r="C33" s="46"/>
      <c r="F33" s="113" t="s">
        <v>136</v>
      </c>
      <c r="G33" s="88"/>
      <c r="H33" s="89"/>
      <c r="I33" s="70"/>
      <c r="J33" s="71"/>
      <c r="M33" s="67"/>
      <c r="N33" s="132"/>
      <c r="O33" s="132"/>
    </row>
    <row r="34" ht="14.25" customHeight="1">
      <c r="A34" s="49" t="s">
        <v>137</v>
      </c>
      <c r="B34" s="46"/>
      <c r="C34" s="46"/>
      <c r="F34" s="107" t="s">
        <v>138</v>
      </c>
      <c r="G34" s="88"/>
      <c r="H34" s="89">
        <f>'Exo 1 et 2'!G26</f>
        <v>17300</v>
      </c>
      <c r="I34" s="70"/>
      <c r="J34" s="71">
        <f>'Exo 1 et 2'!H26</f>
        <v>15450</v>
      </c>
      <c r="M34" s="133"/>
      <c r="N34" s="70"/>
      <c r="O34" s="70"/>
    </row>
    <row r="35" ht="14.25" customHeight="1">
      <c r="A35" s="128" t="s">
        <v>139</v>
      </c>
      <c r="B35" s="46"/>
      <c r="C35" s="46"/>
      <c r="F35" s="114" t="s">
        <v>140</v>
      </c>
      <c r="G35" s="118"/>
      <c r="H35" s="119">
        <f>H31+H34</f>
        <v>26900</v>
      </c>
      <c r="I35" s="115"/>
      <c r="J35" s="116">
        <f>J31+J34</f>
        <v>23950</v>
      </c>
      <c r="M35" s="134"/>
      <c r="N35" s="109"/>
      <c r="O35" s="109"/>
    </row>
    <row r="36" ht="14.25" customHeight="1">
      <c r="A36" s="4" t="s">
        <v>141</v>
      </c>
      <c r="B36" s="46"/>
      <c r="C36" s="46"/>
      <c r="F36" s="84" t="s">
        <v>142</v>
      </c>
      <c r="G36" s="108"/>
      <c r="H36" s="127"/>
      <c r="I36" s="109"/>
      <c r="J36" s="117"/>
      <c r="M36" s="133"/>
      <c r="N36" s="70"/>
      <c r="O36" s="70"/>
    </row>
    <row r="37" ht="14.25" customHeight="1">
      <c r="A37" s="4" t="s">
        <v>143</v>
      </c>
      <c r="F37" s="69" t="s">
        <v>20</v>
      </c>
      <c r="G37" s="88"/>
      <c r="H37" s="89">
        <f>'Exo 1 et 2'!G13</f>
        <v>75000</v>
      </c>
      <c r="I37" s="70"/>
      <c r="J37" s="71">
        <f>'Exo 1 et 2'!H13</f>
        <v>75000</v>
      </c>
      <c r="M37" s="133"/>
      <c r="N37" s="70"/>
      <c r="O37" s="70"/>
    </row>
    <row r="38" ht="14.25" customHeight="1">
      <c r="A38" s="4" t="s">
        <v>130</v>
      </c>
      <c r="F38" s="114" t="s">
        <v>144</v>
      </c>
      <c r="G38" s="118"/>
      <c r="H38" s="119">
        <f>H37</f>
        <v>75000</v>
      </c>
      <c r="I38" s="115"/>
      <c r="J38" s="116">
        <f>J37</f>
        <v>75000</v>
      </c>
      <c r="M38" s="133"/>
      <c r="N38" s="70"/>
      <c r="O38" s="109"/>
    </row>
    <row r="39" ht="14.25" customHeight="1">
      <c r="F39" s="84" t="s">
        <v>145</v>
      </c>
      <c r="G39" s="88"/>
      <c r="H39" s="89"/>
      <c r="I39" s="70"/>
      <c r="J39" s="71"/>
      <c r="M39" s="133"/>
      <c r="N39" s="70"/>
      <c r="O39" s="70"/>
    </row>
    <row r="40" ht="14.25" customHeight="1">
      <c r="F40" s="69" t="s">
        <v>8</v>
      </c>
      <c r="G40" s="88"/>
      <c r="H40" s="89">
        <f>'Exo 1 et 2'!G7</f>
        <v>40000</v>
      </c>
      <c r="I40" s="70"/>
      <c r="J40" s="71">
        <f>'Exo 1 et 2'!H7</f>
        <v>45000</v>
      </c>
      <c r="M40" s="133"/>
      <c r="N40" s="70"/>
      <c r="O40" s="70"/>
    </row>
    <row r="41" ht="14.25" customHeight="1">
      <c r="F41" s="69" t="s">
        <v>146</v>
      </c>
      <c r="G41" s="88"/>
      <c r="H41" s="89">
        <f>'Perso '!C28</f>
        <v>230460</v>
      </c>
      <c r="I41" s="70"/>
      <c r="J41" s="71">
        <f>('Exo 1 et 2'!H25)+('Exo 1 et 2'!H23)-('Exo 1 et 2'!H12)-('Exo 1 et 2'!H11)-('Exo 1 et 2'!H8)-('Exo 1 et 2'!H16)+('Exo 1 et 2'!H17)-('Exo 1 et 2'!H20)-('Exo 1 et 2'!H24)</f>
        <v>198005</v>
      </c>
      <c r="M41" s="133"/>
      <c r="N41" s="70"/>
      <c r="O41" s="70"/>
    </row>
    <row r="42" ht="14.25" customHeight="1">
      <c r="F42" s="114" t="s">
        <v>147</v>
      </c>
      <c r="G42" s="135"/>
      <c r="H42" s="119">
        <f>SUM(H40:H41)</f>
        <v>270460</v>
      </c>
      <c r="I42" s="136"/>
      <c r="J42" s="116">
        <f>SUM(J40:J41)</f>
        <v>243005</v>
      </c>
      <c r="K42" s="28"/>
    </row>
    <row r="43" ht="14.25" customHeight="1">
      <c r="F43" s="121" t="s">
        <v>148</v>
      </c>
      <c r="G43" s="137"/>
      <c r="H43" s="138">
        <f>H35+H38+H42</f>
        <v>372360</v>
      </c>
      <c r="I43" s="122"/>
      <c r="J43" s="123">
        <f>J35+J38+J42</f>
        <v>341955</v>
      </c>
    </row>
    <row r="44" ht="14.25" customHeight="1"/>
    <row r="45" ht="14.25" customHeight="1"/>
    <row r="46" ht="14.25" customHeight="1">
      <c r="K46" s="139"/>
    </row>
    <row r="47" ht="14.25" customHeight="1"/>
    <row r="48" ht="14.25" customHeight="1"/>
    <row r="49" ht="14.25" customHeight="1">
      <c r="A49" s="46"/>
      <c r="B49" s="46"/>
      <c r="C49" s="46"/>
      <c r="D49" s="46"/>
      <c r="N49" s="140"/>
    </row>
    <row r="50" ht="14.25" customHeight="1">
      <c r="C50" s="46"/>
      <c r="D50" s="46"/>
      <c r="N50" s="140"/>
    </row>
    <row r="51" ht="14.25" customHeight="1">
      <c r="A51" s="38"/>
      <c r="B51" s="38"/>
      <c r="C51" s="46"/>
      <c r="D51" s="46"/>
      <c r="N51" s="140"/>
    </row>
    <row r="52" ht="14.25" customHeight="1">
      <c r="A52" s="38"/>
      <c r="B52" s="38"/>
      <c r="C52" s="38"/>
      <c r="D52" s="46"/>
      <c r="N52" s="140"/>
    </row>
    <row r="53" ht="14.25" customHeight="1">
      <c r="A53" s="141"/>
      <c r="B53" s="141"/>
      <c r="C53" s="141"/>
      <c r="D53" s="46"/>
      <c r="N53" s="140"/>
    </row>
    <row r="54" ht="14.25" customHeight="1">
      <c r="A54" s="141"/>
      <c r="B54" s="141"/>
      <c r="C54" s="142"/>
      <c r="D54" s="46"/>
      <c r="N54" s="140"/>
    </row>
    <row r="55" ht="14.25" customHeight="1">
      <c r="A55" s="141"/>
      <c r="B55" s="143"/>
      <c r="C55" s="56"/>
      <c r="D55" s="46"/>
      <c r="N55" s="140"/>
    </row>
    <row r="56" ht="14.25" customHeight="1">
      <c r="A56" s="144"/>
      <c r="B56" s="145"/>
      <c r="C56" s="145"/>
      <c r="D56" s="46"/>
      <c r="N56" s="140"/>
    </row>
    <row r="57" ht="14.25" customHeight="1">
      <c r="A57" s="144"/>
      <c r="B57" s="145"/>
      <c r="C57" s="145"/>
      <c r="D57" s="46"/>
      <c r="N57" s="140"/>
    </row>
    <row r="58" ht="14.25" customHeight="1">
      <c r="A58" s="141"/>
      <c r="B58" s="145"/>
      <c r="C58" s="145"/>
      <c r="D58" s="46"/>
      <c r="N58" s="140"/>
    </row>
    <row r="59" ht="14.25" customHeight="1">
      <c r="A59" s="46"/>
      <c r="B59" s="28"/>
      <c r="C59" s="28"/>
      <c r="D59" s="46"/>
    </row>
    <row r="60" ht="14.25" customHeight="1">
      <c r="A60" s="141"/>
      <c r="B60" s="145"/>
      <c r="C60" s="145"/>
      <c r="D60" s="46"/>
    </row>
    <row r="61" ht="14.25" customHeight="1">
      <c r="A61" s="141"/>
      <c r="B61" s="145"/>
      <c r="C61" s="145"/>
      <c r="D61" s="46"/>
    </row>
    <row r="62" ht="14.25" customHeight="1">
      <c r="A62" s="141"/>
      <c r="B62" s="145"/>
      <c r="C62" s="145"/>
      <c r="D62" s="46"/>
    </row>
    <row r="63" ht="14.25" customHeight="1">
      <c r="A63" s="141"/>
      <c r="B63" s="28"/>
      <c r="C63" s="28"/>
      <c r="D63" s="46"/>
    </row>
    <row r="64" ht="14.25" customHeight="1">
      <c r="A64" s="144"/>
      <c r="B64" s="146"/>
      <c r="C64" s="146"/>
      <c r="D64" s="46"/>
    </row>
    <row r="65" ht="14.25" customHeight="1">
      <c r="A65" s="144"/>
      <c r="B65" s="145"/>
      <c r="C65" s="145"/>
      <c r="D65" s="46"/>
    </row>
    <row r="66" ht="14.25" customHeight="1">
      <c r="A66" s="141"/>
      <c r="B66" s="28"/>
      <c r="C66" s="28"/>
      <c r="D66" s="46"/>
    </row>
    <row r="67" ht="14.25" customHeight="1">
      <c r="A67" s="147"/>
      <c r="B67" s="28"/>
      <c r="C67" s="28"/>
      <c r="D67" s="46"/>
    </row>
    <row r="68" ht="14.25" customHeight="1">
      <c r="A68" s="148"/>
      <c r="B68" s="28"/>
      <c r="C68" s="28"/>
      <c r="D68" s="46"/>
    </row>
    <row r="69" ht="14.25" customHeight="1">
      <c r="A69" s="141"/>
      <c r="B69" s="28"/>
      <c r="C69" s="28"/>
      <c r="D69" s="46"/>
    </row>
    <row r="70" ht="14.25" customHeight="1">
      <c r="A70" s="149"/>
      <c r="B70" s="145"/>
      <c r="C70" s="145"/>
      <c r="D70" s="46"/>
    </row>
    <row r="71" ht="14.25" customHeight="1">
      <c r="A71" s="46"/>
      <c r="B71" s="28"/>
      <c r="C71" s="28"/>
      <c r="D71" s="46"/>
    </row>
    <row r="72" ht="14.25" customHeight="1">
      <c r="A72" s="46"/>
      <c r="B72" s="28"/>
      <c r="C72" s="28"/>
      <c r="D72" s="46"/>
    </row>
    <row r="73" ht="14.25" customHeight="1">
      <c r="A73" s="144"/>
      <c r="B73" s="146"/>
      <c r="C73" s="146"/>
      <c r="D73" s="46"/>
    </row>
    <row r="74" ht="14.25" customHeight="1">
      <c r="A74" s="144"/>
      <c r="B74" s="146"/>
      <c r="C74" s="146"/>
      <c r="D74" s="46"/>
    </row>
    <row r="75" ht="14.25" customHeight="1">
      <c r="A75" s="144"/>
      <c r="B75" s="145"/>
      <c r="C75" s="145"/>
      <c r="D75" s="46"/>
    </row>
    <row r="76" ht="14.25" customHeight="1">
      <c r="A76" s="144"/>
      <c r="B76" s="145"/>
      <c r="C76" s="145"/>
      <c r="D76" s="46"/>
    </row>
    <row r="77" ht="14.25" customHeight="1">
      <c r="A77" s="46"/>
      <c r="B77" s="145"/>
      <c r="C77" s="145"/>
      <c r="D77" s="46"/>
    </row>
    <row r="78" ht="14.25" customHeight="1">
      <c r="A78" s="46"/>
      <c r="B78" s="145"/>
      <c r="C78" s="145"/>
      <c r="D78" s="46"/>
    </row>
    <row r="79" ht="14.25" customHeight="1">
      <c r="A79" s="46"/>
      <c r="B79" s="28"/>
      <c r="C79" s="28"/>
      <c r="D79" s="46"/>
    </row>
    <row r="80" ht="14.25" customHeight="1">
      <c r="A80" s="144"/>
      <c r="B80" s="146"/>
      <c r="C80" s="146"/>
      <c r="D80" s="46"/>
    </row>
    <row r="81" ht="14.25" customHeight="1">
      <c r="A81" s="144"/>
      <c r="B81" s="146"/>
      <c r="C81" s="145"/>
      <c r="D81" s="46"/>
    </row>
    <row r="82" ht="14.25" customHeight="1">
      <c r="A82" s="46"/>
      <c r="B82" s="145"/>
      <c r="C82" s="145"/>
      <c r="D82" s="46"/>
    </row>
    <row r="83" ht="14.25" customHeight="1">
      <c r="A83" s="46"/>
      <c r="B83" s="28"/>
      <c r="C83" s="28"/>
      <c r="D83" s="46"/>
    </row>
    <row r="84" ht="14.25" customHeight="1">
      <c r="A84" s="46"/>
      <c r="B84" s="28"/>
      <c r="C84" s="28"/>
      <c r="D84" s="46"/>
    </row>
    <row r="85" ht="14.25" customHeight="1">
      <c r="A85" s="144"/>
      <c r="B85" s="146"/>
      <c r="C85" s="146"/>
      <c r="D85" s="46"/>
    </row>
    <row r="86" ht="14.25" customHeight="1">
      <c r="A86" s="144"/>
      <c r="B86" s="145"/>
      <c r="C86" s="145"/>
      <c r="D86" s="46"/>
    </row>
    <row r="87" ht="14.25" customHeight="1">
      <c r="A87" s="141"/>
      <c r="B87" s="145"/>
      <c r="C87" s="145"/>
      <c r="D87" s="46"/>
    </row>
    <row r="88" ht="14.25" customHeight="1">
      <c r="A88" s="141"/>
      <c r="B88" s="145"/>
      <c r="C88" s="145"/>
      <c r="D88" s="46"/>
    </row>
    <row r="89" ht="14.25" customHeight="1">
      <c r="A89" s="46"/>
      <c r="B89" s="28"/>
      <c r="C89" s="28"/>
      <c r="D89" s="46"/>
    </row>
    <row r="90" ht="14.25" customHeight="1">
      <c r="A90" s="144"/>
      <c r="B90" s="146"/>
      <c r="C90" s="146"/>
      <c r="D90" s="46"/>
    </row>
    <row r="91" ht="14.25" customHeight="1">
      <c r="A91" s="144"/>
      <c r="B91" s="146"/>
      <c r="C91" s="146"/>
      <c r="D91" s="46"/>
    </row>
    <row r="92" ht="14.25" customHeight="1">
      <c r="A92" s="46"/>
      <c r="B92" s="46"/>
      <c r="C92" s="46"/>
      <c r="D92" s="46"/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G7:H7"/>
    <mergeCell ref="I7:J7"/>
    <mergeCell ref="A12:D12"/>
    <mergeCell ref="A13:D13"/>
    <mergeCell ref="A14:D14"/>
    <mergeCell ref="A15:D15"/>
    <mergeCell ref="M1:O1"/>
    <mergeCell ref="M2:O2"/>
    <mergeCell ref="M3:O3"/>
    <mergeCell ref="F4:J4"/>
    <mergeCell ref="F5:J5"/>
    <mergeCell ref="A6:B6"/>
    <mergeCell ref="F6:J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16.38"/>
    <col customWidth="1" min="3" max="3" width="11.5"/>
    <col customWidth="1" min="4" max="4" width="9.38"/>
    <col customWidth="1" min="5" max="5" width="11.13"/>
    <col customWidth="1" min="6" max="6" width="15.75"/>
    <col customWidth="1" min="7" max="26" width="9.38"/>
  </cols>
  <sheetData>
    <row r="1" ht="14.25" customHeight="1"/>
    <row r="2" ht="14.25" customHeight="1">
      <c r="A2" s="150" t="s">
        <v>62</v>
      </c>
      <c r="B2" s="65"/>
    </row>
    <row r="3" ht="14.25" customHeight="1">
      <c r="A3" s="57" t="s">
        <v>149</v>
      </c>
      <c r="B3" s="58"/>
    </row>
    <row r="4" ht="14.25" customHeight="1">
      <c r="A4" s="60" t="s">
        <v>150</v>
      </c>
      <c r="B4" s="62"/>
    </row>
    <row r="5" ht="14.25" customHeight="1">
      <c r="A5" s="69" t="s">
        <v>39</v>
      </c>
      <c r="B5" s="151">
        <f>'Exo 1 et 2'!G23</f>
        <v>687200</v>
      </c>
    </row>
    <row r="6" ht="14.25" customHeight="1">
      <c r="A6" s="69" t="s">
        <v>17</v>
      </c>
      <c r="B6" s="125">
        <f>-'Exo 1 et 2'!G11</f>
        <v>-297000</v>
      </c>
    </row>
    <row r="7" ht="14.25" customHeight="1">
      <c r="A7" s="84" t="s">
        <v>151</v>
      </c>
      <c r="B7" s="117">
        <f>B5+B6</f>
        <v>390200</v>
      </c>
    </row>
    <row r="8" ht="14.25" customHeight="1">
      <c r="A8" s="69" t="s">
        <v>152</v>
      </c>
      <c r="B8" s="71">
        <f>'Exo 1 et 2'!G17</f>
        <v>1960</v>
      </c>
    </row>
    <row r="9" ht="14.25" customHeight="1">
      <c r="A9" s="95" t="s">
        <v>153</v>
      </c>
      <c r="B9" s="71"/>
    </row>
    <row r="10" ht="14.25" customHeight="1">
      <c r="A10" s="69" t="s">
        <v>10</v>
      </c>
      <c r="B10" s="71">
        <f>'Exo 1 et 2'!G8</f>
        <v>337000</v>
      </c>
    </row>
    <row r="11" ht="14.25" customHeight="1">
      <c r="A11" s="69" t="s">
        <v>154</v>
      </c>
      <c r="B11" s="71">
        <f>'Exo 1 et 2'!G16</f>
        <v>1875</v>
      </c>
    </row>
    <row r="12" ht="14.25" customHeight="1">
      <c r="A12" s="69" t="s">
        <v>33</v>
      </c>
      <c r="B12" s="71">
        <f>'Exo 1 et 2'!G20</f>
        <v>5000</v>
      </c>
    </row>
    <row r="13" ht="14.25" customHeight="1">
      <c r="A13" s="69" t="s">
        <v>41</v>
      </c>
      <c r="B13" s="71">
        <f>'Exo 1 et 2'!G24</f>
        <v>3230</v>
      </c>
    </row>
    <row r="14" ht="14.25" customHeight="1">
      <c r="A14" s="114" t="s">
        <v>67</v>
      </c>
      <c r="B14" s="116">
        <f>SUM(B7:B8)-SUM(B10:B13)</f>
        <v>45055</v>
      </c>
    </row>
    <row r="15" ht="14.25" customHeight="1"/>
    <row r="16" ht="14.25" customHeight="1"/>
    <row r="17" ht="14.25" customHeight="1">
      <c r="A17" s="150" t="s">
        <v>62</v>
      </c>
      <c r="B17" s="64"/>
      <c r="C17" s="64"/>
      <c r="D17" s="64"/>
      <c r="E17" s="64"/>
      <c r="F17" s="65"/>
    </row>
    <row r="18" ht="14.25" customHeight="1">
      <c r="A18" s="57" t="s">
        <v>155</v>
      </c>
      <c r="F18" s="58"/>
    </row>
    <row r="19" ht="14.25" customHeight="1">
      <c r="A19" s="57" t="s">
        <v>150</v>
      </c>
      <c r="F19" s="58"/>
    </row>
    <row r="20" ht="14.25" customHeight="1">
      <c r="A20" s="57"/>
      <c r="B20" s="111" t="s">
        <v>8</v>
      </c>
      <c r="C20" s="111" t="s">
        <v>91</v>
      </c>
      <c r="D20" s="110" t="s">
        <v>156</v>
      </c>
      <c r="E20" s="110" t="s">
        <v>157</v>
      </c>
      <c r="F20" s="112" t="s">
        <v>158</v>
      </c>
    </row>
    <row r="21" ht="14.25" customHeight="1">
      <c r="A21" s="152"/>
      <c r="F21" s="58"/>
    </row>
    <row r="22" ht="14.25" customHeight="1">
      <c r="A22" s="84" t="s">
        <v>97</v>
      </c>
      <c r="B22" s="109">
        <f>'Exo 1 et 2'!H7</f>
        <v>45000</v>
      </c>
      <c r="C22" s="109">
        <f>'Exo 1 et 2'!G25</f>
        <v>198005</v>
      </c>
      <c r="D22" s="153">
        <v>0.0</v>
      </c>
      <c r="E22" s="153">
        <v>0.0</v>
      </c>
      <c r="F22" s="117">
        <f t="shared" ref="F22:F28" si="1">SUM(B22:E22)</f>
        <v>243005</v>
      </c>
    </row>
    <row r="23" ht="14.25" customHeight="1">
      <c r="A23" s="69" t="s">
        <v>99</v>
      </c>
      <c r="B23" s="154"/>
      <c r="C23" s="70"/>
      <c r="D23" s="154"/>
      <c r="E23" s="154">
        <v>0.0</v>
      </c>
      <c r="F23" s="117">
        <f t="shared" si="1"/>
        <v>0</v>
      </c>
    </row>
    <row r="24" ht="14.25" customHeight="1">
      <c r="A24" s="69" t="s">
        <v>159</v>
      </c>
      <c r="B24" s="154"/>
      <c r="C24" s="70"/>
      <c r="D24" s="154">
        <v>0.0</v>
      </c>
      <c r="E24" s="154"/>
      <c r="F24" s="117">
        <f t="shared" si="1"/>
        <v>0</v>
      </c>
    </row>
    <row r="25" ht="14.25" customHeight="1">
      <c r="A25" s="69" t="s">
        <v>102</v>
      </c>
      <c r="B25" s="70">
        <f>B28-B22</f>
        <v>-5000</v>
      </c>
      <c r="C25" s="70"/>
      <c r="D25" s="154"/>
      <c r="E25" s="154"/>
      <c r="F25" s="117">
        <f t="shared" si="1"/>
        <v>-5000</v>
      </c>
    </row>
    <row r="26" ht="14.25" customHeight="1">
      <c r="A26" s="69" t="s">
        <v>105</v>
      </c>
      <c r="B26" s="70"/>
      <c r="C26" s="70">
        <f>B14</f>
        <v>45055</v>
      </c>
      <c r="D26" s="154"/>
      <c r="E26" s="154"/>
      <c r="F26" s="117">
        <f t="shared" si="1"/>
        <v>45055</v>
      </c>
    </row>
    <row r="27" ht="14.25" customHeight="1">
      <c r="A27" s="69" t="s">
        <v>160</v>
      </c>
      <c r="B27" s="70"/>
      <c r="C27" s="70">
        <f>-'Exo 1 et 2'!G12</f>
        <v>-12600</v>
      </c>
      <c r="D27" s="154"/>
      <c r="E27" s="154"/>
      <c r="F27" s="117">
        <f t="shared" si="1"/>
        <v>-12600</v>
      </c>
    </row>
    <row r="28" ht="14.25" customHeight="1">
      <c r="A28" s="121" t="s">
        <v>110</v>
      </c>
      <c r="B28" s="122">
        <f>'Exo 1 et 2'!G7</f>
        <v>40000</v>
      </c>
      <c r="C28" s="122">
        <f>C22+C26+C27</f>
        <v>230460</v>
      </c>
      <c r="D28" s="155">
        <v>0.0</v>
      </c>
      <c r="E28" s="155">
        <v>0.0</v>
      </c>
      <c r="F28" s="123">
        <f t="shared" si="1"/>
        <v>270460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20:B21"/>
    <mergeCell ref="C20:C21"/>
    <mergeCell ref="D20:D21"/>
    <mergeCell ref="E20:E21"/>
    <mergeCell ref="A2:B2"/>
    <mergeCell ref="A3:B3"/>
    <mergeCell ref="A4:B4"/>
    <mergeCell ref="A17:F17"/>
    <mergeCell ref="A18:F18"/>
    <mergeCell ref="A19:F19"/>
    <mergeCell ref="A20:A21"/>
    <mergeCell ref="F20:F2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2021-01-09T16:24:30Z</dcterms:created>
  <dc:creator>anas ramdani</dc:creator>
</cp:coreProperties>
</file>