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192" firstSheet="2" activeTab="2"/>
  </bookViews>
  <sheets>
    <sheet name="Partie 1" sheetId="4" r:id="rId1"/>
    <sheet name="Partie 2" sheetId="3" r:id="rId2"/>
    <sheet name="Partie 3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1" l="1"/>
  <c r="T18" i="1" l="1"/>
  <c r="T26" i="1" l="1"/>
  <c r="B26" i="3" l="1"/>
  <c r="B25" i="3"/>
  <c r="B27" i="3" l="1"/>
  <c r="T22" i="1" l="1"/>
  <c r="L28" i="1" l="1"/>
  <c r="P45" i="1"/>
  <c r="K30" i="1"/>
  <c r="T27" i="1" s="1"/>
  <c r="K27" i="1"/>
  <c r="L27" i="1" s="1"/>
  <c r="J31" i="1"/>
  <c r="P40" i="1"/>
  <c r="P41" i="1" s="1"/>
  <c r="P44" i="1"/>
  <c r="O44" i="1"/>
  <c r="N44" i="1"/>
  <c r="O40" i="1"/>
  <c r="O41" i="1" s="1"/>
  <c r="P34" i="1"/>
  <c r="N34" i="1"/>
  <c r="P27" i="1"/>
  <c r="O27" i="1"/>
  <c r="P21" i="1"/>
  <c r="P29" i="1"/>
  <c r="O29" i="1"/>
  <c r="P26" i="1"/>
  <c r="O26" i="1"/>
  <c r="P25" i="1"/>
  <c r="O25" i="1"/>
  <c r="N25" i="1"/>
  <c r="P19" i="1"/>
  <c r="P17" i="1"/>
  <c r="O17" i="1"/>
  <c r="N14" i="1"/>
  <c r="P13" i="1"/>
  <c r="O13" i="1"/>
  <c r="N13" i="1"/>
  <c r="P12" i="1"/>
  <c r="N12" i="1"/>
  <c r="K17" i="1"/>
  <c r="I17" i="1"/>
  <c r="K16" i="1"/>
  <c r="T19" i="1" s="1"/>
  <c r="I16" i="1"/>
  <c r="K15" i="1"/>
  <c r="I15" i="1"/>
  <c r="K14" i="1"/>
  <c r="I14" i="1"/>
  <c r="K12" i="1"/>
  <c r="K10" i="1"/>
  <c r="K9" i="1"/>
  <c r="I10" i="1"/>
  <c r="I9" i="1"/>
  <c r="T16" i="1" l="1"/>
  <c r="T23" i="1"/>
  <c r="T24" i="1" s="1"/>
  <c r="T28" i="1"/>
  <c r="L30" i="1"/>
  <c r="T11" i="1"/>
  <c r="K11" i="1"/>
  <c r="P46" i="1"/>
  <c r="O30" i="1"/>
  <c r="P30" i="1"/>
  <c r="C27" i="1"/>
  <c r="P37" i="1" s="1"/>
  <c r="P38" i="1" s="1"/>
  <c r="P42" i="1" s="1"/>
  <c r="C28" i="1"/>
  <c r="P14" i="1" s="1"/>
  <c r="P22" i="1" s="1"/>
  <c r="B28" i="1"/>
  <c r="O14" i="1" s="1"/>
  <c r="B27" i="1"/>
  <c r="O37" i="1" s="1"/>
  <c r="B20" i="1"/>
  <c r="O19" i="1" s="1"/>
  <c r="T14" i="1" s="1"/>
  <c r="B15" i="1"/>
  <c r="O12" i="1" s="1"/>
  <c r="B11" i="1"/>
  <c r="O34" i="1" s="1"/>
  <c r="T13" i="1" s="1"/>
  <c r="K18" i="1" l="1"/>
  <c r="K20" i="1" s="1"/>
  <c r="T15" i="1"/>
  <c r="T12" i="1"/>
  <c r="P47" i="1"/>
  <c r="P31" i="1"/>
  <c r="O38" i="1"/>
  <c r="O42" i="1" s="1"/>
  <c r="O22" i="1"/>
  <c r="O31" i="1" s="1"/>
  <c r="T10" i="1" l="1"/>
  <c r="T20" i="1" s="1"/>
  <c r="K29" i="1"/>
  <c r="L29" i="1" s="1"/>
  <c r="T29" i="1" l="1"/>
  <c r="T31" i="1" s="1"/>
  <c r="K31" i="1"/>
  <c r="L31" i="1" s="1"/>
  <c r="O45" i="1" l="1"/>
  <c r="O46" i="1" s="1"/>
  <c r="O47" i="1" s="1"/>
</calcChain>
</file>

<file path=xl/sharedStrings.xml><?xml version="1.0" encoding="utf-8"?>
<sst xmlns="http://schemas.openxmlformats.org/spreadsheetml/2006/main" count="165" uniqueCount="146">
  <si>
    <t>Capital social</t>
  </si>
  <si>
    <t>Charges commerciales et administratives</t>
  </si>
  <si>
    <t>Comptes-fournisseurs</t>
  </si>
  <si>
    <t>Encaisse</t>
  </si>
  <si>
    <t>Intérêts sur emprunt</t>
  </si>
  <si>
    <t>Intérêts sur placement à recevoir</t>
  </si>
  <si>
    <t>Loyer payé d'avance</t>
  </si>
  <si>
    <t>Placements temporaires</t>
  </si>
  <si>
    <t>Produit des ventes</t>
  </si>
  <si>
    <t>Terrain</t>
  </si>
  <si>
    <t>Comptes clients (nets)</t>
  </si>
  <si>
    <t>Comptes fournisseurs</t>
  </si>
  <si>
    <t>Coût des ventes</t>
  </si>
  <si>
    <t>Dividendes</t>
  </si>
  <si>
    <t xml:space="preserve">Équipement </t>
  </si>
  <si>
    <t xml:space="preserve">Intérêts sur placement </t>
  </si>
  <si>
    <t xml:space="preserve">Perte sur disposition de l'ancien équipement </t>
  </si>
  <si>
    <t xml:space="preserve">Réparation de l'équipement </t>
  </si>
  <si>
    <t>Résultat non distribué (début d'exercice)</t>
  </si>
  <si>
    <t>Salaires à payer</t>
  </si>
  <si>
    <t>Stocks (inventaires) de matières premières</t>
  </si>
  <si>
    <t>Activités opérationnelles</t>
  </si>
  <si>
    <t>ACTIFS</t>
  </si>
  <si>
    <t>Actifs courants</t>
  </si>
  <si>
    <t>Actifs non courants</t>
  </si>
  <si>
    <t>Total des activités opérationnelles</t>
  </si>
  <si>
    <t>Activités d'investissement</t>
  </si>
  <si>
    <t>Total des actifs</t>
  </si>
  <si>
    <t>Total des activités d'investissement</t>
  </si>
  <si>
    <t>PASSIFS ET CAPITAUX PROPRES</t>
  </si>
  <si>
    <t>Passifs courants</t>
  </si>
  <si>
    <t>Activités de financement</t>
  </si>
  <si>
    <t>Total des activités de financement</t>
  </si>
  <si>
    <t>Passifs non courants</t>
  </si>
  <si>
    <t>Capitaux propres</t>
  </si>
  <si>
    <t>Placement à terme (2019)</t>
  </si>
  <si>
    <t>Placement à terme (2021)</t>
  </si>
  <si>
    <t>Emprunt-échéance 2022</t>
  </si>
  <si>
    <t>Éléments sans effet sur la trésorerie</t>
  </si>
  <si>
    <t>SSH-3201 - Économique de l’ingénieur (Laboratoire 2)</t>
  </si>
  <si>
    <t xml:space="preserve">Nom : </t>
  </si>
  <si>
    <t xml:space="preserve">Prénom : </t>
  </si>
  <si>
    <t xml:space="preserve">Matricule : </t>
  </si>
  <si>
    <t xml:space="preserve">Groupe : </t>
  </si>
  <si>
    <t>On vous présente les soldes comparatifs des comptes de la société TEKNO inc. au 31 décembre. Les comptes sont classés par ordre alphabétique et les montants sont en dollar canadien.</t>
  </si>
  <si>
    <t>Informations supplémentaires :</t>
  </si>
  <si>
    <t>Arrondir au dollar près.</t>
  </si>
  <si>
    <t>Le nouvel équipement s’amortit linéairement à raison de 6 850 $ par année et l’ancien équipement s’amortissait linéairement à raison de 6 000 $ par année.</t>
  </si>
  <si>
    <t>Entre autres, l'amortissement est inclus dans les charges commerciales.</t>
  </si>
  <si>
    <r>
      <rPr>
        <b/>
        <sz val="12"/>
        <color theme="1"/>
        <rFont val="Times New Roman"/>
        <family val="1"/>
      </rPr>
      <t>1)</t>
    </r>
    <r>
      <rPr>
        <sz val="12"/>
        <color theme="1"/>
        <rFont val="Times New Roman"/>
        <family val="1"/>
      </rPr>
      <t xml:space="preserve"> Le 1</t>
    </r>
    <r>
      <rPr>
        <vertAlign val="superscript"/>
        <sz val="12"/>
        <color theme="1"/>
        <rFont val="Times New Roman"/>
        <family val="1"/>
      </rPr>
      <t>er</t>
    </r>
    <r>
      <rPr>
        <sz val="12"/>
        <color theme="1"/>
        <rFont val="Times New Roman"/>
        <family val="1"/>
      </rPr>
      <t xml:space="preserve"> mai, un nouvel équipement a été acheté au prix de 157 000 $ pour remplacer l’ancien équipement de production qui a été vendu à cette même date</t>
    </r>
  </si>
  <si>
    <t>Emprunt bancaire (court terme)</t>
  </si>
  <si>
    <t>Intérêts à recevoir</t>
  </si>
  <si>
    <t>Intérêts à payer</t>
  </si>
  <si>
    <t>Loyers payés d'avance</t>
  </si>
  <si>
    <t>Matériel roulant</t>
  </si>
  <si>
    <t>Stocks (inventaires) de marchandises</t>
  </si>
  <si>
    <t>Amortissement cumulé - Bâtiment</t>
  </si>
  <si>
    <t>Amortissement cumulé - Matériel roulant</t>
  </si>
  <si>
    <t>Bâtiment</t>
  </si>
  <si>
    <t>Capital- social (ou capital-actions)</t>
  </si>
  <si>
    <t>Comptes-clients (nets)</t>
  </si>
  <si>
    <t>Fournitures de bureau</t>
  </si>
  <si>
    <t>Obligations à payer (long terme)</t>
  </si>
  <si>
    <t>Résultats non distribués (RND)</t>
  </si>
  <si>
    <t xml:space="preserve">TRAVAIL À FAIRE : </t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</si>
  <si>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Calculer le ratio de liquidité générale </t>
    </r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</si>
  <si>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Calculer le ratio de liquidité immédiate </t>
    </r>
  </si>
  <si>
    <r>
      <rPr>
        <b/>
        <sz val="11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Calculer le ratio d'endettement</t>
    </r>
  </si>
  <si>
    <t>On vous présente les soldes comparatifs d'une société au 31 décembre. Les comptes sont classés par ordre alphabétique et les montants sont en dollar canadien.</t>
  </si>
  <si>
    <r>
      <rPr>
        <b/>
        <sz val="11"/>
        <color theme="1"/>
        <rFont val="Arial"/>
        <family val="2"/>
      </rPr>
      <t>A)</t>
    </r>
    <r>
      <rPr>
        <sz val="11"/>
        <color theme="1"/>
        <rFont val="Arial"/>
        <family val="2"/>
      </rPr>
      <t xml:space="preserve"> Effectuer le quiz sur Moodle</t>
    </r>
  </si>
  <si>
    <r>
      <t xml:space="preserve">Le quiz se trouve dans la section "Questions pour TP"  entre la section 13 et 15
Vous bénéficiez que d'une </t>
    </r>
    <r>
      <rPr>
        <b/>
        <sz val="11"/>
        <color theme="1"/>
        <rFont val="Calibri"/>
        <family val="2"/>
        <scheme val="minor"/>
      </rPr>
      <t>seule tentative</t>
    </r>
    <r>
      <rPr>
        <sz val="11"/>
        <color theme="1"/>
        <rFont val="Calibri"/>
        <family val="2"/>
        <scheme val="minor"/>
      </rPr>
      <t xml:space="preserve"> pour faire le quiz. 
Le mot de passe pour le Quiz est: Arrow12
Le quiz comporte 26 questions à choix multiples (pas de calculs seulement de la théorie).
Lorsque vous envoyez vos réponses, vous ne pourrez plus les modifier. </t>
    </r>
  </si>
  <si>
    <r>
      <rPr>
        <b/>
        <sz val="11"/>
        <color theme="1"/>
        <rFont val="Times New Roman"/>
        <family val="1"/>
      </rPr>
      <t>2)</t>
    </r>
    <r>
      <rPr>
        <sz val="11"/>
        <color theme="1"/>
        <rFont val="Times New Roman"/>
        <family val="1"/>
      </rPr>
      <t xml:space="preserve"> Les placements à terme sont constitués d’obligations de compagnies.</t>
    </r>
  </si>
  <si>
    <r>
      <rPr>
        <b/>
        <sz val="11"/>
        <color theme="1"/>
        <rFont val="Times New Roman"/>
        <family val="1"/>
      </rPr>
      <t>3)</t>
    </r>
    <r>
      <rPr>
        <sz val="11"/>
        <color theme="1"/>
        <rFont val="Times New Roman"/>
        <family val="1"/>
      </rPr>
      <t xml:space="preserve"> Des dividendes ont été déclarés et payés.</t>
    </r>
  </si>
  <si>
    <r>
      <rPr>
        <b/>
        <sz val="11"/>
        <color theme="1"/>
        <rFont val="Times New Roman"/>
        <family val="1"/>
      </rPr>
      <t>4)</t>
    </r>
    <r>
      <rPr>
        <sz val="11"/>
        <color theme="1"/>
        <rFont val="Times New Roman"/>
        <family val="1"/>
      </rPr>
      <t xml:space="preserve"> Les charges commerciales et administratives comprennent toutes les charges qui ne sont pas mentionnées dans les comptes du tableau précédant. </t>
    </r>
  </si>
  <si>
    <r>
      <rPr>
        <b/>
        <sz val="11"/>
        <color theme="1"/>
        <rFont val="Times New Roman"/>
        <family val="1"/>
      </rPr>
      <t>5)</t>
    </r>
    <r>
      <rPr>
        <sz val="11"/>
        <color theme="1"/>
        <rFont val="Times New Roman"/>
        <family val="1"/>
      </rPr>
      <t xml:space="preserve"> La compagnie ne paye pas d’impôt</t>
    </r>
  </si>
  <si>
    <r>
      <t>TRAVAIL À FAIRE</t>
    </r>
    <r>
      <rPr>
        <b/>
        <sz val="12"/>
        <color theme="1"/>
        <rFont val="Times New Roman"/>
        <family val="1"/>
      </rPr>
      <t> </t>
    </r>
    <r>
      <rPr>
        <sz val="11"/>
        <color theme="1"/>
        <rFont val="Times New Roman"/>
        <family val="1"/>
      </rPr>
      <t>: (pour l’exercice terminé le 31 décembre 2019)</t>
    </r>
  </si>
  <si>
    <r>
      <t>A)</t>
    </r>
    <r>
      <rPr>
        <b/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Dressez, </t>
    </r>
    <r>
      <rPr>
        <b/>
        <sz val="12"/>
        <color theme="1"/>
        <rFont val="Times New Roman"/>
        <family val="1"/>
      </rPr>
      <t>en bonne et due forme</t>
    </r>
    <r>
      <rPr>
        <sz val="11"/>
        <color theme="1"/>
        <rFont val="Times New Roman"/>
        <family val="1"/>
      </rPr>
      <t>, l’état des résultats</t>
    </r>
    <r>
      <rPr>
        <b/>
        <sz val="12"/>
        <color theme="1"/>
        <rFont val="Times New Roman"/>
        <family val="1"/>
      </rPr>
      <t>.</t>
    </r>
  </si>
  <si>
    <r>
      <t>B)</t>
    </r>
    <r>
      <rPr>
        <b/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 xml:space="preserve">Dressez, </t>
    </r>
    <r>
      <rPr>
        <b/>
        <sz val="12"/>
        <color rgb="FF000000"/>
        <rFont val="Times New Roman"/>
        <family val="1"/>
      </rPr>
      <t>en bonne et due forme</t>
    </r>
    <r>
      <rPr>
        <sz val="12"/>
        <color rgb="FF000000"/>
        <rFont val="Times New Roman"/>
        <family val="1"/>
      </rPr>
      <t>, l’état de variation des capitaux propres</t>
    </r>
    <r>
      <rPr>
        <b/>
        <sz val="12"/>
        <color rgb="FF000000"/>
        <rFont val="Times New Roman"/>
        <family val="1"/>
      </rPr>
      <t>.</t>
    </r>
  </si>
  <si>
    <r>
      <t>C)</t>
    </r>
    <r>
      <rPr>
        <b/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Dressez, </t>
    </r>
    <r>
      <rPr>
        <b/>
        <sz val="12"/>
        <color theme="1"/>
        <rFont val="Times New Roman"/>
        <family val="1"/>
      </rPr>
      <t>en bonne et due forme</t>
    </r>
    <r>
      <rPr>
        <sz val="11"/>
        <color theme="1"/>
        <rFont val="Times New Roman"/>
        <family val="1"/>
      </rPr>
      <t>, l’état de la situation financière.</t>
    </r>
  </si>
  <si>
    <r>
      <t>D)</t>
    </r>
    <r>
      <rPr>
        <b/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Dressez, </t>
    </r>
    <r>
      <rPr>
        <b/>
        <sz val="12"/>
        <color theme="1"/>
        <rFont val="Times New Roman"/>
        <family val="1"/>
      </rPr>
      <t>en bonne et due forme</t>
    </r>
    <r>
      <rPr>
        <sz val="11"/>
        <color theme="1"/>
        <rFont val="Times New Roman"/>
        <family val="1"/>
      </rPr>
      <t>, l’état des flux de trésorerie selon la méthode indirecte.</t>
    </r>
  </si>
  <si>
    <t>Répondez directement dans les cases jaunes</t>
  </si>
  <si>
    <t>A 2020</t>
  </si>
  <si>
    <t>Société TECKNO inc.</t>
  </si>
  <si>
    <t>État des flux de trésorerie (méthode indirecte)</t>
  </si>
  <si>
    <t>($ Can)</t>
  </si>
  <si>
    <t xml:space="preserve">Résultat net </t>
  </si>
  <si>
    <t>Variation des comptes clients</t>
  </si>
  <si>
    <t>Variation des stocks</t>
  </si>
  <si>
    <t>Variation des comptes fournisseurs</t>
  </si>
  <si>
    <t>Variation des salaires à payer</t>
  </si>
  <si>
    <t>État de la situation financière</t>
  </si>
  <si>
    <t xml:space="preserve">                        Au 31 décembre 2019</t>
  </si>
  <si>
    <t>État des résultats</t>
  </si>
  <si>
    <t>État des variations des capitaux propres</t>
  </si>
  <si>
    <t>Marge brute</t>
  </si>
  <si>
    <t xml:space="preserve">                     période du 1 janvier au 31 décembre 2019</t>
  </si>
  <si>
    <t>Produits d'intérêts</t>
  </si>
  <si>
    <t>Charges</t>
  </si>
  <si>
    <t>Résultat avant impôts</t>
  </si>
  <si>
    <t>Impôt</t>
  </si>
  <si>
    <t>Résultat net</t>
  </si>
  <si>
    <t>Placement à court terme</t>
  </si>
  <si>
    <t>Actifs de régularisation</t>
  </si>
  <si>
    <t>− Produits à recevoir</t>
  </si>
  <si>
    <t xml:space="preserve">       Intérêts sur placement à recevoir</t>
  </si>
  <si>
    <t>− Charges payées d'avance</t>
  </si>
  <si>
    <t xml:space="preserve">       Loyer payé d'avance</t>
  </si>
  <si>
    <t>Immobilisations corporelles</t>
  </si>
  <si>
    <t xml:space="preserve">Amortissement cumulé - Équipement </t>
  </si>
  <si>
    <t>− Équipements</t>
  </si>
  <si>
    <t xml:space="preserve">       Amortissement cumulé - Équipement</t>
  </si>
  <si>
    <t>Placement à long terme</t>
  </si>
  <si>
    <t>− Obligations de compagnie à terme 2021</t>
  </si>
  <si>
    <t>− Obligations de compagnie à terme 2019</t>
  </si>
  <si>
    <t>Passifs de régularisation</t>
  </si>
  <si>
    <t xml:space="preserve">   Charges à payer</t>
  </si>
  <si>
    <t xml:space="preserve">      − Salaires à payer</t>
  </si>
  <si>
    <t>Emprunts à long terme - échéance 2022</t>
  </si>
  <si>
    <t>Total des passifs</t>
  </si>
  <si>
    <t>Acquisition d'équipement</t>
  </si>
  <si>
    <t>Résultats non 
distribués</t>
  </si>
  <si>
    <t>Total des capitaux propres</t>
  </si>
  <si>
    <t>Solde au 1er janvier 2019</t>
  </si>
  <si>
    <t>Résultats net de la période</t>
  </si>
  <si>
    <t>Dividendes déclarés</t>
  </si>
  <si>
    <t>Solde au 31 décembre 2019</t>
  </si>
  <si>
    <t xml:space="preserve">                      Du 1er janvier au 31 décembre 2019</t>
  </si>
  <si>
    <t xml:space="preserve">                                  période du 1 janvier au 31 décembre 2019</t>
  </si>
  <si>
    <t>Résultat non distribué</t>
  </si>
  <si>
    <t>Vente d'équipement</t>
  </si>
  <si>
    <t>Perte sur disposition</t>
  </si>
  <si>
    <t>Amortissement</t>
  </si>
  <si>
    <t>Déclaration de dividendes</t>
  </si>
  <si>
    <t>Variation du loyer payé d'avance</t>
  </si>
  <si>
    <t>Trésorerie au début</t>
  </si>
  <si>
    <t>Trésorerie à la fin</t>
  </si>
  <si>
    <t>Diminution du capital social</t>
  </si>
  <si>
    <t>Total des actifs courants</t>
  </si>
  <si>
    <t>Total des actifs non courants</t>
  </si>
  <si>
    <t>Total des passifs courants</t>
  </si>
  <si>
    <t>Total des passifs non courants</t>
  </si>
  <si>
    <t>Total des passifs et des capitaux propres</t>
  </si>
  <si>
    <t>Rachat d'actions</t>
  </si>
  <si>
    <t>Variation de la trésorerie</t>
  </si>
  <si>
    <t xml:space="preserve">  </t>
  </si>
  <si>
    <t>Variation des intérêts sur placement à recevoir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</si>
</sst>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 * #,##0.00_)\ &quot;$&quot;_ ;_ * \(#,##0.00\)\ &quot;$&quot;_ ;_ * &quot;-&quot;??_)\ &quot;$&quot;_ ;_ @_ "/>
    <numFmt numFmtId="164" formatCode="_ * #,##0_)\ &quot;$&quot;_ ;_ * \(#,##0\)\ &quot;$&quot;_ ;_ * &quot;-&quot;??_)\ &quot;$&quot;_ ;_ @_ "/>
    <numFmt numFmtId="165" formatCode="h&quot; h &quot;mm;@"/>
    <numFmt numFmtId="166" formatCode="[$-F800]dddd\,\ mmmm\ dd\,\ yyyy"/>
    <numFmt numFmtId="167" formatCode="_ * #,##0.000000_)\ &quot;$&quot;_ ;_ * \(#,##0.000000\)\ &quot;$&quot;_ ;_ * &quot;-&quot;??_)\ &quot;$&quot;_ ;_ @_ "/>
    <numFmt numFmtId="168" formatCode="0.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u/>
      <sz val="12"/>
      <color theme="1"/>
      <name val="Times New Roman"/>
      <family val="1"/>
    </font>
    <font>
      <b/>
      <sz val="7"/>
      <color theme="1"/>
      <name val="Times New Roman"/>
      <family val="1"/>
    </font>
    <font>
      <b/>
      <sz val="7"/>
      <color rgb="FF000000"/>
      <name val="Times New Roman"/>
      <family val="1"/>
    </font>
    <font>
      <sz val="11"/>
      <name val="Times New Roman"/>
      <family val="1"/>
    </font>
    <font>
      <u val="singleAccounting"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u val="singleAccounting"/>
      <sz val="12"/>
      <name val="Times New Roman"/>
      <family val="1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68">
    <xf numFmtId="0" fontId="0" fillId="0" borderId="0" xfId="0"/>
    <xf numFmtId="0" fontId="4" fillId="0" borderId="0" xfId="0" applyFont="1"/>
    <xf numFmtId="0" fontId="2" fillId="0" borderId="0" xfId="0" applyFont="1"/>
    <xf numFmtId="0" fontId="8" fillId="0" borderId="0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164" fontId="7" fillId="0" borderId="1" xfId="1" applyNumberFormat="1" applyFont="1" applyBorder="1" applyAlignment="1">
      <alignment horizontal="right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3" fillId="0" borderId="0" xfId="0" applyFont="1"/>
    <xf numFmtId="49" fontId="14" fillId="0" borderId="0" xfId="0" applyNumberFormat="1" applyFont="1" applyAlignment="1">
      <alignment horizontal="right"/>
    </xf>
    <xf numFmtId="49" fontId="6" fillId="0" borderId="0" xfId="0" applyNumberFormat="1" applyFont="1"/>
    <xf numFmtId="49" fontId="14" fillId="0" borderId="0" xfId="0" applyNumberFormat="1" applyFont="1"/>
    <xf numFmtId="0" fontId="13" fillId="0" borderId="0" xfId="0" applyFont="1" applyAlignment="1">
      <alignment horizontal="left" wrapText="1"/>
    </xf>
    <xf numFmtId="49" fontId="14" fillId="0" borderId="0" xfId="0" applyNumberFormat="1" applyFont="1" applyAlignment="1">
      <alignment horizontal="left"/>
    </xf>
    <xf numFmtId="49" fontId="14" fillId="0" borderId="0" xfId="0" applyNumberFormat="1" applyFont="1" applyAlignment="1" applyProtection="1">
      <alignment horizontal="right"/>
      <protection locked="0"/>
    </xf>
    <xf numFmtId="49" fontId="14" fillId="0" borderId="0" xfId="0" applyNumberFormat="1" applyFont="1" applyAlignment="1" applyProtection="1">
      <alignment horizontal="center"/>
      <protection locked="0"/>
    </xf>
    <xf numFmtId="49" fontId="13" fillId="0" borderId="0" xfId="0" applyNumberFormat="1" applyFont="1" applyAlignment="1" applyProtection="1">
      <alignment horizontal="left"/>
      <protection locked="0"/>
    </xf>
    <xf numFmtId="0" fontId="15" fillId="0" borderId="1" xfId="0" applyFont="1" applyBorder="1" applyAlignment="1">
      <alignment horizontal="center"/>
    </xf>
    <xf numFmtId="164" fontId="13" fillId="0" borderId="1" xfId="1" applyNumberFormat="1" applyFont="1" applyBorder="1" applyAlignment="1">
      <alignment vertical="center"/>
    </xf>
    <xf numFmtId="164" fontId="13" fillId="0" borderId="1" xfId="1" applyNumberFormat="1" applyFont="1" applyBorder="1"/>
    <xf numFmtId="0" fontId="16" fillId="0" borderId="0" xfId="2" applyFont="1" applyAlignment="1">
      <alignment horizontal="center"/>
    </xf>
    <xf numFmtId="0" fontId="16" fillId="0" borderId="10" xfId="2" applyFont="1" applyBorder="1" applyAlignment="1">
      <alignment horizontal="center"/>
    </xf>
    <xf numFmtId="0" fontId="6" fillId="0" borderId="2" xfId="0" applyFont="1" applyBorder="1"/>
    <xf numFmtId="164" fontId="16" fillId="0" borderId="0" xfId="1" applyNumberFormat="1" applyFont="1"/>
    <xf numFmtId="164" fontId="16" fillId="0" borderId="0" xfId="2" applyNumberFormat="1" applyFont="1"/>
    <xf numFmtId="0" fontId="11" fillId="0" borderId="5" xfId="2" applyFont="1" applyBorder="1"/>
    <xf numFmtId="164" fontId="16" fillId="0" borderId="6" xfId="1" applyNumberFormat="1" applyFont="1" applyBorder="1"/>
    <xf numFmtId="164" fontId="13" fillId="0" borderId="0" xfId="1" applyNumberFormat="1" applyFont="1"/>
    <xf numFmtId="0" fontId="16" fillId="0" borderId="5" xfId="2" applyFont="1" applyBorder="1"/>
    <xf numFmtId="164" fontId="16" fillId="0" borderId="0" xfId="2" applyNumberFormat="1" applyFont="1" applyAlignment="1">
      <alignment horizontal="right"/>
    </xf>
    <xf numFmtId="164" fontId="11" fillId="0" borderId="0" xfId="1" applyNumberFormat="1" applyFont="1"/>
    <xf numFmtId="164" fontId="13" fillId="0" borderId="1" xfId="1" applyNumberFormat="1" applyFont="1" applyBorder="1" applyAlignment="1"/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center" vertical="center" wrapText="1"/>
    </xf>
    <xf numFmtId="0" fontId="6" fillId="0" borderId="5" xfId="0" applyFont="1" applyBorder="1"/>
    <xf numFmtId="0" fontId="16" fillId="0" borderId="5" xfId="2" applyFont="1" applyBorder="1" applyAlignment="1">
      <alignment horizontal="left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Fill="1"/>
    <xf numFmtId="0" fontId="13" fillId="0" borderId="0" xfId="0" applyFont="1" applyFill="1" applyAlignment="1">
      <alignment vertical="center" wrapText="1"/>
    </xf>
    <xf numFmtId="164" fontId="11" fillId="0" borderId="0" xfId="2" applyNumberFormat="1" applyFont="1"/>
    <xf numFmtId="0" fontId="13" fillId="0" borderId="0" xfId="0" applyFont="1" applyAlignment="1">
      <alignment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justify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 indent="4"/>
    </xf>
    <xf numFmtId="0" fontId="13" fillId="0" borderId="0" xfId="0" applyFont="1" applyFill="1" applyAlignment="1">
      <alignment wrapText="1"/>
    </xf>
    <xf numFmtId="164" fontId="13" fillId="0" borderId="0" xfId="0" applyNumberFormat="1" applyFont="1"/>
    <xf numFmtId="0" fontId="16" fillId="0" borderId="2" xfId="2" applyFont="1" applyBorder="1"/>
    <xf numFmtId="0" fontId="17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49" fontId="13" fillId="0" borderId="0" xfId="0" applyNumberFormat="1" applyFont="1"/>
    <xf numFmtId="0" fontId="14" fillId="0" borderId="0" xfId="0" applyFont="1" applyAlignment="1">
      <alignment vertical="center"/>
    </xf>
    <xf numFmtId="0" fontId="11" fillId="0" borderId="8" xfId="2" applyFont="1" applyBorder="1"/>
    <xf numFmtId="0" fontId="13" fillId="0" borderId="0" xfId="0" applyFont="1" applyAlignment="1">
      <alignment horizontal="right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vertical="center"/>
    </xf>
    <xf numFmtId="2" fontId="16" fillId="0" borderId="0" xfId="2" applyNumberFormat="1" applyFont="1"/>
    <xf numFmtId="0" fontId="11" fillId="0" borderId="0" xfId="2" applyFont="1" applyAlignment="1">
      <alignment vertical="center"/>
    </xf>
    <xf numFmtId="44" fontId="16" fillId="0" borderId="12" xfId="1" applyNumberFormat="1" applyFont="1" applyBorder="1"/>
    <xf numFmtId="0" fontId="16" fillId="0" borderId="6" xfId="2" applyFont="1" applyBorder="1" applyAlignment="1">
      <alignment horizontal="center"/>
    </xf>
    <xf numFmtId="0" fontId="4" fillId="0" borderId="11" xfId="0" applyFont="1" applyBorder="1" applyAlignment="1">
      <alignment vertical="center"/>
    </xf>
    <xf numFmtId="164" fontId="4" fillId="0" borderId="13" xfId="1" applyNumberFormat="1" applyFont="1" applyBorder="1"/>
    <xf numFmtId="0" fontId="4" fillId="0" borderId="5" xfId="0" applyFont="1" applyBorder="1" applyAlignment="1">
      <alignment vertical="center"/>
    </xf>
    <xf numFmtId="164" fontId="21" fillId="0" borderId="6" xfId="1" applyNumberFormat="1" applyFont="1" applyBorder="1"/>
    <xf numFmtId="0" fontId="6" fillId="0" borderId="5" xfId="0" applyFont="1" applyBorder="1" applyAlignment="1">
      <alignment vertical="center"/>
    </xf>
    <xf numFmtId="164" fontId="6" fillId="0" borderId="6" xfId="1" applyNumberFormat="1" applyFont="1" applyBorder="1"/>
    <xf numFmtId="0" fontId="22" fillId="0" borderId="5" xfId="0" applyFont="1" applyBorder="1"/>
    <xf numFmtId="164" fontId="4" fillId="0" borderId="6" xfId="1" applyNumberFormat="1" applyFont="1" applyBorder="1"/>
    <xf numFmtId="0" fontId="4" fillId="0" borderId="5" xfId="0" applyFont="1" applyBorder="1"/>
    <xf numFmtId="164" fontId="23" fillId="0" borderId="6" xfId="1" applyNumberFormat="1" applyFont="1" applyBorder="1"/>
    <xf numFmtId="44" fontId="4" fillId="0" borderId="0" xfId="1" applyNumberFormat="1" applyFont="1"/>
    <xf numFmtId="164" fontId="11" fillId="0" borderId="6" xfId="1" applyNumberFormat="1" applyFont="1" applyBorder="1"/>
    <xf numFmtId="164" fontId="11" fillId="0" borderId="10" xfId="1" applyNumberFormat="1" applyFont="1" applyBorder="1"/>
    <xf numFmtId="0" fontId="24" fillId="0" borderId="5" xfId="2" applyFont="1" applyBorder="1"/>
    <xf numFmtId="0" fontId="24" fillId="0" borderId="5" xfId="2" applyFon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44" fontId="4" fillId="0" borderId="3" xfId="1" applyNumberFormat="1" applyFont="1" applyBorder="1"/>
    <xf numFmtId="0" fontId="4" fillId="0" borderId="8" xfId="0" applyFont="1" applyBorder="1"/>
    <xf numFmtId="44" fontId="4" fillId="0" borderId="9" xfId="1" applyNumberFormat="1" applyFont="1" applyBorder="1"/>
    <xf numFmtId="44" fontId="16" fillId="0" borderId="0" xfId="1" applyNumberFormat="1" applyFont="1" applyBorder="1"/>
    <xf numFmtId="44" fontId="4" fillId="0" borderId="0" xfId="0" applyNumberFormat="1" applyFont="1" applyBorder="1"/>
    <xf numFmtId="0" fontId="6" fillId="0" borderId="8" xfId="0" applyFont="1" applyBorder="1"/>
    <xf numFmtId="164" fontId="23" fillId="0" borderId="10" xfId="1" applyNumberFormat="1" applyFont="1" applyBorder="1"/>
    <xf numFmtId="0" fontId="11" fillId="0" borderId="0" xfId="2" applyFont="1" applyBorder="1"/>
    <xf numFmtId="164" fontId="16" fillId="0" borderId="0" xfId="1" applyNumberFormat="1" applyFont="1" applyBorder="1"/>
    <xf numFmtId="0" fontId="11" fillId="0" borderId="21" xfId="2" applyFont="1" applyBorder="1"/>
    <xf numFmtId="164" fontId="11" fillId="0" borderId="22" xfId="1" applyNumberFormat="1" applyFont="1" applyBorder="1"/>
    <xf numFmtId="0" fontId="16" fillId="0" borderId="21" xfId="2" applyFont="1" applyBorder="1"/>
    <xf numFmtId="0" fontId="11" fillId="0" borderId="22" xfId="2" applyFont="1" applyBorder="1" applyAlignment="1">
      <alignment horizontal="center" vertical="center"/>
    </xf>
    <xf numFmtId="1" fontId="11" fillId="0" borderId="20" xfId="2" applyNumberFormat="1" applyFont="1" applyBorder="1" applyAlignment="1">
      <alignment horizontal="center" vertical="center"/>
    </xf>
    <xf numFmtId="164" fontId="16" fillId="0" borderId="23" xfId="1" applyNumberFormat="1" applyFont="1" applyBorder="1"/>
    <xf numFmtId="164" fontId="4" fillId="0" borderId="23" xfId="1" applyNumberFormat="1" applyFont="1" applyBorder="1"/>
    <xf numFmtId="164" fontId="11" fillId="0" borderId="20" xfId="1" applyNumberFormat="1" applyFont="1" applyBorder="1"/>
    <xf numFmtId="164" fontId="11" fillId="0" borderId="23" xfId="1" applyNumberFormat="1" applyFont="1" applyBorder="1"/>
    <xf numFmtId="164" fontId="11" fillId="0" borderId="24" xfId="1" applyNumberFormat="1" applyFont="1" applyBorder="1"/>
    <xf numFmtId="0" fontId="6" fillId="0" borderId="21" xfId="0" applyFont="1" applyBorder="1"/>
    <xf numFmtId="164" fontId="6" fillId="0" borderId="20" xfId="1" applyNumberFormat="1" applyFont="1" applyBorder="1"/>
    <xf numFmtId="164" fontId="6" fillId="0" borderId="22" xfId="1" applyNumberFormat="1" applyFont="1" applyBorder="1"/>
    <xf numFmtId="44" fontId="0" fillId="0" borderId="0" xfId="0" applyNumberFormat="1"/>
    <xf numFmtId="167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/>
    <xf numFmtId="164" fontId="2" fillId="0" borderId="0" xfId="0" applyNumberFormat="1" applyFont="1" applyFill="1"/>
    <xf numFmtId="164" fontId="0" fillId="0" borderId="0" xfId="0" applyNumberFormat="1" applyFont="1" applyFill="1"/>
    <xf numFmtId="0" fontId="7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164" fontId="6" fillId="0" borderId="9" xfId="1" applyNumberFormat="1" applyFont="1" applyBorder="1"/>
    <xf numFmtId="0" fontId="17" fillId="0" borderId="5" xfId="0" applyFont="1" applyBorder="1"/>
    <xf numFmtId="44" fontId="4" fillId="0" borderId="0" xfId="1" applyNumberFormat="1" applyFont="1" applyBorder="1"/>
    <xf numFmtId="164" fontId="4" fillId="0" borderId="0" xfId="1" applyNumberFormat="1" applyFont="1" applyBorder="1"/>
    <xf numFmtId="0" fontId="16" fillId="0" borderId="25" xfId="2" applyFont="1" applyBorder="1" applyAlignment="1">
      <alignment horizontal="center"/>
    </xf>
    <xf numFmtId="164" fontId="6" fillId="0" borderId="10" xfId="1" applyNumberFormat="1" applyFont="1" applyBorder="1"/>
    <xf numFmtId="164" fontId="25" fillId="0" borderId="6" xfId="1" applyNumberFormat="1" applyFont="1" applyFill="1" applyBorder="1"/>
    <xf numFmtId="0" fontId="17" fillId="0" borderId="2" xfId="0" applyFont="1" applyBorder="1"/>
    <xf numFmtId="164" fontId="4" fillId="0" borderId="4" xfId="1" applyNumberFormat="1" applyFont="1" applyBorder="1"/>
    <xf numFmtId="164" fontId="4" fillId="0" borderId="10" xfId="1" applyNumberFormat="1" applyFont="1" applyBorder="1"/>
    <xf numFmtId="0" fontId="20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168" fontId="0" fillId="2" borderId="0" xfId="0" applyNumberFormat="1" applyFill="1"/>
    <xf numFmtId="0" fontId="0" fillId="0" borderId="14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wrapText="1"/>
    </xf>
    <xf numFmtId="0" fontId="11" fillId="2" borderId="2" xfId="2" applyFont="1" applyFill="1" applyBorder="1" applyAlignment="1">
      <alignment horizontal="center"/>
    </xf>
    <xf numFmtId="0" fontId="11" fillId="2" borderId="3" xfId="2" applyFont="1" applyFill="1" applyBorder="1" applyAlignment="1">
      <alignment horizontal="center"/>
    </xf>
    <xf numFmtId="0" fontId="11" fillId="2" borderId="4" xfId="2" applyFont="1" applyFill="1" applyBorder="1" applyAlignment="1">
      <alignment horizontal="center"/>
    </xf>
    <xf numFmtId="0" fontId="16" fillId="0" borderId="5" xfId="2" applyFont="1" applyBorder="1" applyAlignment="1">
      <alignment horizontal="center"/>
    </xf>
    <xf numFmtId="0" fontId="16" fillId="0" borderId="0" xfId="2" applyFont="1" applyBorder="1" applyAlignment="1">
      <alignment horizontal="center"/>
    </xf>
    <xf numFmtId="0" fontId="16" fillId="0" borderId="6" xfId="2" applyFont="1" applyBorder="1" applyAlignment="1">
      <alignment horizontal="center"/>
    </xf>
    <xf numFmtId="17" fontId="16" fillId="0" borderId="8" xfId="2" applyNumberFormat="1" applyFont="1" applyBorder="1" applyAlignment="1">
      <alignment horizontal="center"/>
    </xf>
    <xf numFmtId="17" fontId="16" fillId="0" borderId="9" xfId="2" applyNumberFormat="1" applyFont="1" applyBorder="1" applyAlignment="1">
      <alignment horizontal="center"/>
    </xf>
    <xf numFmtId="0" fontId="11" fillId="2" borderId="2" xfId="2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49" fontId="14" fillId="0" borderId="0" xfId="0" applyNumberFormat="1" applyFont="1" applyAlignment="1">
      <alignment horizontal="left"/>
    </xf>
    <xf numFmtId="49" fontId="14" fillId="0" borderId="0" xfId="0" applyNumberFormat="1" applyFont="1" applyAlignment="1" applyProtection="1">
      <alignment horizontal="right"/>
      <protection locked="0"/>
    </xf>
    <xf numFmtId="0" fontId="13" fillId="0" borderId="0" xfId="0" applyFont="1" applyAlignment="1">
      <alignment horizontal="left" wrapText="1"/>
    </xf>
    <xf numFmtId="49" fontId="14" fillId="0" borderId="0" xfId="0" applyNumberFormat="1" applyFont="1" applyAlignment="1" applyProtection="1">
      <alignment horizontal="left"/>
      <protection locked="0"/>
    </xf>
    <xf numFmtId="49" fontId="13" fillId="0" borderId="0" xfId="0" applyNumberFormat="1" applyFont="1" applyAlignment="1" applyProtection="1">
      <alignment horizontal="left"/>
      <protection locked="0"/>
    </xf>
    <xf numFmtId="49" fontId="14" fillId="0" borderId="0" xfId="0" applyNumberFormat="1" applyFont="1" applyAlignment="1" applyProtection="1">
      <alignment horizontal="center"/>
      <protection locked="0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/>
    <xf numFmtId="0" fontId="13" fillId="0" borderId="0" xfId="0" applyFont="1" applyFill="1" applyAlignment="1">
      <alignment horizontal="left" vertical="top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11" fillId="0" borderId="3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2" sqref="D12"/>
    </sheetView>
  </sheetViews>
  <sheetFormatPr defaultColWidth="11.5546875" defaultRowHeight="14.4" x14ac:dyDescent="0.3"/>
  <sheetData>
    <row r="1" spans="1:7" ht="15.6" x14ac:dyDescent="0.3">
      <c r="A1" s="3" t="s">
        <v>64</v>
      </c>
    </row>
    <row r="2" spans="1:7" x14ac:dyDescent="0.3">
      <c r="A2" s="4" t="s">
        <v>69</v>
      </c>
    </row>
    <row r="4" spans="1:7" x14ac:dyDescent="0.3">
      <c r="A4" s="123" t="s">
        <v>70</v>
      </c>
      <c r="B4" s="124"/>
      <c r="C4" s="124"/>
      <c r="D4" s="124"/>
      <c r="E4" s="124"/>
      <c r="F4" s="124"/>
      <c r="G4" s="125"/>
    </row>
    <row r="5" spans="1:7" x14ac:dyDescent="0.3">
      <c r="A5" s="126"/>
      <c r="B5" s="127"/>
      <c r="C5" s="127"/>
      <c r="D5" s="127"/>
      <c r="E5" s="127"/>
      <c r="F5" s="127"/>
      <c r="G5" s="128"/>
    </row>
    <row r="6" spans="1:7" x14ac:dyDescent="0.3">
      <c r="A6" s="126"/>
      <c r="B6" s="127"/>
      <c r="C6" s="127"/>
      <c r="D6" s="127"/>
      <c r="E6" s="127"/>
      <c r="F6" s="127"/>
      <c r="G6" s="128"/>
    </row>
    <row r="7" spans="1:7" x14ac:dyDescent="0.3">
      <c r="A7" s="126"/>
      <c r="B7" s="127"/>
      <c r="C7" s="127"/>
      <c r="D7" s="127"/>
      <c r="E7" s="127"/>
      <c r="F7" s="127"/>
      <c r="G7" s="128"/>
    </row>
    <row r="8" spans="1:7" x14ac:dyDescent="0.3">
      <c r="A8" s="126"/>
      <c r="B8" s="127"/>
      <c r="C8" s="127"/>
      <c r="D8" s="127"/>
      <c r="E8" s="127"/>
      <c r="F8" s="127"/>
      <c r="G8" s="128"/>
    </row>
    <row r="9" spans="1:7" x14ac:dyDescent="0.3">
      <c r="A9" s="129"/>
      <c r="B9" s="130"/>
      <c r="C9" s="130"/>
      <c r="D9" s="130"/>
      <c r="E9" s="130"/>
      <c r="F9" s="130"/>
      <c r="G9" s="131"/>
    </row>
  </sheetData>
  <mergeCells count="1">
    <mergeCell ref="A4:G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" workbookViewId="0">
      <selection activeCell="C27" sqref="C27"/>
    </sheetView>
  </sheetViews>
  <sheetFormatPr defaultColWidth="11.5546875" defaultRowHeight="14.4" x14ac:dyDescent="0.3"/>
  <cols>
    <col min="1" max="1" width="37.21875" bestFit="1" customWidth="1"/>
    <col min="2" max="2" width="12.44140625" customWidth="1"/>
    <col min="3" max="3" width="17.44140625" bestFit="1" customWidth="1"/>
  </cols>
  <sheetData>
    <row r="1" spans="1:12" ht="14.55" customHeight="1" x14ac:dyDescent="0.3">
      <c r="A1" s="132" t="s">
        <v>68</v>
      </c>
      <c r="B1" s="132"/>
      <c r="C1" s="132"/>
      <c r="D1" s="132"/>
      <c r="E1" s="132"/>
    </row>
    <row r="2" spans="1:12" x14ac:dyDescent="0.3">
      <c r="A2" s="132"/>
      <c r="B2" s="132"/>
      <c r="C2" s="132"/>
      <c r="D2" s="132"/>
      <c r="E2" s="132"/>
    </row>
    <row r="3" spans="1:12" x14ac:dyDescent="0.3">
      <c r="B3" s="2">
        <v>2019</v>
      </c>
      <c r="C3" s="2">
        <v>2018</v>
      </c>
      <c r="D3" s="103"/>
      <c r="E3" s="103"/>
      <c r="F3" s="103"/>
      <c r="G3" s="103"/>
      <c r="H3" s="103"/>
      <c r="I3" s="103"/>
      <c r="J3" s="103"/>
      <c r="K3" s="103"/>
      <c r="L3" s="103"/>
    </row>
    <row r="4" spans="1:12" ht="15.6" x14ac:dyDescent="0.3">
      <c r="A4" s="108" t="s">
        <v>56</v>
      </c>
      <c r="B4" s="5">
        <v>45000</v>
      </c>
      <c r="C4" s="5">
        <v>30000</v>
      </c>
      <c r="D4" s="103"/>
      <c r="E4" s="103"/>
      <c r="F4" s="104"/>
      <c r="G4" s="104"/>
      <c r="H4" s="103"/>
      <c r="I4" s="103"/>
      <c r="J4" s="103"/>
      <c r="K4" s="103"/>
      <c r="L4" s="104"/>
    </row>
    <row r="5" spans="1:12" ht="15.6" x14ac:dyDescent="0.3">
      <c r="A5" s="108" t="s">
        <v>57</v>
      </c>
      <c r="B5" s="5">
        <v>4200</v>
      </c>
      <c r="C5" s="5">
        <v>5000</v>
      </c>
      <c r="D5" s="103"/>
      <c r="E5" s="103"/>
      <c r="F5" s="103"/>
      <c r="G5" s="104"/>
      <c r="H5" s="103"/>
      <c r="I5" s="103"/>
      <c r="J5" s="103"/>
      <c r="K5" s="103"/>
      <c r="L5" s="104"/>
    </row>
    <row r="6" spans="1:12" ht="15.6" x14ac:dyDescent="0.3">
      <c r="A6" s="108" t="s">
        <v>58</v>
      </c>
      <c r="B6" s="5">
        <v>450000</v>
      </c>
      <c r="C6" s="5">
        <v>300000</v>
      </c>
      <c r="D6" s="103"/>
      <c r="E6" s="103"/>
      <c r="F6" s="103"/>
      <c r="G6" s="104"/>
      <c r="H6" s="103"/>
      <c r="I6" s="103"/>
      <c r="J6" s="103"/>
      <c r="K6" s="103"/>
      <c r="L6" s="104"/>
    </row>
    <row r="7" spans="1:12" ht="15.6" x14ac:dyDescent="0.3">
      <c r="A7" s="108" t="s">
        <v>59</v>
      </c>
      <c r="B7" s="5">
        <v>120000</v>
      </c>
      <c r="C7" s="5">
        <v>75000</v>
      </c>
      <c r="D7" s="103"/>
      <c r="E7" s="103"/>
      <c r="F7" s="103"/>
      <c r="G7" s="104"/>
      <c r="H7" s="103"/>
      <c r="I7" s="105"/>
      <c r="J7" s="105"/>
      <c r="K7" s="105"/>
      <c r="L7" s="106"/>
    </row>
    <row r="8" spans="1:12" ht="15.6" x14ac:dyDescent="0.3">
      <c r="A8" s="108" t="s">
        <v>60</v>
      </c>
      <c r="B8" s="5">
        <v>875</v>
      </c>
      <c r="C8" s="5">
        <v>947</v>
      </c>
      <c r="D8" s="103"/>
      <c r="E8" s="103"/>
      <c r="F8" s="103"/>
      <c r="G8" s="104"/>
      <c r="H8" s="103"/>
      <c r="I8" s="103"/>
      <c r="J8" s="103"/>
      <c r="K8" s="103"/>
      <c r="L8" s="103"/>
    </row>
    <row r="9" spans="1:12" ht="15.6" x14ac:dyDescent="0.3">
      <c r="A9" s="109" t="s">
        <v>2</v>
      </c>
      <c r="B9" s="5">
        <v>7412</v>
      </c>
      <c r="C9" s="5">
        <v>8743</v>
      </c>
      <c r="D9" s="103"/>
      <c r="E9" s="103"/>
      <c r="F9" s="103"/>
      <c r="G9" s="104"/>
      <c r="H9" s="103"/>
      <c r="I9" s="103"/>
      <c r="J9" s="103"/>
      <c r="K9" s="103"/>
      <c r="L9" s="103"/>
    </row>
    <row r="10" spans="1:12" ht="15.6" x14ac:dyDescent="0.3">
      <c r="A10" s="108" t="s">
        <v>50</v>
      </c>
      <c r="B10" s="5">
        <v>15000</v>
      </c>
      <c r="C10" s="5">
        <v>12489</v>
      </c>
      <c r="D10" s="105"/>
      <c r="E10" s="105"/>
      <c r="F10" s="105"/>
      <c r="G10" s="106"/>
      <c r="H10" s="103"/>
      <c r="I10" s="103"/>
      <c r="J10" s="103"/>
      <c r="K10" s="103"/>
      <c r="L10" s="104"/>
    </row>
    <row r="11" spans="1:12" ht="15.6" x14ac:dyDescent="0.3">
      <c r="A11" s="108" t="s">
        <v>3</v>
      </c>
      <c r="B11" s="5">
        <v>6000</v>
      </c>
      <c r="C11" s="5">
        <v>5700</v>
      </c>
      <c r="D11" s="103"/>
      <c r="E11" s="103"/>
      <c r="F11" s="103"/>
      <c r="G11" s="104"/>
      <c r="H11" s="103"/>
      <c r="I11" s="105"/>
      <c r="J11" s="105"/>
      <c r="K11" s="105"/>
      <c r="L11" s="106"/>
    </row>
    <row r="12" spans="1:12" ht="15.6" x14ac:dyDescent="0.3">
      <c r="A12" s="108" t="s">
        <v>61</v>
      </c>
      <c r="B12" s="5">
        <v>54</v>
      </c>
      <c r="C12" s="5">
        <v>75</v>
      </c>
      <c r="D12" s="103"/>
      <c r="E12" s="103"/>
      <c r="F12" s="104"/>
      <c r="G12" s="104"/>
      <c r="H12" s="103"/>
      <c r="I12" s="105"/>
      <c r="J12" s="105"/>
      <c r="K12" s="105"/>
      <c r="L12" s="106"/>
    </row>
    <row r="13" spans="1:12" ht="15.6" x14ac:dyDescent="0.3">
      <c r="A13" s="108" t="s">
        <v>52</v>
      </c>
      <c r="B13" s="5">
        <v>475</v>
      </c>
      <c r="C13" s="5">
        <v>456</v>
      </c>
      <c r="D13" s="103"/>
      <c r="E13" s="103"/>
      <c r="F13" s="104"/>
      <c r="G13" s="107"/>
      <c r="H13" s="103"/>
      <c r="I13" s="103"/>
      <c r="J13" s="103"/>
      <c r="K13" s="103"/>
      <c r="L13" s="103"/>
    </row>
    <row r="14" spans="1:12" ht="15.6" x14ac:dyDescent="0.3">
      <c r="A14" s="108" t="s">
        <v>51</v>
      </c>
      <c r="B14" s="5">
        <v>45</v>
      </c>
      <c r="C14" s="5">
        <v>87</v>
      </c>
      <c r="D14" s="103"/>
      <c r="E14" s="103"/>
      <c r="F14" s="104"/>
      <c r="G14" s="104"/>
      <c r="H14" s="103"/>
      <c r="I14" s="103"/>
      <c r="J14" s="103"/>
      <c r="K14" s="103"/>
      <c r="L14" s="103"/>
    </row>
    <row r="15" spans="1:12" ht="15.6" x14ac:dyDescent="0.3">
      <c r="A15" s="108" t="s">
        <v>53</v>
      </c>
      <c r="B15" s="5">
        <v>125</v>
      </c>
      <c r="C15" s="5">
        <v>874</v>
      </c>
      <c r="D15" s="103"/>
      <c r="E15" s="103"/>
      <c r="F15" s="104"/>
      <c r="G15" s="107"/>
      <c r="H15" s="103"/>
      <c r="I15" s="103"/>
      <c r="J15" s="103"/>
      <c r="K15" s="103"/>
      <c r="L15" s="104"/>
    </row>
    <row r="16" spans="1:12" ht="15.6" x14ac:dyDescent="0.3">
      <c r="A16" s="108" t="s">
        <v>54</v>
      </c>
      <c r="B16" s="5">
        <v>25000</v>
      </c>
      <c r="C16" s="5">
        <v>30000</v>
      </c>
      <c r="D16" s="103"/>
      <c r="E16" s="103"/>
      <c r="F16" s="104"/>
      <c r="G16" s="104"/>
      <c r="H16" s="103"/>
      <c r="I16" s="103"/>
      <c r="J16" s="103"/>
      <c r="K16" s="103"/>
      <c r="L16" s="104"/>
    </row>
    <row r="17" spans="1:12" ht="15.6" x14ac:dyDescent="0.3">
      <c r="A17" s="108" t="s">
        <v>62</v>
      </c>
      <c r="B17" s="5">
        <v>224000</v>
      </c>
      <c r="C17" s="5">
        <v>200000</v>
      </c>
      <c r="D17" s="103"/>
      <c r="E17" s="103"/>
      <c r="F17" s="103"/>
      <c r="G17" s="104"/>
      <c r="H17" s="103"/>
      <c r="I17" s="105"/>
      <c r="J17" s="105"/>
      <c r="K17" s="105"/>
      <c r="L17" s="106"/>
    </row>
    <row r="18" spans="1:12" ht="15.6" x14ac:dyDescent="0.3">
      <c r="A18" s="108" t="s">
        <v>7</v>
      </c>
      <c r="B18" s="5">
        <v>150</v>
      </c>
      <c r="C18" s="5">
        <v>3645</v>
      </c>
      <c r="D18" s="103"/>
      <c r="E18" s="103"/>
      <c r="F18" s="103"/>
      <c r="G18" s="104"/>
      <c r="H18" s="103"/>
      <c r="I18" s="103"/>
      <c r="J18" s="103"/>
      <c r="K18" s="103"/>
      <c r="L18" s="103"/>
    </row>
    <row r="19" spans="1:12" ht="15.6" x14ac:dyDescent="0.3">
      <c r="A19" s="108" t="s">
        <v>63</v>
      </c>
      <c r="B19" s="5">
        <v>136162</v>
      </c>
      <c r="C19" s="5">
        <v>76096</v>
      </c>
      <c r="D19" s="103"/>
      <c r="E19" s="103"/>
      <c r="F19" s="103"/>
      <c r="G19" s="103"/>
      <c r="H19" s="103"/>
      <c r="I19" s="103"/>
      <c r="J19" s="103"/>
      <c r="K19" s="103"/>
      <c r="L19" s="103"/>
    </row>
    <row r="20" spans="1:12" ht="15.6" x14ac:dyDescent="0.3">
      <c r="A20" s="108" t="s">
        <v>55</v>
      </c>
      <c r="B20" s="5">
        <v>5000</v>
      </c>
      <c r="C20" s="5">
        <v>1456</v>
      </c>
      <c r="D20" s="105"/>
      <c r="E20" s="105"/>
      <c r="F20" s="105"/>
      <c r="G20" s="106"/>
      <c r="H20" s="103"/>
      <c r="I20" s="103"/>
      <c r="J20" s="103"/>
      <c r="K20" s="103"/>
      <c r="L20" s="104"/>
    </row>
    <row r="21" spans="1:12" ht="15.6" x14ac:dyDescent="0.3">
      <c r="A21" s="108" t="s">
        <v>9</v>
      </c>
      <c r="B21" s="5">
        <v>65000</v>
      </c>
      <c r="C21" s="5">
        <v>65000</v>
      </c>
    </row>
    <row r="24" spans="1:12" ht="15.6" x14ac:dyDescent="0.3">
      <c r="A24" s="3" t="s">
        <v>64</v>
      </c>
      <c r="C24" t="s">
        <v>80</v>
      </c>
    </row>
    <row r="25" spans="1:12" x14ac:dyDescent="0.3">
      <c r="A25" t="s">
        <v>65</v>
      </c>
      <c r="B25" s="122">
        <f>(B8+B20+B14+B15+B18+B11+B12)/(B9+B10+B13)</f>
        <v>0.53519465198584348</v>
      </c>
      <c r="C25" s="102"/>
    </row>
    <row r="26" spans="1:12" x14ac:dyDescent="0.3">
      <c r="A26" t="s">
        <v>66</v>
      </c>
      <c r="B26" s="122">
        <f>(B8+B11+B12+B14+B18)/(B9+B10+B13)</f>
        <v>0.31126840564512603</v>
      </c>
      <c r="C26" s="101"/>
    </row>
    <row r="27" spans="1:12" x14ac:dyDescent="0.3">
      <c r="A27" t="s">
        <v>67</v>
      </c>
      <c r="B27" s="122">
        <f>(B9+B10+B13+B17)/(B8+B11+B14+B15+B18+B20+B6-B4+B12+B16-B5+B21)</f>
        <v>0.49078121614395415</v>
      </c>
    </row>
  </sheetData>
  <mergeCells count="1">
    <mergeCell ref="A1:E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topLeftCell="J1" zoomScale="88" workbookViewId="0">
      <selection activeCell="T1" sqref="T1"/>
    </sheetView>
  </sheetViews>
  <sheetFormatPr defaultColWidth="10.88671875" defaultRowHeight="13.8" x14ac:dyDescent="0.25"/>
  <cols>
    <col min="1" max="1" width="71.33203125" style="8" customWidth="1"/>
    <col min="2" max="2" width="16.44140625" style="8" customWidth="1"/>
    <col min="3" max="3" width="15.88671875" style="8" customWidth="1"/>
    <col min="4" max="8" width="10.88671875" style="8"/>
    <col min="9" max="9" width="38.21875" style="8" customWidth="1"/>
    <col min="10" max="10" width="13.21875" style="8" customWidth="1"/>
    <col min="11" max="11" width="14.88671875" style="8" customWidth="1"/>
    <col min="12" max="12" width="20.33203125" style="8" customWidth="1"/>
    <col min="13" max="13" width="10.88671875" style="8"/>
    <col min="14" max="14" width="46.109375" style="8" customWidth="1"/>
    <col min="15" max="15" width="12.5546875" style="8" customWidth="1"/>
    <col min="16" max="16" width="13.5546875" style="8" customWidth="1"/>
    <col min="17" max="17" width="10.88671875" style="8"/>
    <col min="18" max="18" width="44.6640625" style="8" customWidth="1"/>
    <col min="19" max="19" width="11.21875" style="8" bestFit="1" customWidth="1"/>
    <col min="20" max="20" width="17.33203125" style="8" bestFit="1" customWidth="1"/>
    <col min="21" max="21" width="11.5546875" style="8" bestFit="1" customWidth="1"/>
    <col min="22" max="16384" width="10.88671875" style="8"/>
  </cols>
  <sheetData>
    <row r="1" spans="1:20" ht="15.6" x14ac:dyDescent="0.3">
      <c r="A1" s="147" t="s">
        <v>39</v>
      </c>
      <c r="B1" s="147"/>
      <c r="C1" s="6" t="s">
        <v>81</v>
      </c>
      <c r="D1" s="7"/>
      <c r="E1" s="7"/>
      <c r="F1" s="7"/>
      <c r="G1" s="7"/>
      <c r="I1" s="9" t="s">
        <v>40</v>
      </c>
      <c r="J1" s="148"/>
      <c r="K1" s="148"/>
      <c r="L1" s="149" t="s">
        <v>41</v>
      </c>
      <c r="M1" s="149"/>
      <c r="N1" s="151"/>
      <c r="O1" s="151"/>
      <c r="P1" s="10" t="s">
        <v>42</v>
      </c>
      <c r="Q1" s="152"/>
      <c r="R1" s="152"/>
      <c r="S1" s="11" t="s">
        <v>43</v>
      </c>
    </row>
    <row r="2" spans="1:20" ht="15.6" x14ac:dyDescent="0.3">
      <c r="I2" s="9" t="s">
        <v>40</v>
      </c>
      <c r="J2" s="148"/>
      <c r="K2" s="148"/>
      <c r="L2" s="149" t="s">
        <v>41</v>
      </c>
      <c r="M2" s="149"/>
      <c r="N2" s="153"/>
      <c r="O2" s="153"/>
      <c r="P2" s="10" t="s">
        <v>42</v>
      </c>
      <c r="Q2" s="152"/>
      <c r="R2" s="152"/>
      <c r="S2" s="11" t="s">
        <v>43</v>
      </c>
    </row>
    <row r="3" spans="1:20" ht="15.6" x14ac:dyDescent="0.3">
      <c r="A3" s="150" t="s">
        <v>44</v>
      </c>
      <c r="B3" s="150"/>
      <c r="C3" s="150"/>
      <c r="D3" s="12"/>
      <c r="E3" s="12"/>
      <c r="F3" s="12"/>
      <c r="G3" s="12"/>
      <c r="I3" s="9" t="s">
        <v>40</v>
      </c>
      <c r="J3" s="148"/>
      <c r="K3" s="148"/>
      <c r="L3" s="149" t="s">
        <v>41</v>
      </c>
      <c r="M3" s="149"/>
      <c r="N3" s="153"/>
      <c r="O3" s="153"/>
      <c r="P3" s="10" t="s">
        <v>42</v>
      </c>
      <c r="Q3" s="152"/>
      <c r="R3" s="152"/>
      <c r="S3" s="11" t="s">
        <v>43</v>
      </c>
    </row>
    <row r="4" spans="1:20" ht="15.6" x14ac:dyDescent="0.3">
      <c r="A4" s="150"/>
      <c r="B4" s="150"/>
      <c r="C4" s="150"/>
      <c r="D4" s="12"/>
      <c r="E4" s="12"/>
      <c r="F4" s="12"/>
      <c r="G4" s="12"/>
      <c r="I4" s="9"/>
      <c r="J4" s="13"/>
      <c r="K4" s="13"/>
      <c r="L4" s="14"/>
      <c r="M4" s="14"/>
      <c r="N4" s="15"/>
      <c r="O4" s="15"/>
      <c r="P4" s="10"/>
      <c r="Q4" s="16"/>
      <c r="R4" s="16"/>
      <c r="S4" s="11"/>
    </row>
    <row r="5" spans="1:20" ht="14.4" thickBot="1" x14ac:dyDescent="0.3"/>
    <row r="6" spans="1:20" ht="15.6" x14ac:dyDescent="0.25">
      <c r="B6" s="17">
        <v>2019</v>
      </c>
      <c r="C6" s="17">
        <v>2018</v>
      </c>
      <c r="I6" s="141" t="s">
        <v>82</v>
      </c>
      <c r="J6" s="142"/>
      <c r="K6" s="143"/>
      <c r="L6" s="6"/>
      <c r="M6" s="6"/>
      <c r="N6" s="141" t="s">
        <v>82</v>
      </c>
      <c r="O6" s="142"/>
      <c r="P6" s="143"/>
      <c r="R6" s="141" t="s">
        <v>82</v>
      </c>
      <c r="S6" s="142"/>
      <c r="T6" s="143"/>
    </row>
    <row r="7" spans="1:20" ht="15.6" x14ac:dyDescent="0.3">
      <c r="A7" s="120" t="s">
        <v>108</v>
      </c>
      <c r="B7" s="18">
        <v>4567</v>
      </c>
      <c r="C7" s="19">
        <v>90000</v>
      </c>
      <c r="I7" s="144" t="s">
        <v>92</v>
      </c>
      <c r="J7" s="145"/>
      <c r="K7" s="146"/>
      <c r="L7" s="20"/>
      <c r="M7" s="20"/>
      <c r="N7" s="136" t="s">
        <v>90</v>
      </c>
      <c r="O7" s="137"/>
      <c r="P7" s="138"/>
      <c r="R7" s="159" t="s">
        <v>83</v>
      </c>
      <c r="S7" s="160"/>
      <c r="T7" s="161"/>
    </row>
    <row r="8" spans="1:20" ht="16.2" thickBot="1" x14ac:dyDescent="0.35">
      <c r="A8" s="120" t="s">
        <v>0</v>
      </c>
      <c r="B8" s="18">
        <v>40000</v>
      </c>
      <c r="C8" s="18">
        <v>45000</v>
      </c>
      <c r="I8" s="139" t="s">
        <v>95</v>
      </c>
      <c r="J8" s="140"/>
      <c r="K8" s="21" t="s">
        <v>84</v>
      </c>
      <c r="L8" s="20"/>
      <c r="M8" s="20"/>
      <c r="N8" s="136" t="s">
        <v>91</v>
      </c>
      <c r="O8" s="137"/>
      <c r="P8" s="61" t="s">
        <v>84</v>
      </c>
      <c r="R8" s="157" t="s">
        <v>126</v>
      </c>
      <c r="S8" s="158"/>
      <c r="T8" s="114" t="s">
        <v>84</v>
      </c>
    </row>
    <row r="9" spans="1:20" ht="16.2" thickBot="1" x14ac:dyDescent="0.35">
      <c r="A9" s="120" t="s">
        <v>1</v>
      </c>
      <c r="B9" s="18">
        <v>337000</v>
      </c>
      <c r="C9" s="19">
        <v>325000</v>
      </c>
      <c r="H9" s="12"/>
      <c r="I9" s="62" t="str">
        <f>A24</f>
        <v>Produit des ventes</v>
      </c>
      <c r="J9" s="60"/>
      <c r="K9" s="63">
        <f>B24</f>
        <v>687200</v>
      </c>
      <c r="L9" s="6"/>
      <c r="M9" s="6"/>
      <c r="N9" s="90"/>
      <c r="O9" s="92">
        <v>2019</v>
      </c>
      <c r="P9" s="91">
        <v>2018</v>
      </c>
      <c r="R9" s="22" t="s">
        <v>21</v>
      </c>
      <c r="S9" s="77"/>
      <c r="T9" s="78"/>
    </row>
    <row r="10" spans="1:20" ht="17.399999999999999" x14ac:dyDescent="0.45">
      <c r="A10" s="120" t="s">
        <v>10</v>
      </c>
      <c r="B10" s="18">
        <v>14220</v>
      </c>
      <c r="C10" s="19">
        <v>12870</v>
      </c>
      <c r="H10" s="12"/>
      <c r="I10" s="64" t="str">
        <f>A12</f>
        <v>Coût des ventes</v>
      </c>
      <c r="J10" s="82"/>
      <c r="K10" s="65">
        <f>-B12</f>
        <v>-297000</v>
      </c>
      <c r="L10" s="24"/>
      <c r="M10" s="24"/>
      <c r="N10" s="25" t="s">
        <v>22</v>
      </c>
      <c r="O10" s="93"/>
      <c r="P10" s="26"/>
      <c r="R10" s="70" t="s">
        <v>85</v>
      </c>
      <c r="S10" s="112"/>
      <c r="T10" s="69">
        <f>K20</f>
        <v>45055</v>
      </c>
    </row>
    <row r="11" spans="1:20" ht="15.6" x14ac:dyDescent="0.3">
      <c r="A11" s="120" t="s">
        <v>11</v>
      </c>
      <c r="B11" s="18">
        <f>9600</f>
        <v>9600</v>
      </c>
      <c r="C11" s="18">
        <v>8500</v>
      </c>
      <c r="I11" s="66" t="s">
        <v>94</v>
      </c>
      <c r="J11" s="82"/>
      <c r="K11" s="67">
        <f>SUM(K9:K10)</f>
        <v>390200</v>
      </c>
      <c r="L11" s="24"/>
      <c r="M11" s="24"/>
      <c r="N11" s="25" t="s">
        <v>23</v>
      </c>
      <c r="O11" s="93"/>
      <c r="P11" s="26"/>
      <c r="R11" s="70" t="s">
        <v>86</v>
      </c>
      <c r="S11" s="112"/>
      <c r="T11" s="69">
        <f>-(O13-P13)</f>
        <v>-1350</v>
      </c>
    </row>
    <row r="12" spans="1:20" ht="15.6" x14ac:dyDescent="0.3">
      <c r="A12" s="120" t="s">
        <v>12</v>
      </c>
      <c r="B12" s="18">
        <v>297000</v>
      </c>
      <c r="C12" s="18">
        <v>246000</v>
      </c>
      <c r="I12" s="64" t="s">
        <v>96</v>
      </c>
      <c r="J12" s="83"/>
      <c r="K12" s="69">
        <f>B18</f>
        <v>1960</v>
      </c>
      <c r="L12" s="27"/>
      <c r="M12" s="27"/>
      <c r="N12" s="28" t="str">
        <f>A15</f>
        <v>Encaisse</v>
      </c>
      <c r="O12" s="93">
        <f>B15</f>
        <v>38664</v>
      </c>
      <c r="P12" s="26">
        <f>C15</f>
        <v>69852</v>
      </c>
      <c r="R12" s="70" t="s">
        <v>87</v>
      </c>
      <c r="S12" s="112"/>
      <c r="T12" s="69">
        <f>-O14+P14</f>
        <v>5600</v>
      </c>
    </row>
    <row r="13" spans="1:20" ht="15.6" x14ac:dyDescent="0.3">
      <c r="A13" s="121" t="s">
        <v>13</v>
      </c>
      <c r="B13" s="18">
        <v>12600</v>
      </c>
      <c r="C13" s="18">
        <v>13500</v>
      </c>
      <c r="I13" s="68" t="s">
        <v>97</v>
      </c>
      <c r="J13" s="82"/>
      <c r="K13" s="69"/>
      <c r="L13" s="24"/>
      <c r="M13" s="24"/>
      <c r="N13" s="28" t="str">
        <f>A10</f>
        <v>Comptes clients (nets)</v>
      </c>
      <c r="O13" s="93">
        <f>B10</f>
        <v>14220</v>
      </c>
      <c r="P13" s="26">
        <f>C10</f>
        <v>12870</v>
      </c>
      <c r="R13" s="70" t="s">
        <v>88</v>
      </c>
      <c r="S13" s="112"/>
      <c r="T13" s="69">
        <f>O34-P34</f>
        <v>1100</v>
      </c>
    </row>
    <row r="14" spans="1:20" ht="15.6" x14ac:dyDescent="0.3">
      <c r="A14" s="120" t="s">
        <v>37</v>
      </c>
      <c r="B14" s="18">
        <v>75000</v>
      </c>
      <c r="C14" s="19">
        <v>75000</v>
      </c>
      <c r="I14" s="64" t="str">
        <f>A9</f>
        <v>Charges commerciales et administratives</v>
      </c>
      <c r="J14" s="82"/>
      <c r="K14" s="69">
        <f>B9</f>
        <v>337000</v>
      </c>
      <c r="L14" s="24"/>
      <c r="M14" s="24"/>
      <c r="N14" s="28" t="str">
        <f>A28</f>
        <v>Stocks (inventaires) de matières premières</v>
      </c>
      <c r="O14" s="93">
        <f>B28</f>
        <v>55600</v>
      </c>
      <c r="P14" s="26">
        <f>C28</f>
        <v>61200</v>
      </c>
      <c r="R14" s="70" t="s">
        <v>133</v>
      </c>
      <c r="S14" s="112"/>
      <c r="T14" s="69">
        <f>P19-O19</f>
        <v>-480</v>
      </c>
    </row>
    <row r="15" spans="1:20" ht="15.6" x14ac:dyDescent="0.3">
      <c r="A15" s="120" t="s">
        <v>3</v>
      </c>
      <c r="B15" s="18">
        <f>38664</f>
        <v>38664</v>
      </c>
      <c r="C15" s="19">
        <v>69852</v>
      </c>
      <c r="I15" s="64" t="str">
        <f>A17</f>
        <v>Intérêts sur emprunt</v>
      </c>
      <c r="J15" s="83"/>
      <c r="K15" s="26">
        <f>B17</f>
        <v>1875</v>
      </c>
      <c r="L15" s="29"/>
      <c r="M15" s="29"/>
      <c r="N15" s="75" t="s">
        <v>102</v>
      </c>
      <c r="O15" s="93"/>
      <c r="P15" s="26"/>
      <c r="R15" s="70" t="s">
        <v>89</v>
      </c>
      <c r="S15" s="112"/>
      <c r="T15" s="69">
        <f>O37-P37</f>
        <v>1850</v>
      </c>
    </row>
    <row r="16" spans="1:20" ht="15.6" x14ac:dyDescent="0.3">
      <c r="A16" s="120" t="s">
        <v>14</v>
      </c>
      <c r="B16" s="18">
        <v>157000</v>
      </c>
      <c r="C16" s="18">
        <v>165000</v>
      </c>
      <c r="I16" s="64" t="str">
        <f>A21</f>
        <v xml:space="preserve">Perte sur disposition de l'ancien équipement </v>
      </c>
      <c r="J16" s="83"/>
      <c r="K16" s="26">
        <f>B21</f>
        <v>5000</v>
      </c>
      <c r="L16" s="24"/>
      <c r="M16" s="24"/>
      <c r="N16" s="28" t="s">
        <v>103</v>
      </c>
      <c r="O16" s="94"/>
      <c r="P16" s="69"/>
      <c r="R16" s="70" t="s">
        <v>145</v>
      </c>
      <c r="S16" s="112"/>
      <c r="T16" s="69">
        <f>P17-O17</f>
        <v>70</v>
      </c>
    </row>
    <row r="17" spans="1:21" ht="15.6" x14ac:dyDescent="0.3">
      <c r="A17" s="120" t="s">
        <v>4</v>
      </c>
      <c r="B17" s="18">
        <v>1875</v>
      </c>
      <c r="C17" s="18">
        <v>1875</v>
      </c>
      <c r="I17" s="70" t="str">
        <f>A25</f>
        <v xml:space="preserve">Réparation de l'équipement </v>
      </c>
      <c r="J17" s="83"/>
      <c r="K17" s="26">
        <f>B25</f>
        <v>3230</v>
      </c>
      <c r="L17" s="30"/>
      <c r="M17" s="30"/>
      <c r="N17" s="70" t="s">
        <v>104</v>
      </c>
      <c r="O17" s="94">
        <f>B19</f>
        <v>163</v>
      </c>
      <c r="P17" s="69">
        <f>C19</f>
        <v>233</v>
      </c>
      <c r="R17" s="111" t="s">
        <v>38</v>
      </c>
      <c r="S17" s="112"/>
      <c r="T17" s="69"/>
    </row>
    <row r="18" spans="1:21" ht="19.2" x14ac:dyDescent="0.6">
      <c r="A18" s="120" t="s">
        <v>15</v>
      </c>
      <c r="B18" s="18">
        <v>1960</v>
      </c>
      <c r="C18" s="19">
        <v>2800</v>
      </c>
      <c r="I18" s="25" t="s">
        <v>98</v>
      </c>
      <c r="J18" s="82"/>
      <c r="K18" s="71">
        <f>K11+K12-SUM(K14:K17)</f>
        <v>45055</v>
      </c>
      <c r="L18" s="23"/>
      <c r="M18" s="23"/>
      <c r="N18" s="70" t="s">
        <v>105</v>
      </c>
      <c r="O18" s="93"/>
      <c r="P18" s="26"/>
      <c r="R18" s="70" t="s">
        <v>131</v>
      </c>
      <c r="S18" s="112"/>
      <c r="T18" s="69">
        <f>B7+1/3*6000</f>
        <v>6567</v>
      </c>
    </row>
    <row r="19" spans="1:21" ht="17.399999999999999" x14ac:dyDescent="0.45">
      <c r="A19" s="120" t="s">
        <v>5</v>
      </c>
      <c r="B19" s="18">
        <v>163</v>
      </c>
      <c r="C19" s="19">
        <v>233</v>
      </c>
      <c r="I19" s="28" t="s">
        <v>99</v>
      </c>
      <c r="J19" s="82"/>
      <c r="K19" s="26">
        <v>0</v>
      </c>
      <c r="L19" s="24"/>
      <c r="M19" s="24"/>
      <c r="N19" s="70" t="s">
        <v>106</v>
      </c>
      <c r="O19" s="94">
        <f>B20</f>
        <v>3280</v>
      </c>
      <c r="P19" s="69">
        <f>C20</f>
        <v>2800</v>
      </c>
      <c r="R19" s="70" t="s">
        <v>130</v>
      </c>
      <c r="S19" s="112"/>
      <c r="T19" s="65">
        <f>K16</f>
        <v>5000</v>
      </c>
    </row>
    <row r="20" spans="1:21" ht="19.8" thickBot="1" x14ac:dyDescent="0.65">
      <c r="A20" s="120" t="s">
        <v>6</v>
      </c>
      <c r="B20" s="18">
        <f>3280</f>
        <v>3280</v>
      </c>
      <c r="C20" s="19">
        <v>2800</v>
      </c>
      <c r="I20" s="84" t="s">
        <v>100</v>
      </c>
      <c r="J20" s="81"/>
      <c r="K20" s="85">
        <f>K18+K19</f>
        <v>45055</v>
      </c>
      <c r="L20" s="24"/>
      <c r="M20" s="24"/>
      <c r="N20" s="68" t="s">
        <v>101</v>
      </c>
      <c r="O20" s="94"/>
      <c r="P20" s="69"/>
      <c r="R20" s="34" t="s">
        <v>25</v>
      </c>
      <c r="S20" s="112"/>
      <c r="T20" s="67">
        <f>SUM(T10:T19)</f>
        <v>63412</v>
      </c>
    </row>
    <row r="21" spans="1:21" ht="16.2" thickBot="1" x14ac:dyDescent="0.35">
      <c r="A21" s="120" t="s">
        <v>16</v>
      </c>
      <c r="B21" s="18">
        <v>5000</v>
      </c>
      <c r="C21" s="19">
        <v>0</v>
      </c>
      <c r="M21" s="24"/>
      <c r="N21" s="70" t="s">
        <v>113</v>
      </c>
      <c r="O21" s="94">
        <v>0</v>
      </c>
      <c r="P21" s="69">
        <f>C22</f>
        <v>12000</v>
      </c>
      <c r="R21" s="117" t="s">
        <v>26</v>
      </c>
      <c r="S21" s="79"/>
      <c r="T21" s="118"/>
    </row>
    <row r="22" spans="1:21" ht="16.2" thickBot="1" x14ac:dyDescent="0.35">
      <c r="A22" s="120" t="s">
        <v>35</v>
      </c>
      <c r="B22" s="18">
        <v>0</v>
      </c>
      <c r="C22" s="19">
        <v>12000</v>
      </c>
      <c r="I22" s="133" t="s">
        <v>82</v>
      </c>
      <c r="J22" s="134"/>
      <c r="K22" s="134"/>
      <c r="L22" s="135"/>
      <c r="M22" s="24"/>
      <c r="N22" s="88" t="s">
        <v>137</v>
      </c>
      <c r="O22" s="95">
        <f>SUM(O12:O19)</f>
        <v>111927</v>
      </c>
      <c r="P22" s="89">
        <f>SUM(P12:P21)</f>
        <v>158955</v>
      </c>
      <c r="R22" s="70" t="s">
        <v>119</v>
      </c>
      <c r="S22" s="112"/>
      <c r="T22" s="69">
        <f>-B16</f>
        <v>-157000</v>
      </c>
    </row>
    <row r="23" spans="1:21" ht="15.6" x14ac:dyDescent="0.3">
      <c r="A23" s="121" t="s">
        <v>36</v>
      </c>
      <c r="B23" s="31">
        <v>28000</v>
      </c>
      <c r="C23" s="31">
        <v>28000</v>
      </c>
      <c r="I23" s="136" t="s">
        <v>93</v>
      </c>
      <c r="J23" s="137"/>
      <c r="K23" s="137"/>
      <c r="L23" s="138"/>
      <c r="M23" s="32"/>
      <c r="N23" s="25" t="s">
        <v>24</v>
      </c>
      <c r="O23" s="93"/>
      <c r="P23" s="26"/>
      <c r="R23" s="70" t="s">
        <v>129</v>
      </c>
      <c r="S23" s="112"/>
      <c r="T23" s="69">
        <f>P26-C7-1/3*6000-K16</f>
        <v>68000</v>
      </c>
    </row>
    <row r="24" spans="1:21" ht="16.2" thickBot="1" x14ac:dyDescent="0.35">
      <c r="A24" s="120" t="s">
        <v>8</v>
      </c>
      <c r="B24" s="31">
        <v>687200</v>
      </c>
      <c r="C24" s="31">
        <v>643000</v>
      </c>
      <c r="I24" s="139" t="s">
        <v>127</v>
      </c>
      <c r="J24" s="140"/>
      <c r="K24" s="140"/>
      <c r="L24" s="21" t="s">
        <v>84</v>
      </c>
      <c r="M24" s="20"/>
      <c r="N24" s="75" t="s">
        <v>107</v>
      </c>
      <c r="O24" s="94"/>
      <c r="P24" s="69"/>
      <c r="R24" s="84" t="s">
        <v>28</v>
      </c>
      <c r="S24" s="81"/>
      <c r="T24" s="115">
        <f>SUM(T22:T23)</f>
        <v>-89000</v>
      </c>
    </row>
    <row r="25" spans="1:21" ht="15.6" x14ac:dyDescent="0.3">
      <c r="A25" s="120" t="s">
        <v>17</v>
      </c>
      <c r="B25" s="31">
        <v>3230</v>
      </c>
      <c r="C25" s="31">
        <v>0</v>
      </c>
      <c r="I25" s="49"/>
      <c r="J25" s="163" t="s">
        <v>0</v>
      </c>
      <c r="K25" s="163" t="s">
        <v>120</v>
      </c>
      <c r="L25" s="166" t="s">
        <v>121</v>
      </c>
      <c r="M25" s="20"/>
      <c r="N25" s="28" t="str">
        <f>A29</f>
        <v>Terrain</v>
      </c>
      <c r="O25" s="94">
        <f>B29</f>
        <v>80000</v>
      </c>
      <c r="P25" s="69">
        <f>C29</f>
        <v>80000</v>
      </c>
      <c r="R25" s="117" t="s">
        <v>31</v>
      </c>
      <c r="S25" s="79"/>
      <c r="T25" s="118"/>
    </row>
    <row r="26" spans="1:21" ht="15.6" x14ac:dyDescent="0.3">
      <c r="A26" s="121" t="s">
        <v>18</v>
      </c>
      <c r="B26" s="31">
        <v>198005</v>
      </c>
      <c r="C26" s="31">
        <v>138580</v>
      </c>
      <c r="I26" s="28"/>
      <c r="J26" s="164"/>
      <c r="K26" s="165"/>
      <c r="L26" s="167"/>
      <c r="M26" s="33"/>
      <c r="N26" s="35" t="s">
        <v>109</v>
      </c>
      <c r="O26" s="94">
        <f>B16</f>
        <v>157000</v>
      </c>
      <c r="P26" s="69">
        <f>C16</f>
        <v>165000</v>
      </c>
      <c r="R26" s="70" t="s">
        <v>142</v>
      </c>
      <c r="S26" s="112"/>
      <c r="T26" s="69">
        <f>J28</f>
        <v>-5000</v>
      </c>
    </row>
    <row r="27" spans="1:21" ht="15.6" x14ac:dyDescent="0.3">
      <c r="A27" s="121" t="s">
        <v>19</v>
      </c>
      <c r="B27" s="31">
        <f>17300</f>
        <v>17300</v>
      </c>
      <c r="C27" s="31">
        <f>15450</f>
        <v>15450</v>
      </c>
      <c r="I27" s="28" t="s">
        <v>122</v>
      </c>
      <c r="J27" s="87">
        <v>45000</v>
      </c>
      <c r="K27" s="87">
        <f>B26</f>
        <v>198005</v>
      </c>
      <c r="L27" s="73">
        <f>SUM(J27:K27)</f>
        <v>243005</v>
      </c>
      <c r="M27" s="33"/>
      <c r="N27" s="28" t="s">
        <v>110</v>
      </c>
      <c r="O27" s="94">
        <f>-B7</f>
        <v>-4567</v>
      </c>
      <c r="P27" s="69">
        <f>-C7</f>
        <v>-90000</v>
      </c>
      <c r="R27" s="70" t="s">
        <v>132</v>
      </c>
      <c r="S27" s="112"/>
      <c r="T27" s="69">
        <f>K30</f>
        <v>-12600</v>
      </c>
    </row>
    <row r="28" spans="1:21" ht="16.2" thickBot="1" x14ac:dyDescent="0.35">
      <c r="A28" s="121" t="s">
        <v>20</v>
      </c>
      <c r="B28" s="31">
        <f>55600</f>
        <v>55600</v>
      </c>
      <c r="C28" s="31">
        <f>61200</f>
        <v>61200</v>
      </c>
      <c r="I28" s="28" t="s">
        <v>136</v>
      </c>
      <c r="J28" s="87">
        <v>-5000</v>
      </c>
      <c r="K28" s="87">
        <v>0</v>
      </c>
      <c r="L28" s="73">
        <f>SUM(J28:K28)</f>
        <v>-5000</v>
      </c>
      <c r="M28" s="24"/>
      <c r="N28" s="76" t="s">
        <v>111</v>
      </c>
      <c r="O28" s="93"/>
      <c r="P28" s="26"/>
      <c r="R28" s="84" t="s">
        <v>32</v>
      </c>
      <c r="S28" s="81"/>
      <c r="T28" s="119">
        <f>SUM(T26:T27)</f>
        <v>-17600</v>
      </c>
    </row>
    <row r="29" spans="1:21" ht="16.2" thickBot="1" x14ac:dyDescent="0.35">
      <c r="A29" s="121" t="s">
        <v>9</v>
      </c>
      <c r="B29" s="31">
        <v>80000</v>
      </c>
      <c r="C29" s="31">
        <v>80000</v>
      </c>
      <c r="I29" s="28" t="s">
        <v>123</v>
      </c>
      <c r="J29" s="87">
        <v>0</v>
      </c>
      <c r="K29" s="87">
        <f>K20</f>
        <v>45055</v>
      </c>
      <c r="L29" s="73">
        <f>SUM(J29:K29)</f>
        <v>45055</v>
      </c>
      <c r="M29" s="24"/>
      <c r="N29" s="70" t="s">
        <v>112</v>
      </c>
      <c r="O29" s="94">
        <f>B23</f>
        <v>28000</v>
      </c>
      <c r="P29" s="69">
        <f>C23</f>
        <v>28000</v>
      </c>
      <c r="R29" s="70" t="s">
        <v>143</v>
      </c>
      <c r="S29" s="112"/>
      <c r="T29" s="69">
        <f>T20+T24+T28</f>
        <v>-43188</v>
      </c>
    </row>
    <row r="30" spans="1:21" ht="18" thickBot="1" x14ac:dyDescent="0.5">
      <c r="I30" s="28" t="s">
        <v>124</v>
      </c>
      <c r="J30" s="87">
        <v>0</v>
      </c>
      <c r="K30" s="87">
        <f>-B13</f>
        <v>-12600</v>
      </c>
      <c r="L30" s="73">
        <f>SUM(J30:K30)</f>
        <v>-12600</v>
      </c>
      <c r="M30" s="24"/>
      <c r="N30" s="88" t="s">
        <v>138</v>
      </c>
      <c r="O30" s="95">
        <f>SUM(O25:O29)</f>
        <v>260433</v>
      </c>
      <c r="P30" s="89">
        <f>SUM(P25:P29)</f>
        <v>183000</v>
      </c>
      <c r="R30" s="70" t="s">
        <v>134</v>
      </c>
      <c r="S30" s="112"/>
      <c r="T30" s="116">
        <f>P21+P12</f>
        <v>81852</v>
      </c>
    </row>
    <row r="31" spans="1:21" ht="16.2" thickBot="1" x14ac:dyDescent="0.35">
      <c r="A31" s="36" t="s">
        <v>45</v>
      </c>
      <c r="D31" s="37"/>
      <c r="E31" s="37"/>
      <c r="F31" s="37"/>
      <c r="G31" s="37"/>
      <c r="I31" s="80" t="s">
        <v>125</v>
      </c>
      <c r="J31" s="110">
        <f>SUM(J27:J28)</f>
        <v>40000</v>
      </c>
      <c r="K31" s="110">
        <f>SUM(K27:K30)</f>
        <v>230460</v>
      </c>
      <c r="L31" s="74">
        <f>SUM(J31:K31)</f>
        <v>270460</v>
      </c>
      <c r="M31" s="24"/>
      <c r="N31" s="88" t="s">
        <v>27</v>
      </c>
      <c r="O31" s="95">
        <f>O22+O30</f>
        <v>372360</v>
      </c>
      <c r="P31" s="89">
        <f>P22+P30</f>
        <v>341955</v>
      </c>
      <c r="R31" s="80" t="s">
        <v>135</v>
      </c>
      <c r="S31" s="81"/>
      <c r="T31" s="115">
        <f>T29+T30</f>
        <v>38664</v>
      </c>
      <c r="U31" s="48"/>
    </row>
    <row r="32" spans="1:21" ht="15.6" x14ac:dyDescent="0.3">
      <c r="A32" s="38"/>
      <c r="B32" s="38"/>
      <c r="C32" s="38"/>
      <c r="D32" s="39"/>
      <c r="E32" s="39"/>
      <c r="F32" s="39"/>
      <c r="G32" s="39"/>
      <c r="I32" s="86"/>
      <c r="J32" s="87"/>
      <c r="K32" s="87"/>
      <c r="L32" s="87"/>
      <c r="M32" s="40"/>
      <c r="N32" s="25" t="s">
        <v>29</v>
      </c>
      <c r="O32" s="93"/>
      <c r="P32" s="26"/>
      <c r="S32" s="72"/>
      <c r="T32" s="113"/>
      <c r="U32" s="48"/>
    </row>
    <row r="33" spans="1:21" ht="18.600000000000001" x14ac:dyDescent="0.3">
      <c r="A33" s="1" t="s">
        <v>49</v>
      </c>
      <c r="B33" s="41"/>
      <c r="C33" s="41"/>
      <c r="D33" s="41"/>
      <c r="E33" s="41"/>
      <c r="F33" s="41"/>
      <c r="G33" s="41"/>
      <c r="M33" s="30"/>
      <c r="N33" s="25" t="s">
        <v>30</v>
      </c>
      <c r="O33" s="93"/>
      <c r="P33" s="26"/>
      <c r="T33" s="48"/>
      <c r="U33" s="48"/>
    </row>
    <row r="34" spans="1:21" ht="15.6" x14ac:dyDescent="0.3">
      <c r="A34" s="42" t="s">
        <v>47</v>
      </c>
      <c r="B34" s="43"/>
      <c r="C34" s="38"/>
      <c r="D34" s="43"/>
      <c r="E34" s="43"/>
      <c r="F34" s="43"/>
      <c r="G34" s="43"/>
      <c r="M34" s="23"/>
      <c r="N34" s="70" t="str">
        <f>A11</f>
        <v>Comptes fournisseurs</v>
      </c>
      <c r="O34" s="93">
        <f>B11</f>
        <v>9600</v>
      </c>
      <c r="P34" s="26">
        <f>C11</f>
        <v>8500</v>
      </c>
    </row>
    <row r="35" spans="1:21" ht="15.6" x14ac:dyDescent="0.3">
      <c r="A35" s="154" t="s">
        <v>71</v>
      </c>
      <c r="B35" s="154"/>
      <c r="C35" s="154"/>
      <c r="D35" s="154"/>
      <c r="E35" s="44"/>
      <c r="F35" s="44"/>
      <c r="G35" s="44"/>
      <c r="I35" s="55"/>
      <c r="J35" s="56"/>
      <c r="K35" s="162"/>
      <c r="L35" s="162"/>
      <c r="M35" s="24"/>
      <c r="N35" s="68" t="s">
        <v>114</v>
      </c>
      <c r="O35" s="93"/>
      <c r="P35" s="26"/>
    </row>
    <row r="36" spans="1:21" ht="15.6" x14ac:dyDescent="0.3">
      <c r="A36" s="45" t="s">
        <v>72</v>
      </c>
      <c r="B36" s="46"/>
      <c r="C36" s="38"/>
      <c r="D36" s="38"/>
      <c r="E36" s="38"/>
      <c r="F36" s="38"/>
      <c r="G36" s="38"/>
      <c r="M36" s="24"/>
      <c r="N36" s="70" t="s">
        <v>115</v>
      </c>
      <c r="O36" s="94"/>
      <c r="P36" s="69"/>
    </row>
    <row r="37" spans="1:21" ht="15" customHeight="1" thickBot="1" x14ac:dyDescent="0.35">
      <c r="A37" s="156" t="s">
        <v>73</v>
      </c>
      <c r="B37" s="156"/>
      <c r="C37" s="156"/>
      <c r="D37" s="156"/>
      <c r="E37" s="156"/>
      <c r="F37" s="156"/>
      <c r="G37" s="156"/>
      <c r="M37" s="30"/>
      <c r="N37" s="70" t="s">
        <v>116</v>
      </c>
      <c r="O37" s="94">
        <f>B27</f>
        <v>17300</v>
      </c>
      <c r="P37" s="69">
        <f>C27</f>
        <v>15450</v>
      </c>
    </row>
    <row r="38" spans="1:21" ht="16.2" thickBot="1" x14ac:dyDescent="0.35">
      <c r="A38" s="155" t="s">
        <v>48</v>
      </c>
      <c r="B38" s="155"/>
      <c r="C38" s="155"/>
      <c r="D38" s="155"/>
      <c r="E38" s="38"/>
      <c r="F38" s="38"/>
      <c r="G38" s="38"/>
      <c r="M38" s="23"/>
      <c r="N38" s="88" t="s">
        <v>139</v>
      </c>
      <c r="O38" s="95">
        <f>SUM(O34:O37)</f>
        <v>26900</v>
      </c>
      <c r="P38" s="89">
        <f>SUM(P34:P37)</f>
        <v>23950</v>
      </c>
    </row>
    <row r="39" spans="1:21" ht="15.6" x14ac:dyDescent="0.3">
      <c r="A39" s="47" t="s">
        <v>74</v>
      </c>
      <c r="B39" s="47"/>
      <c r="C39" s="47"/>
      <c r="D39" s="47"/>
      <c r="E39" s="47"/>
      <c r="F39" s="47"/>
      <c r="G39" s="47"/>
      <c r="M39" s="24"/>
      <c r="N39" s="25" t="s">
        <v>33</v>
      </c>
      <c r="O39" s="96"/>
      <c r="P39" s="26"/>
    </row>
    <row r="40" spans="1:21" ht="16.2" thickBot="1" x14ac:dyDescent="0.35">
      <c r="A40" s="47"/>
      <c r="B40" s="47"/>
      <c r="C40" s="47"/>
      <c r="D40" s="47"/>
      <c r="E40" s="47"/>
      <c r="F40" s="47"/>
      <c r="G40" s="47"/>
      <c r="M40" s="48"/>
      <c r="N40" s="70" t="s">
        <v>117</v>
      </c>
      <c r="O40" s="93">
        <f>B14</f>
        <v>75000</v>
      </c>
      <c r="P40" s="26">
        <f>C14</f>
        <v>75000</v>
      </c>
      <c r="Q40" s="48"/>
    </row>
    <row r="41" spans="1:21" ht="16.2" thickBot="1" x14ac:dyDescent="0.35">
      <c r="M41" s="48"/>
      <c r="N41" s="98" t="s">
        <v>140</v>
      </c>
      <c r="O41" s="99">
        <f>O40</f>
        <v>75000</v>
      </c>
      <c r="P41" s="100">
        <f>P40</f>
        <v>75000</v>
      </c>
    </row>
    <row r="42" spans="1:21" ht="16.2" thickBot="1" x14ac:dyDescent="0.35">
      <c r="A42" s="37" t="s">
        <v>46</v>
      </c>
      <c r="B42" s="37"/>
      <c r="C42" s="37"/>
      <c r="M42" s="30"/>
      <c r="N42" s="88" t="s">
        <v>118</v>
      </c>
      <c r="O42" s="95">
        <f>O38+O41</f>
        <v>101900</v>
      </c>
      <c r="P42" s="89">
        <f>P38+P41</f>
        <v>98950</v>
      </c>
    </row>
    <row r="43" spans="1:21" ht="15.6" x14ac:dyDescent="0.3">
      <c r="M43" s="30"/>
      <c r="N43" s="25" t="s">
        <v>34</v>
      </c>
      <c r="O43" s="93"/>
      <c r="P43" s="26"/>
      <c r="U43" s="48" t="s">
        <v>144</v>
      </c>
    </row>
    <row r="44" spans="1:21" ht="15.6" x14ac:dyDescent="0.3">
      <c r="A44" s="50" t="s">
        <v>75</v>
      </c>
      <c r="B44" s="51"/>
      <c r="M44" s="48"/>
      <c r="N44" s="28" t="str">
        <f>A8</f>
        <v>Capital social</v>
      </c>
      <c r="O44" s="93">
        <f>B8</f>
        <v>40000</v>
      </c>
      <c r="P44" s="26">
        <f>C8</f>
        <v>45000</v>
      </c>
      <c r="Q44" s="52"/>
    </row>
    <row r="45" spans="1:21" ht="16.2" thickBot="1" x14ac:dyDescent="0.35">
      <c r="A45" s="36"/>
      <c r="D45" s="36"/>
      <c r="E45" s="36"/>
      <c r="F45" s="36"/>
      <c r="G45" s="36"/>
      <c r="N45" s="28" t="s">
        <v>128</v>
      </c>
      <c r="O45" s="93">
        <f>K31</f>
        <v>230460</v>
      </c>
      <c r="P45" s="26">
        <f>B26</f>
        <v>198005</v>
      </c>
      <c r="U45" s="48"/>
    </row>
    <row r="46" spans="1:21" ht="16.2" thickBot="1" x14ac:dyDescent="0.35">
      <c r="A46" s="36" t="s">
        <v>76</v>
      </c>
      <c r="D46" s="53"/>
      <c r="E46" s="53"/>
      <c r="F46" s="53"/>
      <c r="G46" s="53"/>
      <c r="N46" s="88" t="s">
        <v>121</v>
      </c>
      <c r="O46" s="95">
        <f>SUM(O44:O45)</f>
        <v>270460</v>
      </c>
      <c r="P46" s="89">
        <f>SUM(P44:P45)</f>
        <v>243005</v>
      </c>
    </row>
    <row r="47" spans="1:21" ht="16.2" thickBot="1" x14ac:dyDescent="0.35">
      <c r="A47" s="53" t="s">
        <v>77</v>
      </c>
      <c r="B47" s="36"/>
      <c r="C47" s="36"/>
      <c r="D47" s="36"/>
      <c r="E47" s="36"/>
      <c r="F47" s="36"/>
      <c r="G47" s="36"/>
      <c r="N47" s="54" t="s">
        <v>141</v>
      </c>
      <c r="O47" s="97">
        <f>O42+O46</f>
        <v>372360</v>
      </c>
      <c r="P47" s="74">
        <f>P42+P46</f>
        <v>341955</v>
      </c>
    </row>
    <row r="48" spans="1:21" ht="15.6" x14ac:dyDescent="0.25">
      <c r="A48" s="36" t="s">
        <v>78</v>
      </c>
      <c r="B48" s="53"/>
      <c r="C48" s="53"/>
      <c r="N48" s="36"/>
      <c r="O48" s="57"/>
      <c r="P48" s="57"/>
    </row>
    <row r="49" spans="1:17" ht="15.6" x14ac:dyDescent="0.25">
      <c r="A49" s="36" t="s">
        <v>79</v>
      </c>
      <c r="B49" s="36"/>
      <c r="C49" s="36"/>
    </row>
    <row r="50" spans="1:17" ht="15.6" x14ac:dyDescent="0.3">
      <c r="P50" s="58"/>
    </row>
    <row r="51" spans="1:17" ht="15.6" x14ac:dyDescent="0.25">
      <c r="I51" s="59"/>
      <c r="J51" s="59"/>
      <c r="K51" s="59"/>
      <c r="L51" s="59"/>
    </row>
    <row r="52" spans="1:17" ht="15.6" x14ac:dyDescent="0.25">
      <c r="I52" s="59"/>
      <c r="J52" s="59"/>
      <c r="K52" s="59"/>
      <c r="L52" s="59"/>
    </row>
    <row r="53" spans="1:17" ht="15.6" x14ac:dyDescent="0.25">
      <c r="I53" s="59"/>
      <c r="J53" s="59"/>
      <c r="K53" s="59"/>
      <c r="L53" s="59"/>
    </row>
    <row r="54" spans="1:17" ht="15.6" x14ac:dyDescent="0.25">
      <c r="I54" s="59"/>
      <c r="J54" s="59"/>
      <c r="K54" s="59"/>
      <c r="L54" s="59"/>
    </row>
    <row r="55" spans="1:17" ht="15.6" x14ac:dyDescent="0.25">
      <c r="I55" s="59"/>
      <c r="J55" s="59"/>
      <c r="K55" s="59"/>
      <c r="L55" s="59"/>
    </row>
    <row r="56" spans="1:17" ht="15.6" x14ac:dyDescent="0.25">
      <c r="H56" s="37"/>
      <c r="I56" s="59"/>
      <c r="J56" s="59"/>
      <c r="K56" s="59"/>
      <c r="L56" s="59"/>
    </row>
    <row r="57" spans="1:17" ht="15.6" x14ac:dyDescent="0.25">
      <c r="H57" s="37"/>
      <c r="I57" s="59"/>
      <c r="J57" s="59"/>
      <c r="K57" s="59"/>
      <c r="L57" s="59"/>
      <c r="Q57" s="36"/>
    </row>
    <row r="58" spans="1:17" ht="15.6" x14ac:dyDescent="0.25">
      <c r="I58" s="59"/>
      <c r="J58" s="59"/>
      <c r="K58" s="59"/>
      <c r="L58" s="59"/>
    </row>
    <row r="59" spans="1:17" ht="15.6" x14ac:dyDescent="0.3">
      <c r="H59" s="37"/>
      <c r="I59" s="59"/>
      <c r="J59" s="59"/>
      <c r="K59" s="59"/>
      <c r="L59" s="59"/>
      <c r="Q59" s="58"/>
    </row>
    <row r="60" spans="1:17" ht="15.6" x14ac:dyDescent="0.25">
      <c r="I60" s="59"/>
      <c r="J60" s="59"/>
      <c r="K60" s="59"/>
      <c r="L60" s="59"/>
      <c r="M60" s="59"/>
    </row>
    <row r="61" spans="1:17" ht="15.6" x14ac:dyDescent="0.25">
      <c r="I61" s="59"/>
      <c r="J61" s="59"/>
      <c r="K61" s="59"/>
      <c r="L61" s="59"/>
      <c r="M61" s="59"/>
    </row>
    <row r="62" spans="1:17" ht="15.6" x14ac:dyDescent="0.25">
      <c r="H62" s="37"/>
      <c r="M62" s="59"/>
    </row>
    <row r="63" spans="1:17" ht="15.6" x14ac:dyDescent="0.25">
      <c r="M63" s="59"/>
    </row>
    <row r="64" spans="1:17" ht="15.6" x14ac:dyDescent="0.25">
      <c r="M64" s="59"/>
    </row>
    <row r="65" spans="8:13" ht="15.6" x14ac:dyDescent="0.25">
      <c r="M65" s="59"/>
    </row>
    <row r="66" spans="8:13" ht="15.6" x14ac:dyDescent="0.25">
      <c r="M66" s="59"/>
    </row>
    <row r="67" spans="8:13" ht="15.6" x14ac:dyDescent="0.25">
      <c r="H67" s="36"/>
      <c r="M67" s="59"/>
    </row>
    <row r="68" spans="8:13" ht="15.6" x14ac:dyDescent="0.25">
      <c r="H68" s="53"/>
      <c r="M68" s="59"/>
    </row>
    <row r="69" spans="8:13" ht="15.6" x14ac:dyDescent="0.25">
      <c r="H69" s="36"/>
      <c r="M69" s="59"/>
    </row>
    <row r="70" spans="8:13" ht="15.6" x14ac:dyDescent="0.25">
      <c r="H70" s="36"/>
      <c r="M70" s="59"/>
    </row>
    <row r="71" spans="8:13" ht="15.6" x14ac:dyDescent="0.25">
      <c r="M71" s="59"/>
    </row>
    <row r="72" spans="8:13" ht="15.6" x14ac:dyDescent="0.25">
      <c r="M72" s="59"/>
    </row>
    <row r="73" spans="8:13" ht="15.6" x14ac:dyDescent="0.25">
      <c r="M73" s="59"/>
    </row>
    <row r="74" spans="8:13" ht="15.6" x14ac:dyDescent="0.25">
      <c r="M74" s="59"/>
    </row>
    <row r="75" spans="8:13" ht="15.6" x14ac:dyDescent="0.25">
      <c r="M75" s="59"/>
    </row>
    <row r="76" spans="8:13" ht="15.6" x14ac:dyDescent="0.25">
      <c r="M76" s="59"/>
    </row>
    <row r="77" spans="8:13" ht="15.6" x14ac:dyDescent="0.25">
      <c r="M77" s="59"/>
    </row>
    <row r="78" spans="8:13" ht="15.6" x14ac:dyDescent="0.25">
      <c r="M78" s="59"/>
    </row>
    <row r="79" spans="8:13" ht="15.6" x14ac:dyDescent="0.25">
      <c r="M79" s="59"/>
    </row>
    <row r="80" spans="8:13" ht="15.6" x14ac:dyDescent="0.25">
      <c r="M80" s="59"/>
    </row>
  </sheetData>
  <mergeCells count="33">
    <mergeCell ref="N3:O3"/>
    <mergeCell ref="Q3:R3"/>
    <mergeCell ref="A35:D35"/>
    <mergeCell ref="A38:D38"/>
    <mergeCell ref="A37:G37"/>
    <mergeCell ref="N8:O8"/>
    <mergeCell ref="R8:S8"/>
    <mergeCell ref="N6:P6"/>
    <mergeCell ref="R6:T6"/>
    <mergeCell ref="N7:P7"/>
    <mergeCell ref="R7:T7"/>
    <mergeCell ref="K35:L35"/>
    <mergeCell ref="J25:J26"/>
    <mergeCell ref="K25:K26"/>
    <mergeCell ref="L25:L26"/>
    <mergeCell ref="I8:J8"/>
    <mergeCell ref="N1:O1"/>
    <mergeCell ref="Q1:R1"/>
    <mergeCell ref="J2:K2"/>
    <mergeCell ref="L2:M2"/>
    <mergeCell ref="N2:O2"/>
    <mergeCell ref="Q2:R2"/>
    <mergeCell ref="A1:B1"/>
    <mergeCell ref="J1:K1"/>
    <mergeCell ref="L1:M1"/>
    <mergeCell ref="A3:C4"/>
    <mergeCell ref="J3:K3"/>
    <mergeCell ref="L3:M3"/>
    <mergeCell ref="I22:L22"/>
    <mergeCell ref="I23:L23"/>
    <mergeCell ref="I24:K24"/>
    <mergeCell ref="I6:K6"/>
    <mergeCell ref="I7:K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Partie 1</vt:lpstr>
      <vt:lpstr>Partie 2</vt:lpstr>
      <vt:lpstr>Partie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ramdani</dc:creator>
  <cp:lastModifiedBy>User</cp:lastModifiedBy>
  <dcterms:created xsi:type="dcterms:W3CDTF">2020-05-08T16:35:38Z</dcterms:created>
  <dcterms:modified xsi:type="dcterms:W3CDTF">2020-12-25T18:27:04Z</dcterms:modified>
</cp:coreProperties>
</file>