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" sheetId="1" r:id="rId4"/>
    <sheet state="visible" name="Données" sheetId="2" r:id="rId5"/>
    <sheet state="hidden" name="Feuil2" sheetId="3" r:id="rId6"/>
  </sheets>
  <definedNames/>
  <calcPr/>
  <extLst>
    <ext uri="GoogleSheetsCustomDataVersion1">
      <go:sheetsCustomData xmlns:go="http://customooxmlschemas.google.com/" r:id="rId7" roundtripDataSignature="AMtx7mgZ8ycaKC30og5kArG/v6Ahgf2uaw=="/>
    </ext>
  </extLst>
</workbook>
</file>

<file path=xl/sharedStrings.xml><?xml version="1.0" encoding="utf-8"?>
<sst xmlns="http://schemas.openxmlformats.org/spreadsheetml/2006/main" count="78" uniqueCount="49">
  <si>
    <t>NOM :</t>
  </si>
  <si>
    <t>Bergeron</t>
  </si>
  <si>
    <t>Prénom :</t>
  </si>
  <si>
    <t>Laurent</t>
  </si>
  <si>
    <t>Matricule:</t>
  </si>
  <si>
    <t>Gr:</t>
  </si>
  <si>
    <t>Sean</t>
  </si>
  <si>
    <t>Bronden</t>
  </si>
  <si>
    <t>Zerbato</t>
  </si>
  <si>
    <t>Sébastien</t>
  </si>
  <si>
    <t>Question 1</t>
  </si>
  <si>
    <t>i</t>
  </si>
  <si>
    <t>Voici un diagramme de flux monétaire couvrant une période de temps infini (le montant de 300 $ se répète à l'infini). En considérant un taux d'intérêt de 9% annuellement, capitalisé (composé) annuellement, actualisez ses flux monétaires.</t>
  </si>
  <si>
    <t>Montants</t>
  </si>
  <si>
    <t>Fact.Act1</t>
  </si>
  <si>
    <t>Fact.Act2</t>
  </si>
  <si>
    <t>Fact.Act3</t>
  </si>
  <si>
    <t>Fact.Act4</t>
  </si>
  <si>
    <t>Montants act.</t>
  </si>
  <si>
    <t>Réponse</t>
  </si>
  <si>
    <t>Question 2</t>
  </si>
  <si>
    <r>
      <rPr>
        <rFont val="Calibri"/>
        <b/>
        <color theme="1"/>
        <sz val="11.0"/>
      </rPr>
      <t>i</t>
    </r>
    <r>
      <rPr>
        <rFont val="Calibri"/>
        <b/>
        <color theme="1"/>
        <sz val="5.0"/>
      </rPr>
      <t>1</t>
    </r>
  </si>
  <si>
    <r>
      <rPr>
        <rFont val="Calibri"/>
        <b/>
        <color theme="1"/>
        <sz val="11.0"/>
      </rPr>
      <t>i</t>
    </r>
    <r>
      <rPr>
        <rFont val="Calibri"/>
        <b/>
        <color theme="1"/>
        <sz val="5.0"/>
      </rPr>
      <t>2</t>
    </r>
  </si>
  <si>
    <t xml:space="preserve">Voici un diagramme de flux monétaire qui représente deux taux d’intérêt différents couvrant une période de 24 ans. L’intérêt est capitalisé (composé) annuellement. </t>
  </si>
  <si>
    <r>
      <rPr>
        <rFont val="Calibri"/>
        <b/>
        <color theme="1"/>
        <sz val="11.0"/>
      </rPr>
      <t>i</t>
    </r>
    <r>
      <rPr>
        <rFont val="Calibri"/>
        <b/>
        <color theme="1"/>
        <sz val="5.0"/>
      </rPr>
      <t>1</t>
    </r>
  </si>
  <si>
    <t>Montants convert.</t>
  </si>
  <si>
    <t xml:space="preserve">a)      Calculez la valeur actualisée à l’année 0, en utilisant le moins de facteurs possibles. </t>
  </si>
  <si>
    <t xml:space="preserve">b)     En considérant seulement un seul taux d’intérêt (i1=8%) pour la période de 24 ans, calculez la somme des flux monétaires à l’année 7. </t>
  </si>
  <si>
    <t>Question 3</t>
  </si>
  <si>
    <t>Un équipement coûte 105 000 $ à l’achat et a une durée de vie de 20 ans. À la fin de cette période, la valeur résiduelle est de 15 000 $. Les coûts d’entretien et de réparation sont de 3 000 $ la première année. Ces coûts augmentent à raison de 1 250 $ par année jusqu’à la fin de la durée de vie du véhicule. Supposez un taux d’intérêt de 11%. Quelle est l’annuité correspondant au véhicule ?</t>
  </si>
  <si>
    <t>Question 4</t>
  </si>
  <si>
    <t>Le 23 décembre 2020, vous avez eu un enfant et vous décidez d'investir dans un REEE.</t>
  </si>
  <si>
    <t>Le fédéral vous donne 20% de subvention pour un maximum de 500 $/année et de 7 200 $ à vie de la personne.</t>
  </si>
  <si>
    <t>Réponse a</t>
  </si>
  <si>
    <t>Le provincial vous donne 10% de subvention pour un maximum de 250 $/année et de 3 600 $ à vie de la personne.</t>
  </si>
  <si>
    <t>Les placements rapportent 4% annuellement et si l’on se fie aux 10 dernières années, l'inflation moyenne serait de 1,69% par année.</t>
  </si>
  <si>
    <t>Afin de simplifier le problème, les subventions sont déposées en même temps que vos dépôts.</t>
  </si>
  <si>
    <t>a) Combien devez-vous mettre annuellement afin de maximiser les subventions?</t>
  </si>
  <si>
    <t>b) Combien votre enfant aurait-il dans son REEE à la fin de l'année où il aura ses 18 ans?</t>
  </si>
  <si>
    <t>c) Si à ces 18 ans, votre enfant veut s'acheter un immeuble et qu'il doit mettre une mise de fonds de 10%, quelle est la valeur maximum de l'immeuble qu'il pourrait s'acheter en valeur d'aujourd'hui (en considérant l'inflation)?</t>
  </si>
  <si>
    <t>Réponse b</t>
  </si>
  <si>
    <t>Réponse c</t>
  </si>
  <si>
    <t>Question 5 (Bonus)</t>
  </si>
  <si>
    <r>
      <rPr>
        <rFont val="Calibri"/>
        <b/>
        <color theme="1"/>
        <sz val="11.0"/>
      </rPr>
      <t>5.1</t>
    </r>
    <r>
      <rPr>
        <rFont val="Calibri"/>
        <b val="0"/>
        <color theme="1"/>
        <sz val="11.0"/>
      </rPr>
      <t xml:space="preserve"> Vous songez à acheter une obligation d’une valeur nominale de 1 500 $, dont les intérêts sont versés semestriellement avec un taux d’intérêt annuel de 5%. Vous désirez obtenir un rendement annuel de 11% composé semestriellement.  Présumez que l’obligation arrivera à échéance à sa valeur nominale dans 10 ans et que vous conserverez cette obligation jusqu’à cette date.</t>
    </r>
  </si>
  <si>
    <t xml:space="preserve">Quel est le montant maximal que vous seriez prêt à payer aujourd’hui pour acquérir cette obligation ? </t>
  </si>
  <si>
    <r>
      <rPr>
        <rFont val="Calibri"/>
        <b/>
        <color theme="1"/>
        <sz val="11.0"/>
      </rPr>
      <t xml:space="preserve">5.2 </t>
    </r>
    <r>
      <rPr>
        <rFont val="Calibri"/>
        <b val="0"/>
        <color theme="1"/>
        <sz val="11.0"/>
      </rPr>
      <t>(indépendante de 5.1)</t>
    </r>
  </si>
  <si>
    <t>Réponse 5.1</t>
  </si>
  <si>
    <t>Vous possédez aujourd’hui une obligation qui vaut 600 $. Les coupons sont payables deux fois par année avec un taux de 9%. Présumez que l’obligation arrivera à échéance à sa valeur nominale, soit 900 $, dans 9 ans. Quel taux de rendement annuel effectif moyen réaliserez-vous ?</t>
  </si>
  <si>
    <t>Réponse 5.2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</si>
</sst>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_ * #,##0.00_)\ &quot;$&quot;_ ;_ * \(#,##0.00\)\ &quot;$&quot;_ ;_ * &quot;-&quot;??_)\ &quot;$&quot;_ ;_ @_ "/>
    <numFmt numFmtId="165" formatCode="0.0000"/>
    <numFmt numFmtId="166" formatCode="#,##0.00\ &quot;$&quot;_);[Red]\(#,##0.00\ &quot;$&quot;\)"/>
    <numFmt numFmtId="167" formatCode="_ * #,##0_)\ &quot;$&quot;_ ;_ * \(#,##0\)\ &quot;$&quot;_ ;_ * &quot;-&quot;??_)\ &quot;$&quot;_ ;_ @_ "/>
    <numFmt numFmtId="168" formatCode="_ * #,##0.00_)\ &quot;$&quot;_ ;_ * \(#,##0.00\)\ &quot;$&quot;_ ;_ * &quot;-&quot;????_)\ &quot;$&quot;_ ;_ @_ "/>
    <numFmt numFmtId="169" formatCode="_ * #,##0.0000_)\ &quot;$&quot;_ ;_ * \(#,##0.0000\)\ &quot;$&quot;_ ;_ * &quot;-&quot;????_)\ &quot;$&quot;_ ;_ @_ "/>
    <numFmt numFmtId="170" formatCode="#,##0&quot; $/an&quot;"/>
    <numFmt numFmtId="171" formatCode="0.00%&quot;/an&quot;"/>
  </numFmts>
  <fonts count="10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/>
    <font>
      <sz val="12.0"/>
      <color theme="1"/>
      <name val="Calibri"/>
    </font>
    <font>
      <sz val="11.0"/>
      <color theme="1"/>
    </font>
    <font>
      <b/>
      <sz val="12.0"/>
      <color theme="1"/>
      <name val="Calibri"/>
    </font>
    <font>
      <sz val="11.0"/>
    </font>
    <font>
      <b/>
      <u/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0" xfId="0" applyFont="1"/>
    <xf borderId="1" fillId="0" fontId="1" numFmtId="0" xfId="0" applyBorder="1" applyFon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1" numFmtId="0" xfId="0" applyBorder="1" applyFont="1"/>
    <xf borderId="6" fillId="0" fontId="1" numFmtId="9" xfId="0" applyBorder="1" applyFont="1" applyNumberFormat="1"/>
    <xf borderId="7" fillId="0" fontId="2" numFmtId="0" xfId="0" applyBorder="1" applyFont="1"/>
    <xf borderId="4" fillId="0" fontId="2" numFmtId="0" xfId="0" applyAlignment="1" applyBorder="1" applyFont="1">
      <alignment horizontal="left" shrinkToFit="0" wrapText="1"/>
    </xf>
    <xf borderId="0" fillId="0" fontId="2" numFmtId="0" xfId="0" applyAlignment="1" applyFont="1">
      <alignment shrinkToFit="0" wrapText="1"/>
    </xf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4" fillId="0" fontId="3" numFmtId="0" xfId="0" applyBorder="1" applyFont="1"/>
    <xf borderId="12" fillId="0" fontId="2" numFmtId="164" xfId="0" applyBorder="1" applyFont="1" applyNumberFormat="1"/>
    <xf borderId="13" fillId="0" fontId="2" numFmtId="165" xfId="0" applyBorder="1" applyFont="1" applyNumberFormat="1"/>
    <xf borderId="13" fillId="0" fontId="2" numFmtId="166" xfId="0" applyBorder="1" applyFont="1" applyNumberFormat="1"/>
    <xf borderId="13" fillId="0" fontId="2" numFmtId="164" xfId="0" applyBorder="1" applyFont="1" applyNumberFormat="1"/>
    <xf borderId="14" fillId="0" fontId="2" numFmtId="164" xfId="0" applyBorder="1" applyFont="1" applyNumberFormat="1"/>
    <xf borderId="15" fillId="0" fontId="2" numFmtId="164" xfId="0" applyBorder="1" applyFont="1" applyNumberFormat="1"/>
    <xf borderId="16" fillId="0" fontId="2" numFmtId="164" xfId="0" applyBorder="1" applyFont="1" applyNumberFormat="1"/>
    <xf borderId="17" fillId="0" fontId="2" numFmtId="165" xfId="0" applyBorder="1" applyFont="1" applyNumberFormat="1"/>
    <xf borderId="17" fillId="0" fontId="2" numFmtId="164" xfId="0" applyBorder="1" applyFont="1" applyNumberFormat="1"/>
    <xf borderId="18" fillId="0" fontId="2" numFmtId="164" xfId="0" applyBorder="1" applyFont="1" applyNumberFormat="1"/>
    <xf borderId="19" fillId="0" fontId="2" numFmtId="164" xfId="0" applyBorder="1" applyFont="1" applyNumberFormat="1"/>
    <xf borderId="20" fillId="0" fontId="1" numFmtId="0" xfId="0" applyAlignment="1" applyBorder="1" applyFont="1">
      <alignment horizontal="right"/>
    </xf>
    <xf borderId="21" fillId="0" fontId="3" numFmtId="0" xfId="0" applyBorder="1" applyFont="1"/>
    <xf borderId="22" fillId="2" fontId="1" numFmtId="167" xfId="0" applyBorder="1" applyFill="1" applyFont="1" applyNumberFormat="1"/>
    <xf borderId="13" fillId="0" fontId="2" numFmtId="0" xfId="0" applyBorder="1" applyFont="1"/>
    <xf borderId="14" fillId="0" fontId="2" numFmtId="0" xfId="0" applyBorder="1" applyFont="1"/>
    <xf borderId="15" fillId="0" fontId="2" numFmtId="168" xfId="0" applyBorder="1" applyFont="1" applyNumberFormat="1"/>
    <xf borderId="15" fillId="0" fontId="2" numFmtId="166" xfId="0" applyBorder="1" applyFont="1" applyNumberFormat="1"/>
    <xf borderId="17" fillId="0" fontId="2" numFmtId="0" xfId="0" applyBorder="1" applyFont="1"/>
    <xf borderId="18" fillId="0" fontId="2" numFmtId="0" xfId="0" applyBorder="1" applyFont="1"/>
    <xf borderId="19" fillId="0" fontId="2" numFmtId="167" xfId="0" applyBorder="1" applyFont="1" applyNumberFormat="1"/>
    <xf borderId="7" fillId="0" fontId="2" numFmtId="0" xfId="0" applyAlignment="1" applyBorder="1" applyFont="1">
      <alignment shrinkToFit="0" wrapText="1"/>
    </xf>
    <xf borderId="23" fillId="0" fontId="2" numFmtId="164" xfId="0" applyBorder="1" applyFont="1" applyNumberFormat="1"/>
    <xf borderId="24" fillId="0" fontId="2" numFmtId="165" xfId="0" applyBorder="1" applyFont="1" applyNumberFormat="1"/>
    <xf borderId="4" fillId="0" fontId="2" numFmtId="0" xfId="0" applyAlignment="1" applyBorder="1" applyFont="1">
      <alignment horizontal="left"/>
    </xf>
    <xf borderId="17" fillId="0" fontId="2" numFmtId="2" xfId="0" applyBorder="1" applyFont="1" applyNumberFormat="1"/>
    <xf borderId="18" fillId="0" fontId="2" numFmtId="2" xfId="0" applyBorder="1" applyFont="1" applyNumberFormat="1"/>
    <xf borderId="25" fillId="0" fontId="1" numFmtId="0" xfId="0" applyBorder="1" applyFont="1"/>
    <xf borderId="26" fillId="0" fontId="1" numFmtId="0" xfId="0" applyBorder="1" applyFont="1"/>
    <xf borderId="2" fillId="0" fontId="1" numFmtId="0" xfId="0" applyAlignment="1" applyBorder="1" applyFont="1">
      <alignment vertical="center"/>
    </xf>
    <xf borderId="27" fillId="0" fontId="1" numFmtId="0" xfId="0" applyBorder="1" applyFont="1"/>
    <xf borderId="28" fillId="0" fontId="1" numFmtId="9" xfId="0" applyBorder="1" applyFont="1" applyNumberFormat="1"/>
    <xf borderId="4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29" fillId="0" fontId="2" numFmtId="164" xfId="0" applyBorder="1" applyFont="1" applyNumberFormat="1"/>
    <xf borderId="0" fillId="0" fontId="2" numFmtId="165" xfId="0" applyFont="1" applyNumberFormat="1"/>
    <xf borderId="30" fillId="0" fontId="2" numFmtId="169" xfId="0" applyBorder="1" applyFont="1" applyNumberFormat="1"/>
    <xf borderId="30" fillId="0" fontId="2" numFmtId="164" xfId="0" applyBorder="1" applyFont="1" applyNumberFormat="1"/>
    <xf borderId="29" fillId="0" fontId="2" numFmtId="0" xfId="0" applyBorder="1" applyFont="1"/>
    <xf borderId="30" fillId="0" fontId="2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30" fillId="0" fontId="2" numFmtId="0" xfId="0" applyBorder="1" applyFont="1"/>
    <xf borderId="31" fillId="0" fontId="2" numFmtId="0" xfId="0" applyBorder="1" applyFont="1"/>
    <xf borderId="26" fillId="0" fontId="2" numFmtId="0" xfId="0" applyBorder="1" applyFont="1"/>
    <xf borderId="20" fillId="0" fontId="1" numFmtId="0" xfId="0" applyBorder="1" applyFont="1"/>
    <xf borderId="32" fillId="2" fontId="1" numFmtId="170" xfId="0" applyAlignment="1" applyBorder="1" applyFont="1" applyNumberFormat="1">
      <alignment horizontal="right"/>
    </xf>
    <xf borderId="28" fillId="0" fontId="3" numFmtId="0" xfId="0" applyBorder="1" applyFont="1"/>
    <xf borderId="33" fillId="0" fontId="2" numFmtId="0" xfId="0" applyBorder="1" applyFont="1"/>
    <xf borderId="34" fillId="0" fontId="2" numFmtId="0" xfId="0" applyBorder="1" applyFont="1"/>
    <xf borderId="35" fillId="0" fontId="2" numFmtId="0" xfId="0" applyBorder="1" applyFont="1"/>
    <xf borderId="4" fillId="0" fontId="1" numFmtId="0" xfId="0" applyBorder="1" applyFont="1"/>
    <xf borderId="36" fillId="0" fontId="2" numFmtId="164" xfId="0" applyBorder="1" applyFont="1" applyNumberFormat="1"/>
    <xf borderId="37" fillId="0" fontId="2" numFmtId="10" xfId="0" applyBorder="1" applyFont="1" applyNumberFormat="1"/>
    <xf borderId="37" fillId="0" fontId="2" numFmtId="0" xfId="0" applyBorder="1" applyFont="1"/>
    <xf borderId="37" fillId="0" fontId="2" numFmtId="164" xfId="0" applyBorder="1" applyFont="1" applyNumberFormat="1"/>
    <xf borderId="38" fillId="0" fontId="2" numFmtId="0" xfId="0" applyBorder="1" applyFont="1"/>
    <xf borderId="0" fillId="0" fontId="2" numFmtId="10" xfId="0" applyFont="1" applyNumberFormat="1"/>
    <xf borderId="0" fillId="0" fontId="2" numFmtId="164" xfId="0" applyFont="1" applyNumberFormat="1"/>
    <xf borderId="32" fillId="2" fontId="1" numFmtId="167" xfId="0" applyAlignment="1" applyBorder="1" applyFont="1" applyNumberFormat="1">
      <alignment horizontal="right"/>
    </xf>
    <xf borderId="37" fillId="0" fontId="2" numFmtId="0" xfId="0" applyAlignment="1" applyBorder="1" applyFont="1">
      <alignment shrinkToFit="0" wrapText="1"/>
    </xf>
    <xf borderId="38" fillId="0" fontId="2" numFmtId="0" xfId="0" applyAlignment="1" applyBorder="1" applyFont="1">
      <alignment shrinkToFit="0" wrapText="1"/>
    </xf>
    <xf borderId="29" fillId="0" fontId="1" numFmtId="164" xfId="0" applyBorder="1" applyFont="1" applyNumberFormat="1"/>
    <xf borderId="0" fillId="0" fontId="2" numFmtId="0" xfId="0" applyAlignment="1" applyFont="1">
      <alignment horizontal="right"/>
    </xf>
    <xf borderId="0" fillId="0" fontId="5" numFmtId="0" xfId="0" applyFont="1"/>
    <xf borderId="0" fillId="0" fontId="6" numFmtId="0" xfId="0" applyFont="1"/>
    <xf borderId="30" fillId="0" fontId="6" numFmtId="0" xfId="0" applyBorder="1" applyFont="1"/>
    <xf borderId="7" fillId="0" fontId="2" numFmtId="167" xfId="0" applyBorder="1" applyFont="1" applyNumberFormat="1"/>
    <xf borderId="26" fillId="0" fontId="5" numFmtId="0" xfId="0" applyBorder="1" applyFont="1"/>
    <xf borderId="29" fillId="0" fontId="2" numFmtId="167" xfId="0" applyBorder="1" applyFont="1" applyNumberFormat="1"/>
    <xf borderId="0" fillId="0" fontId="7" numFmtId="0" xfId="0" applyFont="1"/>
    <xf borderId="0" fillId="0" fontId="4" numFmtId="0" xfId="0" applyFont="1"/>
    <xf borderId="1" fillId="0" fontId="8" numFmtId="0" xfId="0" applyAlignment="1" applyBorder="1" applyFont="1">
      <alignment horizontal="left" vertical="center"/>
    </xf>
    <xf borderId="2" fillId="0" fontId="3" numFmtId="0" xfId="0" applyBorder="1" applyFont="1"/>
    <xf borderId="2" fillId="0" fontId="5" numFmtId="0" xfId="0" applyBorder="1" applyFont="1"/>
    <xf borderId="4" fillId="0" fontId="1" numFmtId="0" xfId="0" applyAlignment="1" applyBorder="1" applyFont="1">
      <alignment horizontal="left" vertical="center"/>
    </xf>
    <xf borderId="36" fillId="0" fontId="2" numFmtId="0" xfId="0" applyBorder="1" applyFont="1"/>
    <xf borderId="37" fillId="0" fontId="7" numFmtId="0" xfId="0" applyBorder="1" applyFont="1"/>
    <xf borderId="4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30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horizontal="left" vertical="center"/>
    </xf>
    <xf borderId="0" fillId="0" fontId="2" numFmtId="0" xfId="0" applyAlignment="1" applyFont="1">
      <alignment vertical="center"/>
    </xf>
    <xf borderId="4" fillId="0" fontId="2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shrinkToFit="0" vertical="center" wrapText="1"/>
    </xf>
    <xf borderId="37" fillId="0" fontId="2" numFmtId="0" xfId="0" applyAlignment="1" applyBorder="1" applyFont="1">
      <alignment horizontal="center"/>
    </xf>
    <xf borderId="37" fillId="0" fontId="5" numFmtId="0" xfId="0" applyBorder="1" applyFont="1"/>
    <xf borderId="20" fillId="2" fontId="1" numFmtId="171" xfId="0" applyAlignment="1" applyBorder="1" applyFont="1" applyNumberFormat="1">
      <alignment horizontal="right"/>
    </xf>
    <xf borderId="34" fillId="0" fontId="2" numFmtId="164" xfId="0" applyBorder="1" applyFont="1" applyNumberFormat="1"/>
    <xf borderId="34" fillId="0" fontId="5" numFmtId="0" xfId="0" applyBorder="1" applyFont="1"/>
    <xf borderId="0" fillId="0" fontId="9" numFmtId="0" xfId="0" applyFont="1"/>
    <xf borderId="0" fillId="0" fontId="2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171450</xdr:colOff>
      <xdr:row>8</xdr:row>
      <xdr:rowOff>123825</xdr:rowOff>
    </xdr:from>
    <xdr:ext cx="4629150" cy="1228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561975</xdr:colOff>
      <xdr:row>20</xdr:row>
      <xdr:rowOff>114300</xdr:rowOff>
    </xdr:from>
    <xdr:ext cx="7105650" cy="22574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0"/>
    <col customWidth="1" min="3" max="3" width="13.75"/>
    <col customWidth="1" min="4" max="4" width="13.38"/>
    <col customWidth="1" min="5" max="5" width="10.0"/>
    <col customWidth="1" min="6" max="6" width="13.38"/>
    <col customWidth="1" min="7" max="7" width="12.13"/>
    <col customWidth="1" min="8" max="9" width="13.38"/>
    <col customWidth="1" min="10" max="10" width="10.0"/>
    <col customWidth="1" min="11" max="11" width="13.38"/>
    <col customWidth="1" min="12" max="12" width="10.0"/>
    <col customWidth="1" min="13" max="13" width="13.38"/>
    <col customWidth="1" min="14" max="14" width="13.75"/>
    <col customWidth="1" min="15" max="15" width="14.13"/>
    <col customWidth="1" min="16" max="16" width="11.13"/>
    <col customWidth="1" min="17" max="18" width="13.38"/>
    <col customWidth="1" min="19" max="19" width="15.25"/>
    <col customWidth="1" min="20" max="26" width="10.0"/>
  </cols>
  <sheetData>
    <row r="1" ht="14.25" customHeight="1">
      <c r="A1" s="1" t="s">
        <v>0</v>
      </c>
      <c r="B1" s="2" t="s">
        <v>1</v>
      </c>
      <c r="D1" s="1" t="s">
        <v>2</v>
      </c>
      <c r="E1" s="2" t="s">
        <v>3</v>
      </c>
      <c r="G1" s="3" t="s">
        <v>4</v>
      </c>
      <c r="H1" s="4">
        <v>1899336.0</v>
      </c>
      <c r="J1" s="3" t="s">
        <v>5</v>
      </c>
      <c r="K1" s="5">
        <v>3.0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1" t="s">
        <v>0</v>
      </c>
      <c r="B2" s="2" t="s">
        <v>6</v>
      </c>
      <c r="D2" s="1" t="s">
        <v>2</v>
      </c>
      <c r="E2" s="2" t="s">
        <v>7</v>
      </c>
      <c r="G2" s="3" t="s">
        <v>4</v>
      </c>
      <c r="H2" s="4">
        <v>1847665.0</v>
      </c>
      <c r="J2" s="3" t="s">
        <v>5</v>
      </c>
      <c r="K2" s="5">
        <v>3.0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1" t="s">
        <v>0</v>
      </c>
      <c r="B3" s="2" t="s">
        <v>8</v>
      </c>
      <c r="D3" s="1" t="s">
        <v>2</v>
      </c>
      <c r="E3" s="2" t="s">
        <v>9</v>
      </c>
      <c r="G3" s="3" t="s">
        <v>4</v>
      </c>
      <c r="H3" s="4">
        <v>1573817.0</v>
      </c>
      <c r="J3" s="3" t="s">
        <v>5</v>
      </c>
      <c r="K3" s="5">
        <v>3.0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6" t="s">
        <v>10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/>
      <c r="X5" s="5"/>
      <c r="Y5" s="5"/>
      <c r="Z5" s="5"/>
    </row>
    <row r="6" ht="14.25" customHeight="1">
      <c r="A6" s="9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0" t="s">
        <v>11</v>
      </c>
      <c r="P6" s="11">
        <v>0.09</v>
      </c>
      <c r="Q6" s="5"/>
      <c r="R6" s="5"/>
      <c r="S6" s="5"/>
      <c r="T6" s="5"/>
      <c r="U6" s="5"/>
      <c r="V6" s="5"/>
      <c r="W6" s="12"/>
      <c r="X6" s="5"/>
      <c r="Y6" s="5"/>
      <c r="Z6" s="5"/>
    </row>
    <row r="7" ht="15.0" customHeight="1">
      <c r="A7" s="13" t="s">
        <v>12</v>
      </c>
      <c r="I7" s="14"/>
      <c r="J7" s="14"/>
      <c r="K7" s="14"/>
      <c r="L7" s="5"/>
      <c r="M7" s="5"/>
      <c r="N7" s="15" t="s">
        <v>13</v>
      </c>
      <c r="O7" s="16" t="s">
        <v>14</v>
      </c>
      <c r="P7" s="16" t="s">
        <v>15</v>
      </c>
      <c r="Q7" s="16" t="s">
        <v>16</v>
      </c>
      <c r="R7" s="17" t="s">
        <v>17</v>
      </c>
      <c r="S7" s="18" t="s">
        <v>18</v>
      </c>
      <c r="T7" s="5"/>
      <c r="U7" s="5"/>
      <c r="V7" s="5"/>
      <c r="W7" s="12"/>
      <c r="X7" s="5"/>
      <c r="Y7" s="5"/>
      <c r="Z7" s="5"/>
    </row>
    <row r="8" ht="14.25" customHeight="1">
      <c r="A8" s="19"/>
      <c r="I8" s="14"/>
      <c r="J8" s="14"/>
      <c r="K8" s="14"/>
      <c r="L8" s="5"/>
      <c r="M8" s="5"/>
      <c r="N8" s="20">
        <v>700.0</v>
      </c>
      <c r="O8" s="21">
        <f>(((1+P6)^4)-1)/(((1+P6)^4)*P6)</f>
        <v>3.239719877</v>
      </c>
      <c r="P8" s="22"/>
      <c r="Q8" s="23"/>
      <c r="R8" s="24"/>
      <c r="S8" s="25">
        <f>N8*O8</f>
        <v>2267.803914</v>
      </c>
      <c r="T8" s="5"/>
      <c r="U8" s="5"/>
      <c r="V8" s="5"/>
      <c r="W8" s="12"/>
      <c r="X8" s="5"/>
      <c r="Y8" s="5"/>
      <c r="Z8" s="5"/>
    </row>
    <row r="9" ht="14.25" customHeight="1">
      <c r="A9" s="9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20">
        <v>1000.0</v>
      </c>
      <c r="O9" s="21">
        <f>(((1+P6)^3)-1)/(((1+P6)^3)*P6)</f>
        <v>2.531294666</v>
      </c>
      <c r="P9" s="22">
        <f>PV(P6,4,,-1)</f>
        <v>0.7084252111</v>
      </c>
      <c r="Q9" s="23"/>
      <c r="R9" s="24"/>
      <c r="S9" s="25">
        <f t="shared" ref="S9:S10" si="1">N9*O9*P9</f>
        <v>1793.232958</v>
      </c>
      <c r="T9" s="5"/>
      <c r="U9" s="5"/>
      <c r="V9" s="5"/>
      <c r="W9" s="12"/>
      <c r="X9" s="5"/>
      <c r="Y9" s="5"/>
      <c r="Z9" s="5"/>
    </row>
    <row r="10" ht="14.25" customHeight="1">
      <c r="A10" s="9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20">
        <v>300.0</v>
      </c>
      <c r="O10" s="21">
        <f>1/P6</f>
        <v>11.11111111</v>
      </c>
      <c r="P10" s="22">
        <f>PV(P6,7,,-1)</f>
        <v>0.5470342448</v>
      </c>
      <c r="Q10" s="23"/>
      <c r="R10" s="24"/>
      <c r="S10" s="25">
        <f t="shared" si="1"/>
        <v>1823.447483</v>
      </c>
      <c r="T10" s="5"/>
      <c r="U10" s="5"/>
      <c r="V10" s="5"/>
      <c r="W10" s="12"/>
      <c r="X10" s="5"/>
      <c r="Y10" s="5"/>
      <c r="Z10" s="5"/>
    </row>
    <row r="11" ht="14.25" customHeight="1">
      <c r="A11" s="9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20"/>
      <c r="O11" s="21"/>
      <c r="P11" s="23"/>
      <c r="Q11" s="23"/>
      <c r="R11" s="24"/>
      <c r="S11" s="25"/>
      <c r="T11" s="5"/>
      <c r="U11" s="5"/>
      <c r="V11" s="5"/>
      <c r="W11" s="12"/>
      <c r="X11" s="5"/>
      <c r="Y11" s="5"/>
      <c r="Z11" s="5"/>
    </row>
    <row r="12" ht="14.25" customHeight="1">
      <c r="A12" s="9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20"/>
      <c r="O12" s="21"/>
      <c r="P12" s="23"/>
      <c r="Q12" s="23"/>
      <c r="R12" s="24"/>
      <c r="S12" s="25"/>
      <c r="T12" s="5"/>
      <c r="U12" s="5"/>
      <c r="V12" s="5"/>
      <c r="W12" s="12"/>
      <c r="X12" s="5"/>
      <c r="Y12" s="5"/>
      <c r="Z12" s="5"/>
    </row>
    <row r="13" ht="14.25" customHeight="1">
      <c r="A13" s="9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20"/>
      <c r="O13" s="21"/>
      <c r="P13" s="23"/>
      <c r="Q13" s="23"/>
      <c r="R13" s="24"/>
      <c r="S13" s="25"/>
      <c r="T13" s="5"/>
      <c r="U13" s="5"/>
      <c r="V13" s="5"/>
      <c r="W13" s="12"/>
      <c r="X13" s="5"/>
      <c r="Y13" s="5"/>
      <c r="Z13" s="5"/>
    </row>
    <row r="14" ht="14.25" customHeight="1">
      <c r="A14" s="9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26"/>
      <c r="O14" s="27"/>
      <c r="P14" s="28"/>
      <c r="Q14" s="28"/>
      <c r="R14" s="29"/>
      <c r="S14" s="30"/>
      <c r="T14" s="5"/>
      <c r="U14" s="5"/>
      <c r="V14" s="5"/>
      <c r="W14" s="12"/>
      <c r="X14" s="5"/>
      <c r="Y14" s="5"/>
      <c r="Z14" s="5"/>
    </row>
    <row r="15" ht="14.25" customHeight="1">
      <c r="A15" s="9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31" t="s">
        <v>19</v>
      </c>
      <c r="R15" s="32"/>
      <c r="S15" s="33">
        <f>SUM(S8:S14)</f>
        <v>5884.484355</v>
      </c>
      <c r="T15" s="5"/>
      <c r="U15" s="5"/>
      <c r="V15" s="5"/>
      <c r="W15" s="12"/>
      <c r="X15" s="5"/>
      <c r="Y15" s="5"/>
      <c r="Z15" s="5"/>
    </row>
    <row r="16" ht="14.25" customHeight="1">
      <c r="A16" s="9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12"/>
      <c r="X16" s="5"/>
      <c r="Y16" s="5"/>
      <c r="Z16" s="5"/>
    </row>
    <row r="17" ht="14.25" customHeight="1">
      <c r="A17" s="6" t="s">
        <v>20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0" t="s">
        <v>21</v>
      </c>
      <c r="P17" s="11">
        <v>0.08</v>
      </c>
      <c r="Q17" s="7"/>
      <c r="R17" s="7"/>
      <c r="S17" s="7"/>
      <c r="T17" s="7"/>
      <c r="U17" s="7"/>
      <c r="V17" s="7"/>
      <c r="W17" s="8"/>
      <c r="X17" s="5"/>
      <c r="Y17" s="5"/>
      <c r="Z17" s="5"/>
    </row>
    <row r="18" ht="14.25" customHeight="1">
      <c r="A18" s="9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10" t="s">
        <v>22</v>
      </c>
      <c r="P18" s="11">
        <v>0.12</v>
      </c>
      <c r="Q18" s="5"/>
      <c r="R18" s="5"/>
      <c r="S18" s="5"/>
      <c r="T18" s="5"/>
      <c r="U18" s="5"/>
      <c r="V18" s="5"/>
      <c r="W18" s="12"/>
      <c r="X18" s="5"/>
      <c r="Y18" s="5"/>
      <c r="Z18" s="5"/>
    </row>
    <row r="19" ht="15.0" customHeight="1">
      <c r="A19" s="13" t="s">
        <v>23</v>
      </c>
      <c r="I19" s="14"/>
      <c r="J19" s="14"/>
      <c r="K19" s="14"/>
      <c r="L19" s="5"/>
      <c r="M19" s="5"/>
      <c r="N19" s="15" t="s">
        <v>13</v>
      </c>
      <c r="O19" s="16" t="s">
        <v>14</v>
      </c>
      <c r="P19" s="16" t="s">
        <v>15</v>
      </c>
      <c r="Q19" s="16" t="s">
        <v>16</v>
      </c>
      <c r="R19" s="17" t="s">
        <v>17</v>
      </c>
      <c r="S19" s="18" t="s">
        <v>18</v>
      </c>
      <c r="T19" s="5"/>
      <c r="U19" s="5"/>
      <c r="V19" s="5"/>
      <c r="W19" s="12"/>
      <c r="X19" s="5"/>
      <c r="Y19" s="5"/>
      <c r="Z19" s="5"/>
    </row>
    <row r="20" ht="14.25" customHeight="1">
      <c r="A20" s="19"/>
      <c r="I20" s="14"/>
      <c r="J20" s="14"/>
      <c r="K20" s="14"/>
      <c r="L20" s="5"/>
      <c r="M20" s="5"/>
      <c r="N20" s="20">
        <v>2000.0</v>
      </c>
      <c r="O20" s="34"/>
      <c r="P20" s="34"/>
      <c r="Q20" s="34"/>
      <c r="R20" s="35"/>
      <c r="S20" s="25">
        <f>N20</f>
        <v>2000</v>
      </c>
      <c r="T20" s="5"/>
      <c r="U20" s="5"/>
      <c r="V20" s="5"/>
      <c r="W20" s="12"/>
      <c r="X20" s="5"/>
      <c r="Y20" s="5"/>
      <c r="Z20" s="5"/>
    </row>
    <row r="21" ht="14.25" customHeight="1">
      <c r="A21" s="9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20">
        <v>2000.0</v>
      </c>
      <c r="O21" s="21">
        <f>PV(P17,1,,-1)</f>
        <v>0.9259259259</v>
      </c>
      <c r="P21" s="21"/>
      <c r="Q21" s="34"/>
      <c r="R21" s="35"/>
      <c r="S21" s="36">
        <f>N21*O21</f>
        <v>1851.851852</v>
      </c>
      <c r="T21" s="5"/>
      <c r="U21" s="5"/>
      <c r="V21" s="5"/>
      <c r="W21" s="12"/>
      <c r="X21" s="5"/>
      <c r="Y21" s="5"/>
      <c r="Z21" s="5"/>
    </row>
    <row r="22" ht="14.25" customHeight="1">
      <c r="A22" s="9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20">
        <v>2000.0</v>
      </c>
      <c r="O22" s="21">
        <f>(((1+P17)^4)-1)/(((1+P17)^4)*P17)</f>
        <v>3.31212684</v>
      </c>
      <c r="P22" s="21">
        <f>PV(P17,1,,-1)</f>
        <v>0.9259259259</v>
      </c>
      <c r="Q22" s="34"/>
      <c r="R22" s="35"/>
      <c r="S22" s="36">
        <f t="shared" ref="S22:S24" si="2">N22*O22*P22</f>
        <v>6133.568222</v>
      </c>
      <c r="T22" s="5"/>
      <c r="U22" s="5"/>
      <c r="V22" s="5"/>
      <c r="W22" s="12"/>
      <c r="X22" s="5"/>
      <c r="Y22" s="5"/>
      <c r="Z22" s="5"/>
    </row>
    <row r="23" ht="14.25" customHeight="1">
      <c r="A23" s="9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20">
        <v>-200.0</v>
      </c>
      <c r="O23" s="21">
        <f>(((((P17+1)^4)-1)/(P17*((P17+1)^4)))-(4/((1+P17)^4)))/P17</f>
        <v>4.650092861</v>
      </c>
      <c r="P23" s="21">
        <f>PV(P17,1,,-1)</f>
        <v>0.9259259259</v>
      </c>
      <c r="Q23" s="34"/>
      <c r="R23" s="35"/>
      <c r="S23" s="36">
        <f t="shared" si="2"/>
        <v>-861.1283075</v>
      </c>
      <c r="T23" s="5"/>
      <c r="U23" s="5"/>
      <c r="V23" s="5"/>
      <c r="W23" s="12"/>
      <c r="X23" s="5"/>
      <c r="Y23" s="5"/>
      <c r="Z23" s="5"/>
    </row>
    <row r="24" ht="14.25" customHeight="1">
      <c r="A24" s="9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20">
        <v>-300.0</v>
      </c>
      <c r="O24" s="21">
        <f>PV(P18,1,,-1)</f>
        <v>0.8928571429</v>
      </c>
      <c r="P24" s="21">
        <f>PV(P17,7,,-1)</f>
        <v>0.5834903953</v>
      </c>
      <c r="Q24" s="34"/>
      <c r="R24" s="35"/>
      <c r="S24" s="25">
        <f t="shared" si="2"/>
        <v>-156.2920702</v>
      </c>
      <c r="T24" s="5"/>
      <c r="U24" s="5"/>
      <c r="V24" s="5"/>
      <c r="W24" s="12"/>
      <c r="X24" s="5"/>
      <c r="Y24" s="5"/>
      <c r="Z24" s="5"/>
    </row>
    <row r="25" ht="14.25" customHeight="1">
      <c r="A25" s="9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20">
        <v>1600.0</v>
      </c>
      <c r="O25" s="21">
        <f>(1-((1-0.07)^16)*((1+P18)^(-16)))/(P18+0.07)</f>
        <v>4.994323264</v>
      </c>
      <c r="P25" s="21">
        <f>PV(P18,1,,-1)</f>
        <v>0.8928571429</v>
      </c>
      <c r="Q25" s="21">
        <f>PV(P17,7,,-1)</f>
        <v>0.5834903953</v>
      </c>
      <c r="R25" s="35"/>
      <c r="S25" s="37">
        <f>N25*O25*P25*Q25</f>
        <v>4163.05665</v>
      </c>
      <c r="T25" s="5"/>
      <c r="U25" s="5"/>
      <c r="V25" s="5"/>
      <c r="W25" s="12"/>
      <c r="X25" s="5"/>
      <c r="Y25" s="5"/>
      <c r="Z25" s="5"/>
    </row>
    <row r="26" ht="14.25" customHeight="1">
      <c r="A26" s="9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26"/>
      <c r="O26" s="38"/>
      <c r="P26" s="38"/>
      <c r="Q26" s="38"/>
      <c r="R26" s="39"/>
      <c r="S26" s="40"/>
      <c r="T26" s="5"/>
      <c r="U26" s="5"/>
      <c r="V26" s="5"/>
      <c r="W26" s="12"/>
      <c r="X26" s="5"/>
      <c r="Y26" s="5"/>
      <c r="Z26" s="5"/>
    </row>
    <row r="27" ht="14.25" customHeight="1">
      <c r="A27" s="9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31" t="s">
        <v>19</v>
      </c>
      <c r="R27" s="32"/>
      <c r="S27" s="33">
        <f>SUM(S20:S26)</f>
        <v>13131.05635</v>
      </c>
      <c r="T27" s="5"/>
      <c r="U27" s="5"/>
      <c r="V27" s="5"/>
      <c r="W27" s="12"/>
      <c r="X27" s="5"/>
      <c r="Y27" s="5"/>
      <c r="Z27" s="5"/>
    </row>
    <row r="28" ht="14.25" customHeight="1">
      <c r="A28" s="9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12"/>
      <c r="X28" s="5"/>
      <c r="Y28" s="5"/>
      <c r="Z28" s="5"/>
    </row>
    <row r="29" ht="14.25" customHeight="1">
      <c r="A29" s="9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14"/>
      <c r="O29" s="14"/>
      <c r="P29" s="14"/>
      <c r="Q29" s="14"/>
      <c r="R29" s="14"/>
      <c r="S29" s="14"/>
      <c r="T29" s="5"/>
      <c r="U29" s="5"/>
      <c r="V29" s="5"/>
      <c r="W29" s="12"/>
      <c r="X29" s="5"/>
      <c r="Y29" s="5"/>
      <c r="Z29" s="5"/>
    </row>
    <row r="30" ht="14.25" customHeight="1">
      <c r="A30" s="9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10" t="s">
        <v>24</v>
      </c>
      <c r="P30" s="11">
        <v>0.08</v>
      </c>
      <c r="Q30" s="5"/>
      <c r="R30" s="5"/>
      <c r="S30" s="5"/>
      <c r="T30" s="5"/>
      <c r="U30" s="5"/>
      <c r="V30" s="5"/>
      <c r="W30" s="12"/>
      <c r="X30" s="5"/>
      <c r="Y30" s="5"/>
      <c r="Z30" s="5"/>
    </row>
    <row r="31" ht="14.25" customHeight="1">
      <c r="A31" s="9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14"/>
      <c r="N31" s="15" t="s">
        <v>13</v>
      </c>
      <c r="O31" s="16" t="s">
        <v>14</v>
      </c>
      <c r="P31" s="16" t="s">
        <v>15</v>
      </c>
      <c r="Q31" s="16" t="s">
        <v>16</v>
      </c>
      <c r="R31" s="17" t="s">
        <v>17</v>
      </c>
      <c r="S31" s="18" t="s">
        <v>25</v>
      </c>
      <c r="T31" s="14"/>
      <c r="U31" s="14"/>
      <c r="V31" s="14"/>
      <c r="W31" s="41"/>
      <c r="X31" s="5"/>
      <c r="Y31" s="5"/>
      <c r="Z31" s="5"/>
    </row>
    <row r="32" ht="14.25" customHeight="1">
      <c r="A32" s="9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42">
        <v>2000.0</v>
      </c>
      <c r="O32" s="43">
        <f>(1+P30)^7</f>
        <v>1.713824269</v>
      </c>
      <c r="P32" s="21"/>
      <c r="Q32" s="34"/>
      <c r="R32" s="35"/>
      <c r="S32" s="36">
        <f t="shared" ref="S32:S33" si="3">N32*O32</f>
        <v>3427.648538</v>
      </c>
      <c r="T32" s="5"/>
      <c r="U32" s="5"/>
      <c r="V32" s="5"/>
      <c r="W32" s="12"/>
      <c r="X32" s="5"/>
      <c r="Y32" s="5"/>
      <c r="Z32" s="5"/>
    </row>
    <row r="33" ht="14.25" customHeight="1">
      <c r="A33" s="9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42">
        <v>2000.0</v>
      </c>
      <c r="O33" s="21">
        <f>(1+P30)^6</f>
        <v>1.586874323</v>
      </c>
      <c r="P33" s="21"/>
      <c r="Q33" s="34"/>
      <c r="R33" s="35"/>
      <c r="S33" s="36">
        <f t="shared" si="3"/>
        <v>3173.748646</v>
      </c>
      <c r="T33" s="5"/>
      <c r="U33" s="5"/>
      <c r="V33" s="5"/>
      <c r="W33" s="12"/>
      <c r="X33" s="5"/>
      <c r="Y33" s="5"/>
      <c r="Z33" s="5"/>
    </row>
    <row r="34" ht="14.25" customHeight="1">
      <c r="A34" s="9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20">
        <v>2000.0</v>
      </c>
      <c r="O34" s="21">
        <f>(((1+P30)^4)-1)/(((1+P30)^4)*P30)</f>
        <v>3.31212684</v>
      </c>
      <c r="P34" s="21">
        <f>(1+P30)^6</f>
        <v>1.586874323</v>
      </c>
      <c r="Q34" s="34"/>
      <c r="R34" s="35"/>
      <c r="S34" s="36">
        <f t="shared" ref="S34:S35" si="4">N34*O34*P34</f>
        <v>10511.85807</v>
      </c>
      <c r="T34" s="5"/>
      <c r="U34" s="5"/>
      <c r="V34" s="5"/>
      <c r="W34" s="12"/>
      <c r="X34" s="5"/>
      <c r="Y34" s="5"/>
      <c r="Z34" s="5"/>
    </row>
    <row r="35" ht="14.25" customHeight="1">
      <c r="A35" s="9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20">
        <v>-200.0</v>
      </c>
      <c r="O35" s="21">
        <f>(((((P30+1)^4)-1)/(P30*((P30+1)^4)))-(4/((1+P30)^4)))/P30</f>
        <v>4.650092861</v>
      </c>
      <c r="P35" s="21">
        <f>(1+P30)^6</f>
        <v>1.586874323</v>
      </c>
      <c r="Q35" s="34"/>
      <c r="R35" s="35"/>
      <c r="S35" s="36">
        <f t="shared" si="4"/>
        <v>-1475.822592</v>
      </c>
      <c r="T35" s="5"/>
      <c r="U35" s="5"/>
      <c r="V35" s="5"/>
      <c r="W35" s="12"/>
      <c r="X35" s="5"/>
      <c r="Y35" s="5"/>
      <c r="Z35" s="5"/>
    </row>
    <row r="36" ht="14.25" customHeight="1">
      <c r="A36" s="44" t="s">
        <v>26</v>
      </c>
      <c r="I36" s="5"/>
      <c r="J36" s="5"/>
      <c r="K36" s="5"/>
      <c r="L36" s="5"/>
      <c r="M36" s="5"/>
      <c r="N36" s="20">
        <v>-300.0</v>
      </c>
      <c r="O36" s="21">
        <f>PV(P30,1,,-1)</f>
        <v>0.9259259259</v>
      </c>
      <c r="P36" s="21"/>
      <c r="Q36" s="34"/>
      <c r="R36" s="35"/>
      <c r="S36" s="36">
        <f>N36*O36</f>
        <v>-277.7777778</v>
      </c>
      <c r="T36" s="5"/>
      <c r="U36" s="5"/>
      <c r="V36" s="5"/>
      <c r="W36" s="12"/>
      <c r="X36" s="5"/>
      <c r="Y36" s="5"/>
      <c r="Z36" s="5"/>
    </row>
    <row r="37" ht="14.25" customHeight="1">
      <c r="A37" s="9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20">
        <v>1600.0</v>
      </c>
      <c r="O37" s="21">
        <f>(1-((1-0.07)^16)*((1+P30)^(-16)))/(P30+0.07)</f>
        <v>6.05733208</v>
      </c>
      <c r="P37" s="21">
        <f>PV(P30,1,,-1)</f>
        <v>0.9259259259</v>
      </c>
      <c r="Q37" s="34"/>
      <c r="R37" s="35"/>
      <c r="S37" s="36">
        <f>N37*O37*P37</f>
        <v>8973.825304</v>
      </c>
      <c r="T37" s="5"/>
      <c r="U37" s="5"/>
      <c r="V37" s="5"/>
      <c r="W37" s="12"/>
      <c r="X37" s="5"/>
      <c r="Y37" s="5"/>
      <c r="Z37" s="5"/>
    </row>
    <row r="38" ht="15.75" customHeight="1">
      <c r="A38" s="13" t="s">
        <v>27</v>
      </c>
      <c r="I38" s="14"/>
      <c r="J38" s="14"/>
      <c r="K38" s="14"/>
      <c r="L38" s="5"/>
      <c r="M38" s="5"/>
      <c r="N38" s="26"/>
      <c r="O38" s="45"/>
      <c r="P38" s="45"/>
      <c r="Q38" s="45"/>
      <c r="R38" s="46"/>
      <c r="S38" s="40"/>
      <c r="T38" s="5"/>
      <c r="U38" s="5"/>
      <c r="V38" s="5"/>
      <c r="W38" s="12"/>
      <c r="X38" s="5"/>
      <c r="Y38" s="5"/>
      <c r="Z38" s="5"/>
    </row>
    <row r="39" ht="14.25" customHeight="1">
      <c r="A39" s="9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47" t="s">
        <v>19</v>
      </c>
      <c r="R39" s="48"/>
      <c r="S39" s="33">
        <f>SUM(S32:S37)</f>
        <v>24333.48019</v>
      </c>
      <c r="T39" s="5"/>
      <c r="U39" s="5"/>
      <c r="V39" s="5"/>
      <c r="W39" s="12"/>
      <c r="X39" s="5"/>
      <c r="Y39" s="5"/>
      <c r="Z39" s="5"/>
    </row>
    <row r="40" ht="14.25" customHeight="1">
      <c r="A40" s="9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12"/>
      <c r="X40" s="5"/>
      <c r="Y40" s="5"/>
      <c r="Z40" s="5"/>
    </row>
    <row r="41" ht="14.25" customHeight="1">
      <c r="A41" s="6" t="s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49"/>
      <c r="O41" s="50" t="s">
        <v>11</v>
      </c>
      <c r="P41" s="51">
        <v>0.11</v>
      </c>
      <c r="Q41" s="7"/>
      <c r="R41" s="7"/>
      <c r="S41" s="7"/>
      <c r="T41" s="7"/>
      <c r="U41" s="7"/>
      <c r="V41" s="7"/>
      <c r="W41" s="8"/>
      <c r="X41" s="5"/>
      <c r="Y41" s="5"/>
      <c r="Z41" s="5"/>
    </row>
    <row r="42" ht="14.25" customHeight="1">
      <c r="A42" s="9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15" t="s">
        <v>13</v>
      </c>
      <c r="O42" s="16" t="s">
        <v>14</v>
      </c>
      <c r="P42" s="16" t="s">
        <v>15</v>
      </c>
      <c r="Q42" s="16" t="s">
        <v>16</v>
      </c>
      <c r="R42" s="17" t="s">
        <v>17</v>
      </c>
      <c r="S42" s="18" t="s">
        <v>25</v>
      </c>
      <c r="T42" s="5"/>
      <c r="U42" s="5"/>
      <c r="V42" s="5"/>
      <c r="W42" s="12"/>
      <c r="X42" s="5"/>
      <c r="Y42" s="5"/>
      <c r="Z42" s="5"/>
    </row>
    <row r="43" ht="15.75" customHeight="1">
      <c r="A43" s="52" t="s">
        <v>29</v>
      </c>
      <c r="I43" s="53"/>
      <c r="J43" s="53"/>
      <c r="K43" s="53"/>
      <c r="L43" s="5"/>
      <c r="M43" s="5"/>
      <c r="N43" s="54">
        <v>105000.0</v>
      </c>
      <c r="O43" s="55">
        <f>(P41*(1+P41)^20)/(((1+P41)^20)-1)</f>
        <v>0.1255756369</v>
      </c>
      <c r="P43" s="5"/>
      <c r="Q43" s="5"/>
      <c r="R43" s="5"/>
      <c r="S43" s="56">
        <f>N43*O43</f>
        <v>13185.44187</v>
      </c>
      <c r="T43" s="5"/>
      <c r="U43" s="5"/>
      <c r="V43" s="5"/>
      <c r="W43" s="12"/>
      <c r="X43" s="5"/>
      <c r="Y43" s="5"/>
      <c r="Z43" s="5"/>
    </row>
    <row r="44" ht="15.0" customHeight="1">
      <c r="A44" s="19"/>
      <c r="I44" s="53"/>
      <c r="J44" s="53"/>
      <c r="K44" s="53"/>
      <c r="L44" s="5"/>
      <c r="M44" s="5"/>
      <c r="N44" s="54">
        <v>3000.0</v>
      </c>
      <c r="O44" s="5"/>
      <c r="P44" s="5"/>
      <c r="Q44" s="5"/>
      <c r="R44" s="5"/>
      <c r="S44" s="57">
        <f>N44</f>
        <v>3000</v>
      </c>
      <c r="T44" s="5"/>
      <c r="U44" s="5"/>
      <c r="V44" s="5"/>
      <c r="W44" s="12"/>
      <c r="X44" s="5"/>
      <c r="Y44" s="5"/>
      <c r="Z44" s="5"/>
    </row>
    <row r="45" ht="15.0" customHeight="1">
      <c r="A45" s="19"/>
      <c r="I45" s="53"/>
      <c r="J45" s="53"/>
      <c r="K45" s="53"/>
      <c r="L45" s="5"/>
      <c r="M45" s="5"/>
      <c r="N45" s="54">
        <v>1250.0</v>
      </c>
      <c r="O45" s="55">
        <f>(1/P41)-(20/(((1+P41)^20)-1))</f>
        <v>6.258975113</v>
      </c>
      <c r="P45" s="5"/>
      <c r="Q45" s="5"/>
      <c r="R45" s="5"/>
      <c r="S45" s="57">
        <f>N45*O45</f>
        <v>7823.718892</v>
      </c>
      <c r="T45" s="5"/>
      <c r="U45" s="5"/>
      <c r="V45" s="5"/>
      <c r="W45" s="12"/>
      <c r="X45" s="5"/>
      <c r="Y45" s="5"/>
      <c r="Z45" s="5"/>
    </row>
    <row r="46" ht="14.25" customHeight="1">
      <c r="A46" s="9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4">
        <v>-15000.0</v>
      </c>
      <c r="O46" s="55">
        <f>(1+P41)^-20</f>
        <v>0.1240339071</v>
      </c>
      <c r="P46" s="55">
        <f>(((1+P41)^20-1)/(P41*(1+P41)^20))^-1</f>
        <v>0.1255756369</v>
      </c>
      <c r="Q46" s="5"/>
      <c r="R46" s="5"/>
      <c r="S46" s="56">
        <f>N46*P46*O46</f>
        <v>-233.6345532</v>
      </c>
      <c r="T46" s="14"/>
      <c r="U46" s="14"/>
      <c r="V46" s="5"/>
      <c r="W46" s="12"/>
      <c r="X46" s="5"/>
      <c r="Y46" s="5"/>
      <c r="Z46" s="5"/>
    </row>
    <row r="47" ht="14.25" customHeight="1">
      <c r="A47" s="9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8"/>
      <c r="O47" s="5"/>
      <c r="P47" s="5"/>
      <c r="Q47" s="5"/>
      <c r="R47" s="5"/>
      <c r="S47" s="59"/>
      <c r="T47" s="60"/>
      <c r="U47" s="5"/>
      <c r="V47" s="5"/>
      <c r="W47" s="12"/>
      <c r="X47" s="5"/>
      <c r="Y47" s="5"/>
      <c r="Z47" s="5"/>
    </row>
    <row r="48" ht="15.0" customHeight="1">
      <c r="A48" s="9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8"/>
      <c r="O48" s="5"/>
      <c r="P48" s="5"/>
      <c r="Q48" s="5"/>
      <c r="R48" s="5"/>
      <c r="S48" s="61"/>
      <c r="T48" s="5"/>
      <c r="U48" s="5"/>
      <c r="V48" s="5"/>
      <c r="W48" s="12"/>
      <c r="X48" s="5"/>
      <c r="Y48" s="5"/>
      <c r="Z48" s="5"/>
    </row>
    <row r="49" ht="14.25" customHeight="1">
      <c r="A49" s="9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62"/>
      <c r="O49" s="63"/>
      <c r="P49" s="63"/>
      <c r="Q49" s="64" t="s">
        <v>19</v>
      </c>
      <c r="R49" s="65">
        <f>SUM(S43:S46)</f>
        <v>23775.52621</v>
      </c>
      <c r="S49" s="66"/>
      <c r="T49" s="5"/>
      <c r="U49" s="5"/>
      <c r="V49" s="5"/>
      <c r="W49" s="12"/>
      <c r="X49" s="5"/>
      <c r="Y49" s="5"/>
      <c r="Z49" s="5"/>
    </row>
    <row r="50" ht="14.25" customHeight="1">
      <c r="A50" s="67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5"/>
      <c r="O50" s="5"/>
      <c r="P50" s="5"/>
      <c r="Q50" s="5"/>
      <c r="R50" s="5"/>
      <c r="S50" s="5"/>
      <c r="T50" s="5"/>
      <c r="U50" s="5"/>
      <c r="V50" s="68"/>
      <c r="W50" s="69"/>
      <c r="X50" s="5"/>
      <c r="Y50" s="5"/>
      <c r="Z50" s="5"/>
    </row>
    <row r="51" ht="14.25" customHeight="1">
      <c r="A51" s="70" t="s">
        <v>30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71">
        <v>500.0</v>
      </c>
      <c r="O51" s="72">
        <v>0.2</v>
      </c>
      <c r="P51" s="73"/>
      <c r="Q51" s="74">
        <f t="shared" ref="Q51:Q52" si="5">N51/O51</f>
        <v>2500</v>
      </c>
      <c r="R51" s="73"/>
      <c r="S51" s="73"/>
      <c r="T51" s="73"/>
      <c r="U51" s="75"/>
      <c r="V51" s="5"/>
      <c r="W51" s="12"/>
      <c r="X51" s="5"/>
      <c r="Y51" s="5"/>
      <c r="Z51" s="5"/>
    </row>
    <row r="52" ht="14.25" customHeight="1">
      <c r="A52" s="9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4">
        <v>250.0</v>
      </c>
      <c r="O52" s="76">
        <v>0.1</v>
      </c>
      <c r="P52" s="5"/>
      <c r="Q52" s="77">
        <f t="shared" si="5"/>
        <v>2500</v>
      </c>
      <c r="R52" s="5"/>
      <c r="S52" s="5"/>
      <c r="T52" s="5"/>
      <c r="U52" s="61"/>
      <c r="V52" s="5"/>
      <c r="W52" s="12"/>
      <c r="X52" s="5"/>
      <c r="Y52" s="5"/>
      <c r="Z52" s="5"/>
    </row>
    <row r="53" ht="14.25" customHeight="1">
      <c r="A53" s="13" t="s">
        <v>31</v>
      </c>
      <c r="I53" s="14"/>
      <c r="J53" s="14"/>
      <c r="K53" s="14"/>
      <c r="L53" s="5"/>
      <c r="M53" s="5"/>
      <c r="N53" s="58"/>
      <c r="O53" s="5"/>
      <c r="P53" s="5"/>
      <c r="Q53" s="5"/>
      <c r="R53" s="5"/>
      <c r="S53" s="5"/>
      <c r="T53" s="5"/>
      <c r="U53" s="61"/>
      <c r="V53" s="5"/>
      <c r="W53" s="12"/>
      <c r="X53" s="5"/>
      <c r="Y53" s="5"/>
      <c r="Z53" s="5"/>
    </row>
    <row r="54" ht="14.25" customHeight="1">
      <c r="A54" s="13" t="s">
        <v>32</v>
      </c>
      <c r="I54" s="14"/>
      <c r="J54" s="14"/>
      <c r="K54" s="14"/>
      <c r="L54" s="5"/>
      <c r="M54" s="5"/>
      <c r="N54" s="62"/>
      <c r="O54" s="63"/>
      <c r="P54" s="63"/>
      <c r="Q54" s="63"/>
      <c r="R54" s="63"/>
      <c r="S54" s="64" t="s">
        <v>33</v>
      </c>
      <c r="T54" s="78">
        <f>Q51</f>
        <v>2500</v>
      </c>
      <c r="U54" s="66"/>
      <c r="V54" s="5"/>
      <c r="W54" s="12"/>
      <c r="X54" s="5"/>
      <c r="Y54" s="5"/>
      <c r="Z54" s="5"/>
    </row>
    <row r="55" ht="14.25" customHeight="1">
      <c r="A55" s="13" t="s">
        <v>34</v>
      </c>
      <c r="I55" s="14"/>
      <c r="J55" s="14"/>
      <c r="K55" s="14"/>
      <c r="L55" s="5"/>
      <c r="M55" s="5"/>
      <c r="N55" s="71">
        <v>2500.0</v>
      </c>
      <c r="O55" s="73"/>
      <c r="P55" s="73"/>
      <c r="Q55" s="73"/>
      <c r="R55" s="73"/>
      <c r="S55" s="79"/>
      <c r="T55" s="79"/>
      <c r="U55" s="80"/>
      <c r="V55" s="5"/>
      <c r="W55" s="12"/>
      <c r="X55" s="5"/>
      <c r="Y55" s="5"/>
      <c r="Z55" s="5"/>
    </row>
    <row r="56" ht="14.25" customHeight="1">
      <c r="A56" s="13" t="s">
        <v>35</v>
      </c>
      <c r="I56" s="14"/>
      <c r="J56" s="14"/>
      <c r="K56" s="14"/>
      <c r="L56" s="5"/>
      <c r="M56" s="5"/>
      <c r="N56" s="54">
        <v>500.0</v>
      </c>
      <c r="O56" s="5"/>
      <c r="P56" s="5"/>
      <c r="Q56" s="5"/>
      <c r="R56" s="5"/>
      <c r="S56" s="60"/>
      <c r="T56" s="60"/>
      <c r="U56" s="61"/>
      <c r="V56" s="5"/>
      <c r="W56" s="12"/>
      <c r="X56" s="5"/>
      <c r="Y56" s="5"/>
      <c r="Z56" s="5"/>
    </row>
    <row r="57" ht="14.25" customHeight="1">
      <c r="A57" s="13" t="s">
        <v>36</v>
      </c>
      <c r="I57" s="14"/>
      <c r="J57" s="14"/>
      <c r="K57" s="14"/>
      <c r="L57" s="5"/>
      <c r="M57" s="5"/>
      <c r="N57" s="54">
        <v>250.0</v>
      </c>
      <c r="O57" s="5"/>
      <c r="P57" s="5"/>
      <c r="Q57" s="5"/>
      <c r="R57" s="5"/>
      <c r="S57" s="5"/>
      <c r="T57" s="5"/>
      <c r="U57" s="61"/>
      <c r="V57" s="5"/>
      <c r="W57" s="12"/>
      <c r="X57" s="5"/>
      <c r="Y57" s="5"/>
      <c r="Z57" s="5"/>
    </row>
    <row r="58" ht="14.25" customHeight="1">
      <c r="A58" s="9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81">
        <f>SUM(N55:N57)</f>
        <v>3250</v>
      </c>
      <c r="O58" s="5">
        <f>(((1.04)^18)-1)/0.04</f>
        <v>25.64541288</v>
      </c>
      <c r="P58" s="5">
        <f>(1+0.0169)^18</f>
        <v>1.352098877</v>
      </c>
      <c r="Q58" s="77"/>
      <c r="R58" s="77"/>
      <c r="S58" s="5"/>
      <c r="T58" s="5"/>
      <c r="U58" s="61"/>
      <c r="V58" s="5"/>
      <c r="W58" s="12"/>
      <c r="X58" s="5"/>
      <c r="Y58" s="5"/>
      <c r="Z58" s="5"/>
    </row>
    <row r="59" ht="14.25" customHeight="1">
      <c r="A59" s="13" t="s">
        <v>37</v>
      </c>
      <c r="I59" s="5"/>
      <c r="J59" s="5"/>
      <c r="K59" s="5"/>
      <c r="L59" s="5"/>
      <c r="M59" s="5"/>
      <c r="N59" s="58"/>
      <c r="O59" s="82"/>
      <c r="P59" s="4"/>
      <c r="Q59" s="4"/>
      <c r="R59" s="77">
        <f>N58*P59</f>
        <v>0</v>
      </c>
      <c r="S59" s="4"/>
      <c r="T59" s="4"/>
      <c r="U59" s="61"/>
      <c r="V59" s="5"/>
      <c r="W59" s="12"/>
      <c r="X59" s="5"/>
      <c r="Y59" s="5"/>
      <c r="Z59" s="5"/>
    </row>
    <row r="60" ht="14.25" customHeight="1">
      <c r="A60" s="13" t="s">
        <v>38</v>
      </c>
      <c r="I60" s="5"/>
      <c r="J60" s="5"/>
      <c r="K60" s="5"/>
      <c r="L60" s="5"/>
      <c r="M60" s="5"/>
      <c r="N60" s="58"/>
      <c r="O60" s="82"/>
      <c r="P60" s="5"/>
      <c r="Q60" s="5"/>
      <c r="R60" s="5"/>
      <c r="S60" s="5"/>
      <c r="T60" s="82"/>
      <c r="U60" s="61"/>
      <c r="V60" s="5"/>
      <c r="W60" s="12"/>
      <c r="X60" s="5"/>
      <c r="Y60" s="5"/>
      <c r="Z60" s="5"/>
    </row>
    <row r="61" ht="15.0" customHeight="1">
      <c r="A61" s="13" t="s">
        <v>39</v>
      </c>
      <c r="I61" s="5"/>
      <c r="J61" s="5"/>
      <c r="K61" s="5"/>
      <c r="L61" s="5"/>
      <c r="M61" s="5"/>
      <c r="N61" s="58"/>
      <c r="O61" s="5"/>
      <c r="P61" s="5"/>
      <c r="Q61" s="5"/>
      <c r="R61" s="82"/>
      <c r="S61" s="5"/>
      <c r="T61" s="5"/>
      <c r="U61" s="61"/>
      <c r="V61" s="5"/>
      <c r="W61" s="12"/>
      <c r="X61" s="5"/>
      <c r="Y61" s="5"/>
      <c r="Z61" s="5"/>
    </row>
    <row r="62" ht="14.25" customHeight="1">
      <c r="A62" s="19"/>
      <c r="I62" s="5"/>
      <c r="J62" s="5"/>
      <c r="K62" s="5"/>
      <c r="L62" s="5"/>
      <c r="M62" s="5"/>
      <c r="N62" s="58"/>
      <c r="O62" s="5"/>
      <c r="P62" s="5"/>
      <c r="Q62" s="83"/>
      <c r="R62" s="5"/>
      <c r="S62" s="5"/>
      <c r="T62" s="82"/>
      <c r="U62" s="61"/>
      <c r="V62" s="5"/>
      <c r="W62" s="12"/>
      <c r="X62" s="5"/>
      <c r="Y62" s="5"/>
      <c r="Z62" s="5"/>
    </row>
    <row r="63" ht="14.25" customHeight="1">
      <c r="A63" s="9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8"/>
      <c r="O63" s="5"/>
      <c r="P63" s="5"/>
      <c r="Q63" s="83"/>
      <c r="R63" s="5"/>
      <c r="S63" s="5"/>
      <c r="T63" s="84"/>
      <c r="U63" s="85"/>
      <c r="V63" s="5"/>
      <c r="W63" s="12"/>
      <c r="X63" s="5"/>
      <c r="Y63" s="5"/>
      <c r="Z63" s="5"/>
    </row>
    <row r="64" ht="14.25" customHeight="1">
      <c r="A64" s="9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8"/>
      <c r="O64" s="5"/>
      <c r="P64" s="5"/>
      <c r="Q64" s="83"/>
      <c r="R64" s="5"/>
      <c r="S64" s="5"/>
      <c r="T64" s="5"/>
      <c r="U64" s="61"/>
      <c r="V64" s="5"/>
      <c r="W64" s="86"/>
      <c r="X64" s="5"/>
      <c r="Y64" s="5"/>
      <c r="Z64" s="5"/>
    </row>
    <row r="65" ht="14.25" customHeight="1">
      <c r="A65" s="9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62"/>
      <c r="O65" s="63"/>
      <c r="P65" s="63"/>
      <c r="Q65" s="87"/>
      <c r="R65" s="63"/>
      <c r="S65" s="64" t="s">
        <v>40</v>
      </c>
      <c r="T65" s="78">
        <f>N58*O58/P58</f>
        <v>61643.11894</v>
      </c>
      <c r="U65" s="66"/>
      <c r="V65" s="5"/>
      <c r="W65" s="12"/>
      <c r="X65" s="5"/>
      <c r="Y65" s="5"/>
      <c r="Z65" s="5"/>
    </row>
    <row r="66" ht="14.25" customHeight="1">
      <c r="A66" s="9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88">
        <f>T65*10</f>
        <v>616431.1894</v>
      </c>
      <c r="O66" s="5"/>
      <c r="P66" s="5"/>
      <c r="Q66" s="89"/>
      <c r="R66" s="5"/>
      <c r="S66" s="60"/>
      <c r="T66" s="60"/>
      <c r="U66" s="61"/>
      <c r="V66" s="5"/>
      <c r="W66" s="12"/>
      <c r="X66" s="5"/>
      <c r="Y66" s="5"/>
      <c r="Z66" s="5"/>
    </row>
    <row r="67" ht="15.75" customHeight="1">
      <c r="A67" s="9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8">
        <f>(1+0.0169)^-18</f>
        <v>0.7395908814</v>
      </c>
      <c r="O67" s="5"/>
      <c r="P67" s="5"/>
      <c r="Q67" s="89"/>
      <c r="R67" s="5"/>
      <c r="S67" s="60"/>
      <c r="T67" s="60"/>
      <c r="U67" s="61"/>
      <c r="V67" s="5"/>
      <c r="W67" s="12"/>
      <c r="X67" s="5"/>
      <c r="Y67" s="5"/>
      <c r="Z67" s="5"/>
    </row>
    <row r="68" ht="15.75" customHeight="1">
      <c r="A68" s="9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8"/>
      <c r="O68" s="5"/>
      <c r="P68" s="90"/>
      <c r="Q68" s="89"/>
      <c r="R68" s="5"/>
      <c r="S68" s="60"/>
      <c r="T68" s="60"/>
      <c r="U68" s="61"/>
      <c r="V68" s="5"/>
      <c r="W68" s="12"/>
      <c r="X68" s="5"/>
      <c r="Y68" s="5"/>
      <c r="Z68" s="5"/>
    </row>
    <row r="69" ht="14.25" customHeight="1">
      <c r="A69" s="9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8"/>
      <c r="O69" s="5"/>
      <c r="P69" s="5"/>
      <c r="Q69" s="89"/>
      <c r="R69" s="5"/>
      <c r="S69" s="60"/>
      <c r="T69" s="60"/>
      <c r="U69" s="61"/>
      <c r="V69" s="5"/>
      <c r="W69" s="86"/>
      <c r="X69" s="5"/>
      <c r="Y69" s="5"/>
      <c r="Z69" s="5"/>
    </row>
    <row r="70" ht="14.25" customHeight="1">
      <c r="A70" s="9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62"/>
      <c r="O70" s="63"/>
      <c r="P70" s="63"/>
      <c r="Q70" s="87"/>
      <c r="R70" s="63"/>
      <c r="S70" s="64" t="s">
        <v>41</v>
      </c>
      <c r="T70" s="78">
        <f>N66*N67</f>
        <v>455906.8866</v>
      </c>
      <c r="U70" s="66"/>
      <c r="V70" s="5"/>
      <c r="W70" s="12"/>
      <c r="X70" s="5"/>
      <c r="Y70" s="5"/>
      <c r="Z70" s="5"/>
    </row>
    <row r="71" ht="14.25" customHeight="1">
      <c r="A71" s="9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83"/>
      <c r="R71" s="5"/>
      <c r="S71" s="5"/>
      <c r="T71" s="5"/>
      <c r="U71" s="5"/>
      <c r="V71" s="5"/>
      <c r="W71" s="12"/>
      <c r="X71" s="5"/>
      <c r="Y71" s="5"/>
      <c r="Z71" s="5"/>
    </row>
    <row r="72" ht="14.25" customHeight="1">
      <c r="A72" s="91" t="s">
        <v>42</v>
      </c>
      <c r="B72" s="92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93"/>
      <c r="R72" s="7"/>
      <c r="S72" s="7"/>
      <c r="T72" s="7"/>
      <c r="U72" s="7"/>
      <c r="V72" s="7"/>
      <c r="W72" s="8"/>
      <c r="X72" s="5"/>
      <c r="Y72" s="5"/>
      <c r="Z72" s="5"/>
    </row>
    <row r="73" ht="14.25" customHeight="1">
      <c r="A73" s="9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95"/>
      <c r="O73" s="73"/>
      <c r="P73" s="73"/>
      <c r="Q73" s="96"/>
      <c r="R73" s="73"/>
      <c r="S73" s="73"/>
      <c r="T73" s="73"/>
      <c r="U73" s="75"/>
      <c r="V73" s="5"/>
      <c r="W73" s="12"/>
      <c r="X73" s="5"/>
      <c r="Y73" s="5"/>
      <c r="Z73" s="5"/>
    </row>
    <row r="74" ht="15.0" customHeight="1">
      <c r="A74" s="97" t="s">
        <v>43</v>
      </c>
      <c r="I74" s="98"/>
      <c r="J74" s="98"/>
      <c r="K74" s="98"/>
      <c r="L74" s="5"/>
      <c r="M74" s="5"/>
      <c r="N74" s="58"/>
      <c r="O74" s="5"/>
      <c r="P74" s="5"/>
      <c r="Q74" s="89"/>
      <c r="R74" s="5"/>
      <c r="S74" s="5"/>
      <c r="T74" s="4"/>
      <c r="U74" s="61"/>
      <c r="V74" s="5"/>
      <c r="W74" s="12"/>
      <c r="X74" s="5"/>
      <c r="Y74" s="5"/>
      <c r="Z74" s="5"/>
    </row>
    <row r="75" ht="14.25" customHeight="1">
      <c r="A75" s="19"/>
      <c r="I75" s="98"/>
      <c r="J75" s="98"/>
      <c r="K75" s="98"/>
      <c r="L75" s="5"/>
      <c r="M75" s="5"/>
      <c r="N75" s="58"/>
      <c r="O75" s="5"/>
      <c r="P75" s="5"/>
      <c r="Q75" s="89"/>
      <c r="R75" s="5"/>
      <c r="S75" s="5"/>
      <c r="T75" s="5"/>
      <c r="U75" s="61"/>
      <c r="V75" s="5"/>
      <c r="W75" s="12"/>
      <c r="X75" s="5"/>
      <c r="Y75" s="5"/>
      <c r="Z75" s="5"/>
    </row>
    <row r="76" ht="14.25" customHeight="1">
      <c r="A76" s="19"/>
      <c r="I76" s="98"/>
      <c r="J76" s="98"/>
      <c r="K76" s="98"/>
      <c r="L76" s="5"/>
      <c r="M76" s="5"/>
      <c r="N76" s="58"/>
      <c r="O76" s="5"/>
      <c r="P76" s="5"/>
      <c r="Q76" s="89"/>
      <c r="R76" s="5"/>
      <c r="S76" s="5"/>
      <c r="T76" s="4"/>
      <c r="U76" s="61"/>
      <c r="V76" s="5"/>
      <c r="W76" s="12"/>
      <c r="X76" s="5"/>
      <c r="Y76" s="5"/>
      <c r="Z76" s="5"/>
    </row>
    <row r="77" ht="14.25" customHeight="1">
      <c r="A77" s="9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8"/>
      <c r="O77" s="5"/>
      <c r="P77" s="5"/>
      <c r="Q77" s="89"/>
      <c r="R77" s="5"/>
      <c r="S77" s="5"/>
      <c r="T77" s="14"/>
      <c r="U77" s="99"/>
      <c r="V77" s="5"/>
      <c r="W77" s="12"/>
      <c r="X77" s="5"/>
      <c r="Y77" s="5"/>
      <c r="Z77" s="5"/>
    </row>
    <row r="78" ht="14.25" customHeight="1">
      <c r="A78" s="100" t="s">
        <v>44</v>
      </c>
      <c r="I78" s="101"/>
      <c r="J78" s="101"/>
      <c r="K78" s="101"/>
      <c r="L78" s="5"/>
      <c r="M78" s="5"/>
      <c r="N78" s="58"/>
      <c r="O78" s="5"/>
      <c r="P78" s="5"/>
      <c r="Q78" s="89"/>
      <c r="R78" s="5"/>
      <c r="S78" s="60"/>
      <c r="T78" s="60"/>
      <c r="U78" s="61"/>
      <c r="V78" s="5"/>
      <c r="W78" s="12"/>
      <c r="X78" s="5"/>
      <c r="Y78" s="5"/>
      <c r="Z78" s="5"/>
    </row>
    <row r="79" ht="14.25" customHeight="1">
      <c r="A79" s="9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8"/>
      <c r="O79" s="5"/>
      <c r="P79" s="5"/>
      <c r="Q79" s="89"/>
      <c r="R79" s="5"/>
      <c r="S79" s="5"/>
      <c r="T79" s="5"/>
      <c r="U79" s="61"/>
      <c r="V79" s="5"/>
      <c r="W79" s="12"/>
      <c r="X79" s="5"/>
      <c r="Y79" s="5"/>
      <c r="Z79" s="5"/>
    </row>
    <row r="80" ht="14.25" customHeight="1">
      <c r="A80" s="94" t="s">
        <v>45</v>
      </c>
      <c r="L80" s="5"/>
      <c r="M80" s="5"/>
      <c r="N80" s="62"/>
      <c r="O80" s="63"/>
      <c r="P80" s="63"/>
      <c r="Q80" s="87"/>
      <c r="R80" s="63"/>
      <c r="S80" s="64" t="s">
        <v>46</v>
      </c>
      <c r="T80" s="78"/>
      <c r="U80" s="66"/>
      <c r="V80" s="5"/>
      <c r="W80" s="12"/>
      <c r="X80" s="5"/>
      <c r="Y80" s="5"/>
      <c r="Z80" s="5"/>
    </row>
    <row r="81" ht="15.0" customHeight="1">
      <c r="A81" s="102" t="s">
        <v>47</v>
      </c>
      <c r="I81" s="103"/>
      <c r="J81" s="103"/>
      <c r="K81" s="103"/>
      <c r="L81" s="5"/>
      <c r="M81" s="5"/>
      <c r="N81" s="5"/>
      <c r="O81" s="5"/>
      <c r="P81" s="5"/>
      <c r="Q81" s="83"/>
      <c r="R81" s="5"/>
      <c r="S81" s="5"/>
      <c r="T81" s="5"/>
      <c r="U81" s="5"/>
      <c r="V81" s="5"/>
      <c r="W81" s="12"/>
      <c r="X81" s="5"/>
      <c r="Y81" s="5"/>
      <c r="Z81" s="5"/>
    </row>
    <row r="82" ht="14.25" customHeight="1">
      <c r="A82" s="19"/>
      <c r="I82" s="103"/>
      <c r="J82" s="103"/>
      <c r="K82" s="103"/>
      <c r="L82" s="5"/>
      <c r="M82" s="5"/>
      <c r="N82" s="5"/>
      <c r="O82" s="5"/>
      <c r="P82" s="5"/>
      <c r="Q82" s="83"/>
      <c r="R82" s="5"/>
      <c r="S82" s="5"/>
      <c r="T82" s="5"/>
      <c r="U82" s="5"/>
      <c r="V82" s="5"/>
      <c r="W82" s="12"/>
      <c r="X82" s="5"/>
      <c r="Y82" s="5"/>
      <c r="Z82" s="5"/>
    </row>
    <row r="83" ht="14.25" customHeight="1">
      <c r="A83" s="9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83"/>
      <c r="R83" s="5"/>
      <c r="S83" s="5"/>
      <c r="T83" s="5"/>
      <c r="U83" s="5"/>
      <c r="V83" s="5"/>
      <c r="W83" s="12"/>
      <c r="X83" s="5"/>
      <c r="Y83" s="5"/>
      <c r="Z83" s="5"/>
    </row>
    <row r="84" ht="14.25" customHeight="1">
      <c r="A84" s="9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83"/>
      <c r="R84" s="5"/>
      <c r="S84" s="5"/>
      <c r="T84" s="5"/>
      <c r="U84" s="5"/>
      <c r="V84" s="5"/>
      <c r="W84" s="12"/>
      <c r="X84" s="5"/>
      <c r="Y84" s="5"/>
      <c r="Z84" s="5"/>
    </row>
    <row r="85" ht="14.25" customHeight="1">
      <c r="A85" s="9"/>
      <c r="B85" s="5"/>
      <c r="C85" s="5"/>
      <c r="D85" s="5"/>
      <c r="E85" s="5"/>
      <c r="F85" s="5"/>
      <c r="G85" s="5"/>
      <c r="H85" s="95"/>
      <c r="I85" s="73"/>
      <c r="J85" s="73"/>
      <c r="K85" s="73"/>
      <c r="L85" s="73"/>
      <c r="M85" s="73"/>
      <c r="N85" s="73"/>
      <c r="O85" s="104"/>
      <c r="P85" s="73"/>
      <c r="Q85" s="105"/>
      <c r="R85" s="73"/>
      <c r="S85" s="73"/>
      <c r="T85" s="104"/>
      <c r="U85" s="75"/>
      <c r="V85" s="5"/>
      <c r="W85" s="12"/>
      <c r="X85" s="5"/>
      <c r="Y85" s="5"/>
      <c r="Z85" s="5"/>
    </row>
    <row r="86" ht="14.25" customHeight="1">
      <c r="A86" s="9"/>
      <c r="B86" s="5"/>
      <c r="C86" s="5"/>
      <c r="D86" s="5"/>
      <c r="E86" s="5"/>
      <c r="F86" s="5"/>
      <c r="G86" s="5"/>
      <c r="H86" s="58"/>
      <c r="I86" s="5"/>
      <c r="J86" s="5"/>
      <c r="K86" s="5"/>
      <c r="L86" s="5"/>
      <c r="M86" s="5"/>
      <c r="N86" s="5"/>
      <c r="O86" s="5"/>
      <c r="P86" s="5"/>
      <c r="Q86" s="83"/>
      <c r="R86" s="5"/>
      <c r="S86" s="5"/>
      <c r="T86" s="5"/>
      <c r="U86" s="61"/>
      <c r="V86" s="5"/>
      <c r="W86" s="12"/>
      <c r="X86" s="5"/>
      <c r="Y86" s="5"/>
      <c r="Z86" s="5"/>
    </row>
    <row r="87" ht="14.25" customHeight="1">
      <c r="A87" s="9"/>
      <c r="B87" s="5"/>
      <c r="C87" s="5"/>
      <c r="D87" s="5"/>
      <c r="E87" s="5"/>
      <c r="F87" s="5"/>
      <c r="G87" s="5"/>
      <c r="H87" s="58"/>
      <c r="I87" s="5"/>
      <c r="J87" s="5"/>
      <c r="K87" s="5"/>
      <c r="L87" s="5"/>
      <c r="M87" s="5"/>
      <c r="N87" s="5"/>
      <c r="O87" s="5"/>
      <c r="P87" s="5"/>
      <c r="Q87" s="83"/>
      <c r="R87" s="5"/>
      <c r="S87" s="5"/>
      <c r="T87" s="5"/>
      <c r="U87" s="61"/>
      <c r="V87" s="5"/>
      <c r="W87" s="12"/>
      <c r="X87" s="5"/>
      <c r="Y87" s="5"/>
      <c r="Z87" s="5"/>
    </row>
    <row r="88" ht="14.25" customHeight="1">
      <c r="A88" s="9"/>
      <c r="B88" s="5"/>
      <c r="C88" s="5"/>
      <c r="D88" s="5"/>
      <c r="E88" s="5"/>
      <c r="F88" s="5"/>
      <c r="G88" s="5"/>
      <c r="H88" s="58"/>
      <c r="I88" s="5"/>
      <c r="J88" s="5"/>
      <c r="K88" s="5"/>
      <c r="L88" s="5"/>
      <c r="M88" s="5"/>
      <c r="N88" s="5"/>
      <c r="O88" s="5"/>
      <c r="P88" s="5"/>
      <c r="Q88" s="83"/>
      <c r="R88" s="5"/>
      <c r="S88" s="5"/>
      <c r="T88" s="5"/>
      <c r="U88" s="61"/>
      <c r="V88" s="5"/>
      <c r="W88" s="12"/>
      <c r="X88" s="5"/>
      <c r="Y88" s="5"/>
      <c r="Z88" s="5"/>
    </row>
    <row r="89" ht="14.25" customHeight="1">
      <c r="A89" s="9"/>
      <c r="B89" s="5"/>
      <c r="C89" s="5"/>
      <c r="D89" s="5"/>
      <c r="E89" s="5"/>
      <c r="F89" s="5"/>
      <c r="G89" s="5"/>
      <c r="H89" s="58"/>
      <c r="I89" s="5"/>
      <c r="J89" s="5"/>
      <c r="K89" s="5"/>
      <c r="L89" s="5"/>
      <c r="M89" s="5"/>
      <c r="N89" s="5"/>
      <c r="O89" s="5"/>
      <c r="P89" s="5"/>
      <c r="Q89" s="83"/>
      <c r="R89" s="5"/>
      <c r="S89" s="5"/>
      <c r="T89" s="5"/>
      <c r="U89" s="61"/>
      <c r="V89" s="5"/>
      <c r="W89" s="12"/>
      <c r="X89" s="5"/>
      <c r="Y89" s="5"/>
      <c r="Z89" s="5"/>
    </row>
    <row r="90" ht="14.25" customHeight="1">
      <c r="A90" s="9"/>
      <c r="B90" s="5"/>
      <c r="C90" s="5"/>
      <c r="D90" s="77"/>
      <c r="E90" s="5"/>
      <c r="F90" s="5"/>
      <c r="G90" s="5"/>
      <c r="H90" s="58"/>
      <c r="I90" s="5"/>
      <c r="J90" s="5"/>
      <c r="K90" s="5"/>
      <c r="L90" s="5"/>
      <c r="M90" s="5"/>
      <c r="N90" s="5"/>
      <c r="O90" s="5"/>
      <c r="P90" s="5"/>
      <c r="Q90" s="83"/>
      <c r="R90" s="5"/>
      <c r="S90" s="5"/>
      <c r="T90" s="5"/>
      <c r="U90" s="61"/>
      <c r="V90" s="5"/>
      <c r="W90" s="12"/>
      <c r="X90" s="5"/>
      <c r="Y90" s="5"/>
      <c r="Z90" s="5"/>
    </row>
    <row r="91" ht="14.25" customHeight="1">
      <c r="A91" s="9"/>
      <c r="B91" s="5"/>
      <c r="C91" s="5"/>
      <c r="D91" s="77"/>
      <c r="E91" s="5"/>
      <c r="F91" s="5"/>
      <c r="G91" s="5"/>
      <c r="H91" s="62"/>
      <c r="I91" s="63"/>
      <c r="J91" s="63"/>
      <c r="K91" s="63"/>
      <c r="L91" s="63"/>
      <c r="M91" s="63"/>
      <c r="N91" s="63"/>
      <c r="O91" s="63"/>
      <c r="P91" s="63"/>
      <c r="Q91" s="87"/>
      <c r="R91" s="63"/>
      <c r="S91" s="64" t="s">
        <v>48</v>
      </c>
      <c r="T91" s="106"/>
      <c r="U91" s="66"/>
      <c r="V91" s="5"/>
      <c r="W91" s="12"/>
      <c r="X91" s="5"/>
      <c r="Y91" s="5"/>
      <c r="Z91" s="5"/>
    </row>
    <row r="92" ht="14.25" customHeight="1">
      <c r="A92" s="67"/>
      <c r="B92" s="68"/>
      <c r="C92" s="68"/>
      <c r="D92" s="107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108"/>
      <c r="R92" s="68"/>
      <c r="S92" s="68"/>
      <c r="T92" s="68"/>
      <c r="U92" s="68"/>
      <c r="V92" s="68"/>
      <c r="W92" s="69"/>
      <c r="X92" s="5"/>
      <c r="Y92" s="5"/>
      <c r="Z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83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83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83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83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83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35">
    <mergeCell ref="H2:I2"/>
    <mergeCell ref="H3:I3"/>
    <mergeCell ref="Q15:R15"/>
    <mergeCell ref="Q27:R27"/>
    <mergeCell ref="R49:S49"/>
    <mergeCell ref="T54:U54"/>
    <mergeCell ref="T65:U65"/>
    <mergeCell ref="T70:U70"/>
    <mergeCell ref="B1:C1"/>
    <mergeCell ref="E1:F1"/>
    <mergeCell ref="H1:I1"/>
    <mergeCell ref="B2:C2"/>
    <mergeCell ref="E2:F2"/>
    <mergeCell ref="B3:C3"/>
    <mergeCell ref="E3:F3"/>
    <mergeCell ref="A7:H8"/>
    <mergeCell ref="A19:H20"/>
    <mergeCell ref="A36:H36"/>
    <mergeCell ref="A38:H38"/>
    <mergeCell ref="A43:H45"/>
    <mergeCell ref="A53:H53"/>
    <mergeCell ref="A54:H54"/>
    <mergeCell ref="A74:H76"/>
    <mergeCell ref="A78:H78"/>
    <mergeCell ref="A80:K80"/>
    <mergeCell ref="T80:U80"/>
    <mergeCell ref="A81:H82"/>
    <mergeCell ref="T91:U91"/>
    <mergeCell ref="A55:H55"/>
    <mergeCell ref="A56:H56"/>
    <mergeCell ref="A57:H57"/>
    <mergeCell ref="A59:H59"/>
    <mergeCell ref="A60:H60"/>
    <mergeCell ref="A61:H62"/>
    <mergeCell ref="A72:B7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5.0"/>
    <col customWidth="1" min="3" max="4" width="9.38"/>
    <col customWidth="1" min="5" max="5" width="10.88"/>
    <col customWidth="1" min="6" max="26" width="9.38"/>
  </cols>
  <sheetData>
    <row r="1" ht="14.25" customHeight="1">
      <c r="A1" s="109" t="str">
        <f>Rep!G1</f>
        <v>Matricule:</v>
      </c>
      <c r="B1" s="109">
        <f>Rep!H1</f>
        <v>1899336</v>
      </c>
      <c r="C1" s="109">
        <f>Rep!H2</f>
        <v>1847665</v>
      </c>
      <c r="D1" s="109">
        <f>Rep!H3</f>
        <v>1573817</v>
      </c>
      <c r="H1" s="110">
        <f>Rep!S15</f>
        <v>5884.484355</v>
      </c>
      <c r="I1" s="110">
        <f>Rep!S27</f>
        <v>13131.05635</v>
      </c>
      <c r="J1" s="110">
        <f>Rep!S39</f>
        <v>24333.48019</v>
      </c>
      <c r="K1" s="110">
        <f>Rep!R49</f>
        <v>23775.52621</v>
      </c>
      <c r="L1" s="110">
        <f>Rep!T54</f>
        <v>2500</v>
      </c>
      <c r="M1" s="110">
        <f>Rep!T65</f>
        <v>61643.11894</v>
      </c>
      <c r="N1" s="110">
        <f>Rep!T70</f>
        <v>455906.8866</v>
      </c>
      <c r="O1" s="110" t="str">
        <f>Rep!T80</f>
        <v/>
      </c>
      <c r="P1" s="76" t="str">
        <f>Rep!T91</f>
        <v/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2021-02-04T14:53:40Z</dcterms:created>
  <dc:creator>User</dc:creator>
</cp:coreProperties>
</file>