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rose/Desktop/"/>
    </mc:Choice>
  </mc:AlternateContent>
  <xr:revisionPtr revIDLastSave="0" documentId="13_ncr:1_{AE1D79DC-555F-6B4A-9C1A-36D61B08CDDF}" xr6:coauthVersionLast="45" xr6:coauthVersionMax="45" xr10:uidLastSave="{00000000-0000-0000-0000-000000000000}"/>
  <bookViews>
    <workbookView xWindow="7440" yWindow="460" windowWidth="26780" windowHeight="17540" xr2:uid="{5F50F68D-EFE4-4566-A793-83CC88CAF9D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N31" i="1"/>
  <c r="N30" i="1"/>
  <c r="L9" i="1"/>
  <c r="O9" i="1" s="1"/>
  <c r="N25" i="1"/>
  <c r="R5" i="1"/>
  <c r="N5" i="1"/>
  <c r="G59" i="1"/>
  <c r="C56" i="1"/>
  <c r="C55" i="1"/>
  <c r="C54" i="1"/>
  <c r="M25" i="1"/>
  <c r="M15" i="1"/>
  <c r="B44" i="1"/>
  <c r="E44" i="1" s="1"/>
  <c r="C42" i="1"/>
  <c r="B46" i="1" s="1"/>
  <c r="B31" i="1"/>
  <c r="B27" i="1"/>
  <c r="F9" i="1"/>
  <c r="F12" i="1"/>
  <c r="B13" i="1"/>
  <c r="B12" i="1"/>
  <c r="C11" i="1"/>
  <c r="F11" i="1" s="1"/>
  <c r="C10" i="1"/>
  <c r="B10" i="1"/>
  <c r="F10" i="1" s="1"/>
  <c r="R11" i="1" l="1"/>
  <c r="E46" i="1"/>
  <c r="C45" i="1"/>
  <c r="C46" i="1"/>
  <c r="B45" i="1"/>
  <c r="R25" i="1"/>
  <c r="M5" i="1"/>
  <c r="E47" i="1"/>
  <c r="C27" i="1"/>
  <c r="F31" i="1"/>
  <c r="F30" i="1"/>
  <c r="F29" i="1"/>
  <c r="F28" i="1"/>
  <c r="F27" i="1"/>
  <c r="F26" i="1"/>
  <c r="C13" i="1"/>
  <c r="F13" i="1" s="1"/>
  <c r="L15" i="1" l="1"/>
  <c r="N15" i="1" s="1"/>
  <c r="E45" i="1"/>
  <c r="F39" i="1"/>
  <c r="F21" i="1"/>
  <c r="L19" i="1" l="1"/>
  <c r="N19" i="1" s="1"/>
  <c r="R15" i="1"/>
  <c r="G49" i="1"/>
  <c r="R21" i="1" l="1"/>
</calcChain>
</file>

<file path=xl/sharedStrings.xml><?xml version="1.0" encoding="utf-8"?>
<sst xmlns="http://schemas.openxmlformats.org/spreadsheetml/2006/main" count="76" uniqueCount="30">
  <si>
    <t>Montants</t>
  </si>
  <si>
    <t>Montants act.</t>
  </si>
  <si>
    <t>Réponse</t>
  </si>
  <si>
    <t>i</t>
  </si>
  <si>
    <t>Fact.Act1</t>
  </si>
  <si>
    <t>Fact.Act2</t>
  </si>
  <si>
    <t>Fact.Act3</t>
  </si>
  <si>
    <t>Fact.Act4</t>
  </si>
  <si>
    <t>Partie 2</t>
  </si>
  <si>
    <t>Q1</t>
  </si>
  <si>
    <t>Q2</t>
  </si>
  <si>
    <t>Partie 4</t>
  </si>
  <si>
    <t>Calculs</t>
  </si>
  <si>
    <t>Partie 5</t>
  </si>
  <si>
    <t>Partie 1</t>
  </si>
  <si>
    <t>Partie 3</t>
  </si>
  <si>
    <t>NOM :</t>
  </si>
  <si>
    <t>Prénom :</t>
  </si>
  <si>
    <t>Matricule:</t>
  </si>
  <si>
    <t>Gr:</t>
  </si>
  <si>
    <t>a)</t>
  </si>
  <si>
    <t>b)</t>
  </si>
  <si>
    <t>Rose</t>
  </si>
  <si>
    <t>Christopher</t>
  </si>
  <si>
    <t>i:</t>
  </si>
  <si>
    <t>(A)</t>
  </si>
  <si>
    <t>(B)</t>
  </si>
  <si>
    <t xml:space="preserve">(C) </t>
  </si>
  <si>
    <t>(D)</t>
  </si>
  <si>
    <t>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</si>
</sst>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_ * #,##0_)\ &quot;$&quot;_ ;_ * \(#,##0\)\ &quot;$&quot;_ ;_ * &quot;-&quot;??_)\ &quot;$&quot;_ ;_ @_ "/>
    <numFmt numFmtId="165" formatCode="0.0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4" fillId="0" borderId="1" xfId="0" applyFont="1" applyBorder="1"/>
    <xf numFmtId="2" fontId="4" fillId="0" borderId="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64" fontId="3" fillId="0" borderId="5" xfId="1" applyNumberFormat="1" applyFont="1" applyBorder="1"/>
    <xf numFmtId="2" fontId="3" fillId="0" borderId="6" xfId="0" applyNumberFormat="1" applyFont="1" applyBorder="1"/>
    <xf numFmtId="164" fontId="3" fillId="0" borderId="7" xfId="1" applyNumberFormat="1" applyFont="1" applyBorder="1"/>
    <xf numFmtId="164" fontId="3" fillId="0" borderId="8" xfId="1" applyNumberFormat="1" applyFont="1" applyBorder="1"/>
    <xf numFmtId="2" fontId="3" fillId="0" borderId="9" xfId="0" applyNumberFormat="1" applyFont="1" applyBorder="1"/>
    <xf numFmtId="164" fontId="3" fillId="0" borderId="10" xfId="1" applyNumberFormat="1" applyFont="1" applyBorder="1"/>
    <xf numFmtId="0" fontId="4" fillId="0" borderId="11" xfId="0" applyFont="1" applyBorder="1"/>
    <xf numFmtId="164" fontId="4" fillId="2" borderId="12" xfId="1" applyNumberFormat="1" applyFont="1" applyFill="1" applyBorder="1"/>
    <xf numFmtId="0" fontId="4" fillId="0" borderId="13" xfId="0" applyFont="1" applyBorder="1"/>
    <xf numFmtId="2" fontId="3" fillId="0" borderId="14" xfId="0" applyNumberFormat="1" applyFont="1" applyBorder="1"/>
    <xf numFmtId="2" fontId="3" fillId="0" borderId="15" xfId="0" applyNumberFormat="1" applyFont="1" applyBorder="1"/>
    <xf numFmtId="0" fontId="4" fillId="0" borderId="16" xfId="0" applyFont="1" applyBorder="1"/>
    <xf numFmtId="0" fontId="4" fillId="0" borderId="0" xfId="0" applyFont="1"/>
    <xf numFmtId="0" fontId="6" fillId="0" borderId="0" xfId="0" applyFont="1"/>
    <xf numFmtId="0" fontId="4" fillId="0" borderId="17" xfId="0" applyFont="1" applyBorder="1" applyAlignment="1">
      <alignment vertical="center"/>
    </xf>
    <xf numFmtId="0" fontId="2" fillId="0" borderId="0" xfId="0" applyFont="1"/>
    <xf numFmtId="0" fontId="6" fillId="0" borderId="0" xfId="0" applyFont="1" applyBorder="1"/>
    <xf numFmtId="0" fontId="3" fillId="0" borderId="0" xfId="0" applyFont="1" applyBorder="1"/>
    <xf numFmtId="0" fontId="0" fillId="0" borderId="0" xfId="0" applyBorder="1"/>
    <xf numFmtId="0" fontId="4" fillId="0" borderId="0" xfId="0" applyFont="1" applyAlignment="1">
      <alignment horizontal="right"/>
    </xf>
    <xf numFmtId="0" fontId="6" fillId="0" borderId="6" xfId="0" applyFont="1" applyBorder="1"/>
    <xf numFmtId="0" fontId="7" fillId="0" borderId="6" xfId="0" applyFont="1" applyBorder="1"/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3" fillId="0" borderId="6" xfId="0" applyFont="1" applyBorder="1"/>
    <xf numFmtId="0" fontId="4" fillId="0" borderId="6" xfId="0" applyFont="1" applyBorder="1"/>
    <xf numFmtId="0" fontId="4" fillId="0" borderId="2" xfId="0" applyFont="1" applyBorder="1" applyAlignment="1">
      <alignment vertical="center"/>
    </xf>
    <xf numFmtId="0" fontId="6" fillId="0" borderId="3" xfId="0" applyFont="1" applyBorder="1"/>
    <xf numFmtId="0" fontId="6" fillId="0" borderId="4" xfId="0" applyFont="1" applyBorder="1"/>
    <xf numFmtId="0" fontId="6" fillId="0" borderId="7" xfId="0" applyFont="1" applyBorder="1"/>
    <xf numFmtId="0" fontId="6" fillId="0" borderId="5" xfId="0" applyFont="1" applyBorder="1"/>
    <xf numFmtId="0" fontId="6" fillId="0" borderId="7" xfId="0" applyFont="1" applyBorder="1" applyAlignment="1">
      <alignment wrapText="1"/>
    </xf>
    <xf numFmtId="0" fontId="6" fillId="0" borderId="8" xfId="0" applyFont="1" applyBorder="1"/>
    <xf numFmtId="0" fontId="6" fillId="0" borderId="9" xfId="0" applyFont="1" applyBorder="1"/>
    <xf numFmtId="0" fontId="3" fillId="0" borderId="9" xfId="0" applyFont="1" applyBorder="1"/>
    <xf numFmtId="0" fontId="4" fillId="0" borderId="9" xfId="0" applyFont="1" applyBorder="1"/>
    <xf numFmtId="164" fontId="4" fillId="2" borderId="9" xfId="1" applyNumberFormat="1" applyFont="1" applyFill="1" applyBorder="1" applyAlignment="1">
      <alignment horizontal="center"/>
    </xf>
    <xf numFmtId="164" fontId="3" fillId="2" borderId="10" xfId="1" applyNumberFormat="1" applyFont="1" applyFill="1" applyBorder="1" applyAlignment="1">
      <alignment horizontal="center"/>
    </xf>
    <xf numFmtId="0" fontId="7" fillId="0" borderId="18" xfId="0" applyFont="1" applyBorder="1" applyAlignment="1">
      <alignment horizontal="right"/>
    </xf>
    <xf numFmtId="0" fontId="7" fillId="0" borderId="19" xfId="0" applyFont="1" applyBorder="1"/>
    <xf numFmtId="166" fontId="6" fillId="0" borderId="6" xfId="0" applyNumberFormat="1" applyFont="1" applyBorder="1"/>
    <xf numFmtId="165" fontId="7" fillId="0" borderId="3" xfId="2" applyNumberFormat="1" applyFont="1" applyBorder="1"/>
    <xf numFmtId="2" fontId="7" fillId="0" borderId="3" xfId="2" applyNumberFormat="1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164" fontId="3" fillId="2" borderId="9" xfId="1" applyNumberFormat="1" applyFont="1" applyFill="1" applyBorder="1" applyAlignment="1">
      <alignment horizontal="center"/>
    </xf>
    <xf numFmtId="0" fontId="3" fillId="0" borderId="5" xfId="0" applyFont="1" applyBorder="1"/>
    <xf numFmtId="0" fontId="6" fillId="0" borderId="3" xfId="2" applyNumberFormat="1" applyFont="1" applyBorder="1"/>
    <xf numFmtId="164" fontId="3" fillId="0" borderId="5" xfId="0" applyNumberFormat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6" fillId="0" borderId="6" xfId="0" applyNumberFormat="1" applyFont="1" applyBorder="1"/>
    <xf numFmtId="2" fontId="6" fillId="0" borderId="5" xfId="0" applyNumberFormat="1" applyFont="1" applyBorder="1"/>
    <xf numFmtId="3" fontId="3" fillId="0" borderId="6" xfId="0" applyNumberFormat="1" applyFont="1" applyBorder="1"/>
    <xf numFmtId="164" fontId="3" fillId="0" borderId="9" xfId="0" applyNumberFormat="1" applyFont="1" applyBorder="1"/>
    <xf numFmtId="164" fontId="3" fillId="0" borderId="6" xfId="0" applyNumberFormat="1" applyFont="1" applyBorder="1"/>
    <xf numFmtId="164" fontId="6" fillId="0" borderId="6" xfId="0" applyNumberFormat="1" applyFont="1" applyBorder="1"/>
    <xf numFmtId="0" fontId="4" fillId="0" borderId="18" xfId="0" applyFont="1" applyBorder="1"/>
    <xf numFmtId="0" fontId="4" fillId="0" borderId="20" xfId="0" applyFont="1" applyBorder="1"/>
    <xf numFmtId="164" fontId="3" fillId="0" borderId="21" xfId="0" applyNumberFormat="1" applyFont="1" applyBorder="1"/>
    <xf numFmtId="0" fontId="0" fillId="0" borderId="0" xfId="0" applyFont="1" applyBorder="1"/>
  </cellXfs>
  <cellStyles count="3">
    <cellStyle name="Monétaire" xfId="1" builtinId="4"/>
    <cellStyle name="Normal" xfId="0" builtinId="0"/>
    <cellStyle name="Pourcentage 2" xfId="2" xr:uid="{ECCAAE3C-7EF3-462D-9E2D-ED118CD12B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38BE-B0EC-4BDF-A225-114B986C922D}">
  <dimension ref="A1:S88"/>
  <sheetViews>
    <sheetView tabSelected="1" view="pageLayout" zoomScale="69" zoomScaleNormal="100" zoomScalePageLayoutView="69" workbookViewId="0">
      <selection activeCell="J10" sqref="J10"/>
    </sheetView>
  </sheetViews>
  <sheetFormatPr baseColWidth="10" defaultRowHeight="15" x14ac:dyDescent="0.2"/>
  <cols>
    <col min="6" max="6" width="13.5" customWidth="1"/>
    <col min="7" max="7" width="10.83203125" customWidth="1"/>
    <col min="8" max="8" width="10.33203125" customWidth="1"/>
    <col min="9" max="9" width="10.83203125" customWidth="1"/>
    <col min="12" max="12" width="13.6640625" bestFit="1" customWidth="1"/>
    <col min="14" max="14" width="15.83203125" bestFit="1" customWidth="1"/>
    <col min="15" max="15" width="12.33203125" bestFit="1" customWidth="1"/>
    <col min="18" max="18" width="13.33203125" bestFit="1" customWidth="1"/>
  </cols>
  <sheetData>
    <row r="1" spans="1:19" x14ac:dyDescent="0.2">
      <c r="A1" s="19" t="s">
        <v>16</v>
      </c>
      <c r="B1" s="60" t="s">
        <v>22</v>
      </c>
      <c r="C1" s="60"/>
      <c r="D1" s="19" t="s">
        <v>17</v>
      </c>
      <c r="E1" s="60" t="s">
        <v>23</v>
      </c>
      <c r="F1" s="60"/>
      <c r="G1" s="26" t="s">
        <v>18</v>
      </c>
      <c r="H1" s="61">
        <v>1888593</v>
      </c>
      <c r="I1" s="61"/>
      <c r="J1" s="26" t="s">
        <v>19</v>
      </c>
      <c r="K1">
        <v>5</v>
      </c>
    </row>
    <row r="2" spans="1:19" ht="16" thickBot="1" x14ac:dyDescent="0.25">
      <c r="L2" s="19" t="s">
        <v>11</v>
      </c>
      <c r="M2" s="1"/>
      <c r="N2" s="1"/>
      <c r="O2" s="1"/>
      <c r="P2" s="1"/>
      <c r="Q2" s="1"/>
      <c r="R2" s="1"/>
      <c r="S2" s="1"/>
    </row>
    <row r="3" spans="1:19" x14ac:dyDescent="0.2">
      <c r="L3" s="4" t="s">
        <v>25</v>
      </c>
      <c r="M3" s="50"/>
      <c r="N3" s="50"/>
      <c r="O3" s="50"/>
      <c r="P3" s="50"/>
      <c r="Q3" s="50"/>
      <c r="R3" s="50"/>
      <c r="S3" s="51"/>
    </row>
    <row r="4" spans="1:19" x14ac:dyDescent="0.2">
      <c r="L4" s="52" t="s">
        <v>0</v>
      </c>
      <c r="M4" s="32" t="s">
        <v>4</v>
      </c>
      <c r="N4" s="28" t="s">
        <v>1</v>
      </c>
      <c r="O4" s="31"/>
      <c r="P4" s="31"/>
      <c r="Q4" s="31"/>
      <c r="R4" s="31"/>
      <c r="S4" s="53"/>
    </row>
    <row r="5" spans="1:19" ht="16" thickBot="1" x14ac:dyDescent="0.25">
      <c r="A5" s="22" t="s">
        <v>14</v>
      </c>
      <c r="L5" s="54">
        <v>76000</v>
      </c>
      <c r="M5" s="41">
        <f>(1.03)^40</f>
        <v>3.262037791999072</v>
      </c>
      <c r="N5" s="65">
        <f>L5*M5</f>
        <v>247914.87219192946</v>
      </c>
      <c r="O5" s="41"/>
      <c r="P5" s="55"/>
      <c r="Q5" s="42" t="s">
        <v>2</v>
      </c>
      <c r="R5" s="43">
        <f>L5*M5</f>
        <v>247914.87219192946</v>
      </c>
      <c r="S5" s="44"/>
    </row>
    <row r="6" spans="1:19" ht="16" thickBot="1" x14ac:dyDescent="0.25">
      <c r="A6" s="1" t="s">
        <v>20</v>
      </c>
      <c r="B6" s="2" t="s">
        <v>3</v>
      </c>
      <c r="C6" s="3">
        <v>8</v>
      </c>
      <c r="D6" s="3">
        <v>10</v>
      </c>
      <c r="E6" s="1"/>
      <c r="F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4" t="s">
        <v>0</v>
      </c>
      <c r="B7" s="5" t="s">
        <v>4</v>
      </c>
      <c r="C7" s="5" t="s">
        <v>5</v>
      </c>
      <c r="D7" s="5" t="s">
        <v>6</v>
      </c>
      <c r="E7" s="15" t="s">
        <v>7</v>
      </c>
      <c r="F7" s="6" t="s">
        <v>1</v>
      </c>
      <c r="L7" s="4" t="s">
        <v>26</v>
      </c>
      <c r="M7" s="50"/>
      <c r="N7" s="50"/>
      <c r="O7" s="50"/>
      <c r="P7" s="50"/>
      <c r="Q7" s="50"/>
      <c r="R7" s="50"/>
      <c r="S7" s="51"/>
    </row>
    <row r="8" spans="1:19" x14ac:dyDescent="0.2">
      <c r="A8" s="7">
        <v>-300</v>
      </c>
      <c r="B8" s="8"/>
      <c r="C8" s="8"/>
      <c r="D8" s="8"/>
      <c r="E8" s="16"/>
      <c r="F8" s="9">
        <v>-300</v>
      </c>
      <c r="L8" s="52" t="s">
        <v>0</v>
      </c>
      <c r="M8" s="32" t="s">
        <v>4</v>
      </c>
      <c r="N8" s="32" t="s">
        <v>5</v>
      </c>
      <c r="O8" s="28" t="s">
        <v>1</v>
      </c>
      <c r="P8" s="31"/>
      <c r="Q8" s="31"/>
      <c r="R8" s="64"/>
      <c r="S8" s="53"/>
    </row>
    <row r="9" spans="1:19" x14ac:dyDescent="0.2">
      <c r="A9" s="7">
        <v>310</v>
      </c>
      <c r="B9" s="8">
        <v>2.48685</v>
      </c>
      <c r="C9" s="8"/>
      <c r="D9" s="8"/>
      <c r="E9" s="16"/>
      <c r="F9" s="9">
        <f>A9*B9</f>
        <v>770.92349999999999</v>
      </c>
      <c r="L9" s="59">
        <f>R5*0.72</f>
        <v>178498.7079781892</v>
      </c>
      <c r="M9" s="31">
        <v>79.058189999999996</v>
      </c>
      <c r="N9" s="31">
        <v>5.7434900000000004</v>
      </c>
      <c r="O9" s="66">
        <f>(L9*M9)/N9</f>
        <v>2457005.1954637677</v>
      </c>
      <c r="P9" s="31"/>
      <c r="Q9" s="31"/>
      <c r="R9" s="31"/>
      <c r="S9" s="53"/>
    </row>
    <row r="10" spans="1:19" x14ac:dyDescent="0.2">
      <c r="A10" s="7">
        <v>320</v>
      </c>
      <c r="B10" s="8">
        <f>B9</f>
        <v>2.48685</v>
      </c>
      <c r="C10" s="8">
        <f>0.75131</f>
        <v>0.75131000000000003</v>
      </c>
      <c r="D10" s="8"/>
      <c r="E10" s="16"/>
      <c r="F10" s="9">
        <f>A10*B10*C10</f>
        <v>597.88648752000006</v>
      </c>
      <c r="L10" s="57"/>
      <c r="M10" s="31"/>
      <c r="N10" s="31"/>
      <c r="O10" s="66"/>
      <c r="P10" s="31"/>
      <c r="Q10" s="31"/>
      <c r="R10" s="31"/>
      <c r="S10" s="53"/>
    </row>
    <row r="11" spans="1:19" ht="16" thickBot="1" x14ac:dyDescent="0.25">
      <c r="A11" s="7">
        <v>50</v>
      </c>
      <c r="B11" s="8">
        <v>2.3290799999999998</v>
      </c>
      <c r="C11" s="8">
        <f>C10</f>
        <v>0.75131000000000003</v>
      </c>
      <c r="D11" s="8"/>
      <c r="E11" s="16"/>
      <c r="F11" s="9">
        <f>A11*B11*C11</f>
        <v>87.493054740000005</v>
      </c>
      <c r="L11" s="54"/>
      <c r="M11" s="41"/>
      <c r="N11" s="41"/>
      <c r="O11" s="41"/>
      <c r="P11" s="41"/>
      <c r="Q11" s="42" t="s">
        <v>2</v>
      </c>
      <c r="R11" s="43">
        <f>(L9*M9)/N9</f>
        <v>2457005.1954637677</v>
      </c>
      <c r="S11" s="44"/>
    </row>
    <row r="12" spans="1:19" ht="16" thickBot="1" x14ac:dyDescent="0.25">
      <c r="A12" s="7">
        <v>-300</v>
      </c>
      <c r="B12" s="8">
        <f>0.92593</f>
        <v>0.92593000000000003</v>
      </c>
      <c r="C12" s="8">
        <v>0.56447000000000003</v>
      </c>
      <c r="D12" s="8"/>
      <c r="E12" s="16"/>
      <c r="F12" s="9">
        <f>A12*B12*C12</f>
        <v>-156.79791213000001</v>
      </c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7">
        <v>420</v>
      </c>
      <c r="B13" s="8">
        <f>(1-(1-0.05)^3*(1+0.08)^-3)/(0.08+0.05)</f>
        <v>2.4568314027333247</v>
      </c>
      <c r="C13" s="8">
        <f>0.85734</f>
        <v>0.85733999999999999</v>
      </c>
      <c r="D13" s="8">
        <v>0.56447000000000003</v>
      </c>
      <c r="E13" s="16"/>
      <c r="F13" s="9">
        <f>A13*B13*C13*D13</f>
        <v>499.36557155541016</v>
      </c>
      <c r="K13" s="25"/>
      <c r="L13" s="68" t="s">
        <v>27</v>
      </c>
      <c r="M13" s="5"/>
      <c r="N13" s="5"/>
      <c r="O13" s="5"/>
      <c r="P13" s="5"/>
      <c r="Q13" s="5"/>
      <c r="R13" s="50"/>
      <c r="S13" s="51"/>
    </row>
    <row r="14" spans="1:19" x14ac:dyDescent="0.2">
      <c r="A14" s="7"/>
      <c r="B14" s="8"/>
      <c r="C14" s="8"/>
      <c r="D14" s="8"/>
      <c r="E14" s="16"/>
      <c r="F14" s="9"/>
      <c r="K14" s="25"/>
      <c r="L14" s="69" t="s">
        <v>0</v>
      </c>
      <c r="M14" s="32" t="s">
        <v>4</v>
      </c>
      <c r="N14" s="28" t="s">
        <v>1</v>
      </c>
      <c r="O14" s="32"/>
      <c r="P14" s="32"/>
      <c r="Q14" s="32"/>
      <c r="R14" s="31"/>
      <c r="S14" s="53"/>
    </row>
    <row r="15" spans="1:19" ht="16" thickBot="1" x14ac:dyDescent="0.25">
      <c r="A15" s="7"/>
      <c r="B15" s="8"/>
      <c r="C15" s="8"/>
      <c r="D15" s="8"/>
      <c r="E15" s="16"/>
      <c r="F15" s="9"/>
      <c r="K15" s="71"/>
      <c r="L15" s="70">
        <f>R11</f>
        <v>2457005.1954637677</v>
      </c>
      <c r="M15" s="41">
        <f>0.00646</f>
        <v>6.4599999999999996E-3</v>
      </c>
      <c r="N15" s="65">
        <f>L15*M15</f>
        <v>15872.253562695938</v>
      </c>
      <c r="O15" s="42"/>
      <c r="P15" s="41"/>
      <c r="Q15" s="42" t="s">
        <v>2</v>
      </c>
      <c r="R15" s="43">
        <f>L15*M15</f>
        <v>15872.253562695938</v>
      </c>
      <c r="S15" s="44"/>
    </row>
    <row r="16" spans="1:19" ht="16" thickBot="1" x14ac:dyDescent="0.25">
      <c r="A16" s="7"/>
      <c r="B16" s="8"/>
      <c r="C16" s="8"/>
      <c r="D16" s="8"/>
      <c r="E16" s="16"/>
      <c r="F16" s="9"/>
      <c r="K16" s="25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7"/>
      <c r="B17" s="8"/>
      <c r="C17" s="8"/>
      <c r="D17" s="8"/>
      <c r="E17" s="16"/>
      <c r="F17" s="9"/>
      <c r="L17" s="4" t="s">
        <v>28</v>
      </c>
      <c r="M17" s="50"/>
      <c r="N17" s="50"/>
      <c r="O17" s="50"/>
      <c r="P17" s="50"/>
      <c r="Q17" s="50"/>
      <c r="R17" s="50"/>
      <c r="S17" s="51"/>
    </row>
    <row r="18" spans="1:19" x14ac:dyDescent="0.2">
      <c r="A18" s="7"/>
      <c r="B18" s="8"/>
      <c r="C18" s="8"/>
      <c r="D18" s="8"/>
      <c r="E18" s="16"/>
      <c r="F18" s="9"/>
      <c r="L18" s="52" t="s">
        <v>0</v>
      </c>
      <c r="M18" s="32" t="s">
        <v>4</v>
      </c>
      <c r="N18" s="28" t="s">
        <v>1</v>
      </c>
      <c r="O18" s="31"/>
      <c r="P18" s="31"/>
      <c r="Q18" s="31"/>
      <c r="R18" s="31"/>
      <c r="S18" s="53"/>
    </row>
    <row r="19" spans="1:19" x14ac:dyDescent="0.2">
      <c r="A19" s="7"/>
      <c r="B19" s="8"/>
      <c r="C19" s="8"/>
      <c r="D19" s="8"/>
      <c r="E19" s="16"/>
      <c r="F19" s="9"/>
      <c r="L19" s="59">
        <f>L15</f>
        <v>2457005.1954637677</v>
      </c>
      <c r="M19" s="31">
        <v>9.7220000000000001E-2</v>
      </c>
      <c r="N19" s="66">
        <f>L19*M19</f>
        <v>238870.0451029875</v>
      </c>
      <c r="O19" s="31"/>
      <c r="P19" s="31"/>
      <c r="Q19" s="31"/>
      <c r="R19" s="31"/>
      <c r="S19" s="53"/>
    </row>
    <row r="20" spans="1:19" ht="16" thickBot="1" x14ac:dyDescent="0.25">
      <c r="A20" s="10"/>
      <c r="B20" s="11"/>
      <c r="C20" s="11"/>
      <c r="D20" s="11"/>
      <c r="E20" s="17"/>
      <c r="F20" s="12"/>
      <c r="L20" s="57"/>
      <c r="M20" s="31"/>
      <c r="N20" s="31"/>
      <c r="O20" s="31"/>
      <c r="P20" s="31"/>
      <c r="Q20" s="31"/>
      <c r="R20" s="31"/>
      <c r="S20" s="53"/>
    </row>
    <row r="21" spans="1:19" ht="16" thickBot="1" x14ac:dyDescent="0.25">
      <c r="A21" s="1"/>
      <c r="B21" s="1"/>
      <c r="C21" s="1"/>
      <c r="D21" s="13" t="s">
        <v>2</v>
      </c>
      <c r="E21" s="18"/>
      <c r="F21" s="14">
        <f>SUM(F8:F13)</f>
        <v>1498.87070168541</v>
      </c>
      <c r="L21" s="54"/>
      <c r="M21" s="41"/>
      <c r="N21" s="41"/>
      <c r="O21" s="41"/>
      <c r="P21" s="41"/>
      <c r="Q21" s="42" t="s">
        <v>2</v>
      </c>
      <c r="R21" s="43">
        <f>L19*M19</f>
        <v>238870.0451029875</v>
      </c>
      <c r="S21" s="44"/>
    </row>
    <row r="22" spans="1:19" ht="16" thickBot="1" x14ac:dyDescent="0.25"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22"/>
      <c r="L23" s="4" t="s">
        <v>29</v>
      </c>
      <c r="M23" s="5"/>
      <c r="N23" s="5"/>
      <c r="O23" s="5"/>
      <c r="P23" s="5"/>
      <c r="Q23" s="5"/>
      <c r="R23" s="50"/>
      <c r="S23" s="51"/>
    </row>
    <row r="24" spans="1:19" ht="16" thickBot="1" x14ac:dyDescent="0.25">
      <c r="A24" s="1" t="s">
        <v>21</v>
      </c>
      <c r="B24" s="2" t="s">
        <v>3</v>
      </c>
      <c r="C24" s="3">
        <v>10</v>
      </c>
      <c r="D24" s="1"/>
      <c r="E24" s="1"/>
      <c r="F24" s="1"/>
      <c r="L24" s="52" t="s">
        <v>0</v>
      </c>
      <c r="M24" s="32" t="s">
        <v>4</v>
      </c>
      <c r="N24" s="28" t="s">
        <v>1</v>
      </c>
      <c r="O24" s="32"/>
      <c r="P24" s="32"/>
      <c r="Q24" s="32"/>
      <c r="R24" s="31"/>
      <c r="S24" s="53"/>
    </row>
    <row r="25" spans="1:19" ht="16" thickBot="1" x14ac:dyDescent="0.25">
      <c r="A25" s="4" t="s">
        <v>0</v>
      </c>
      <c r="B25" s="5" t="s">
        <v>4</v>
      </c>
      <c r="C25" s="5" t="s">
        <v>5</v>
      </c>
      <c r="D25" s="5" t="s">
        <v>6</v>
      </c>
      <c r="E25" s="15" t="s">
        <v>7</v>
      </c>
      <c r="F25" s="6" t="s">
        <v>1</v>
      </c>
      <c r="L25" s="54">
        <v>76000</v>
      </c>
      <c r="M25" s="41">
        <f>(1-(1+0.03)^40*(1+0.06)^-40)/(0.03)</f>
        <v>22.761918315800905</v>
      </c>
      <c r="N25" s="65">
        <f>L25*M25</f>
        <v>1729905.7920008688</v>
      </c>
      <c r="O25" s="41"/>
      <c r="P25" s="41"/>
      <c r="Q25" s="42" t="s">
        <v>2</v>
      </c>
      <c r="R25" s="43">
        <f>L25*M25</f>
        <v>1729905.7920008688</v>
      </c>
      <c r="S25" s="44"/>
    </row>
    <row r="26" spans="1:19" x14ac:dyDescent="0.2">
      <c r="A26" s="7">
        <v>-300</v>
      </c>
      <c r="B26" s="8">
        <v>1.94872</v>
      </c>
      <c r="C26" s="8"/>
      <c r="D26" s="8"/>
      <c r="E26" s="16"/>
      <c r="F26" s="9">
        <f>A26*B26</f>
        <v>-584.61599999999999</v>
      </c>
      <c r="L26" s="1"/>
      <c r="M26" s="1"/>
      <c r="N26" s="1"/>
      <c r="O26" s="1"/>
      <c r="P26" s="1"/>
      <c r="Q26" s="1"/>
      <c r="R26" s="1"/>
      <c r="S26" s="1"/>
    </row>
    <row r="27" spans="1:19" ht="16" thickBot="1" x14ac:dyDescent="0.25">
      <c r="A27" s="7">
        <v>310</v>
      </c>
      <c r="B27" s="8">
        <f>2.48685</f>
        <v>2.48685</v>
      </c>
      <c r="C27" s="8">
        <f>1.94872</f>
        <v>1.94872</v>
      </c>
      <c r="D27" s="8"/>
      <c r="E27" s="16"/>
      <c r="F27" s="9">
        <f>A27*B27*C27</f>
        <v>1502.31404292</v>
      </c>
      <c r="L27" s="19" t="s">
        <v>13</v>
      </c>
      <c r="M27" s="1"/>
      <c r="N27" s="1"/>
      <c r="O27" s="1"/>
      <c r="P27" s="1"/>
      <c r="Q27" s="1"/>
      <c r="R27" s="1"/>
      <c r="S27" s="1"/>
    </row>
    <row r="28" spans="1:19" x14ac:dyDescent="0.2">
      <c r="A28" s="7">
        <v>320</v>
      </c>
      <c r="B28" s="8">
        <v>3.31</v>
      </c>
      <c r="C28" s="8">
        <v>1.1000000000000001</v>
      </c>
      <c r="D28" s="8"/>
      <c r="E28" s="16"/>
      <c r="F28" s="9">
        <f>A28*B28*C28</f>
        <v>1165.1200000000001</v>
      </c>
      <c r="L28" s="33" t="s">
        <v>9</v>
      </c>
      <c r="M28" s="45"/>
      <c r="N28" s="48"/>
      <c r="O28" s="34"/>
      <c r="P28" s="34"/>
      <c r="Q28" s="34"/>
      <c r="R28" s="34"/>
      <c r="S28" s="35"/>
    </row>
    <row r="29" spans="1:19" x14ac:dyDescent="0.2">
      <c r="A29" s="7">
        <v>50</v>
      </c>
      <c r="B29" s="8">
        <v>3.1</v>
      </c>
      <c r="C29" s="8">
        <v>1.1000000000000001</v>
      </c>
      <c r="D29" s="8"/>
      <c r="E29" s="16"/>
      <c r="F29" s="9">
        <f>A29*B29*C29</f>
        <v>170.5</v>
      </c>
      <c r="L29" s="52" t="s">
        <v>0</v>
      </c>
      <c r="M29" s="32" t="s">
        <v>4</v>
      </c>
      <c r="N29" s="28" t="s">
        <v>1</v>
      </c>
      <c r="O29" s="27"/>
      <c r="P29" s="27"/>
      <c r="Q29" s="27"/>
      <c r="R29" s="27"/>
      <c r="S29" s="36"/>
    </row>
    <row r="30" spans="1:19" x14ac:dyDescent="0.2">
      <c r="A30" s="7">
        <v>-300</v>
      </c>
      <c r="B30" s="8"/>
      <c r="C30" s="8"/>
      <c r="D30" s="8"/>
      <c r="E30" s="16"/>
      <c r="F30" s="9">
        <f>A30</f>
        <v>-300</v>
      </c>
      <c r="L30" s="37">
        <v>33.880000000000003</v>
      </c>
      <c r="M30" s="27">
        <v>11.95038248</v>
      </c>
      <c r="N30" s="67">
        <f>L30*M30</f>
        <v>404.87895842240005</v>
      </c>
      <c r="O30" s="27"/>
      <c r="P30" s="27"/>
      <c r="Q30" s="27"/>
      <c r="R30" s="27"/>
      <c r="S30" s="36"/>
    </row>
    <row r="31" spans="1:19" x14ac:dyDescent="0.2">
      <c r="A31" s="7">
        <v>420</v>
      </c>
      <c r="B31" s="8">
        <f>(1-(1-0.05)^3*(1+0.1)^-3)/(0.1+0.05)</f>
        <v>2.3722764838467332</v>
      </c>
      <c r="C31" s="8">
        <v>0.90908999999999995</v>
      </c>
      <c r="D31" s="8"/>
      <c r="E31" s="16"/>
      <c r="F31" s="9">
        <f>A31*B31*C31</f>
        <v>905.77738805409513</v>
      </c>
      <c r="L31" s="37">
        <v>1355</v>
      </c>
      <c r="M31" s="62">
        <v>0.342728963</v>
      </c>
      <c r="N31" s="67">
        <f>L31*M31</f>
        <v>464.39774486499999</v>
      </c>
      <c r="O31" s="27"/>
      <c r="P31" s="27"/>
      <c r="Q31" s="27"/>
      <c r="R31" s="27"/>
      <c r="S31" s="36"/>
    </row>
    <row r="32" spans="1:19" x14ac:dyDescent="0.2">
      <c r="A32" s="7"/>
      <c r="B32" s="8"/>
      <c r="C32" s="8"/>
      <c r="D32" s="8"/>
      <c r="E32" s="16"/>
      <c r="F32" s="9"/>
      <c r="L32" s="63"/>
      <c r="M32" s="62"/>
      <c r="N32" s="27"/>
      <c r="O32" s="27"/>
      <c r="P32" s="27"/>
      <c r="Q32" s="29"/>
      <c r="R32" s="29"/>
      <c r="S32" s="38"/>
    </row>
    <row r="33" spans="1:19" ht="16" thickBot="1" x14ac:dyDescent="0.25">
      <c r="A33" s="7"/>
      <c r="B33" s="8"/>
      <c r="C33" s="8"/>
      <c r="D33" s="8"/>
      <c r="E33" s="16"/>
      <c r="F33" s="9"/>
      <c r="L33" s="39"/>
      <c r="M33" s="40"/>
      <c r="N33" s="40"/>
      <c r="O33" s="40"/>
      <c r="P33" s="40"/>
      <c r="Q33" s="42" t="s">
        <v>2</v>
      </c>
      <c r="R33" s="43">
        <f>SUM(N30:N31)</f>
        <v>869.2767032874001</v>
      </c>
      <c r="S33" s="44"/>
    </row>
    <row r="34" spans="1:19" ht="16" thickBot="1" x14ac:dyDescent="0.25">
      <c r="A34" s="7"/>
      <c r="B34" s="8"/>
      <c r="C34" s="8"/>
      <c r="D34" s="8"/>
      <c r="E34" s="16"/>
      <c r="F34" s="9"/>
    </row>
    <row r="35" spans="1:19" x14ac:dyDescent="0.2">
      <c r="A35" s="7"/>
      <c r="B35" s="8"/>
      <c r="C35" s="8"/>
      <c r="D35" s="8"/>
      <c r="E35" s="16"/>
      <c r="F35" s="9"/>
      <c r="L35" s="33" t="s">
        <v>10</v>
      </c>
      <c r="M35" s="34"/>
      <c r="N35" s="58"/>
      <c r="O35" s="34"/>
      <c r="P35" s="34"/>
      <c r="Q35" s="34"/>
      <c r="R35" s="34"/>
      <c r="S35" s="35"/>
    </row>
    <row r="36" spans="1:19" x14ac:dyDescent="0.2">
      <c r="A36" s="7"/>
      <c r="B36" s="8"/>
      <c r="C36" s="8"/>
      <c r="D36" s="8"/>
      <c r="E36" s="16"/>
      <c r="F36" s="9"/>
      <c r="L36" s="52"/>
      <c r="M36" s="32"/>
      <c r="N36" s="32"/>
      <c r="O36" s="27"/>
      <c r="P36" s="27"/>
      <c r="Q36" s="27"/>
      <c r="R36" s="27"/>
      <c r="S36" s="36"/>
    </row>
    <row r="37" spans="1:19" x14ac:dyDescent="0.2">
      <c r="A37" s="7"/>
      <c r="B37" s="8"/>
      <c r="C37" s="8"/>
      <c r="D37" s="8"/>
      <c r="E37" s="16"/>
      <c r="F37" s="9"/>
      <c r="L37" s="37"/>
      <c r="M37" s="27"/>
      <c r="N37" s="27"/>
      <c r="O37" s="27"/>
      <c r="P37" s="27"/>
      <c r="Q37" s="27"/>
      <c r="R37" s="27"/>
      <c r="S37" s="36"/>
    </row>
    <row r="38" spans="1:19" ht="16" thickBot="1" x14ac:dyDescent="0.25">
      <c r="A38" s="10"/>
      <c r="B38" s="11"/>
      <c r="C38" s="11"/>
      <c r="D38" s="11"/>
      <c r="E38" s="17"/>
      <c r="F38" s="12"/>
      <c r="L38" s="37"/>
      <c r="M38" s="27"/>
      <c r="N38" s="27"/>
      <c r="O38" s="27"/>
      <c r="P38" s="27"/>
      <c r="Q38" s="27"/>
      <c r="R38" s="27"/>
      <c r="S38" s="36"/>
    </row>
    <row r="39" spans="1:19" ht="16" thickBot="1" x14ac:dyDescent="0.25">
      <c r="A39" s="1"/>
      <c r="B39" s="1"/>
      <c r="C39" s="1"/>
      <c r="D39" s="13" t="s">
        <v>2</v>
      </c>
      <c r="E39" s="18"/>
      <c r="F39" s="14">
        <f>SUM(F26:F31)</f>
        <v>2859.0954309740955</v>
      </c>
      <c r="L39" s="37"/>
      <c r="M39" s="27"/>
      <c r="N39" s="27"/>
      <c r="O39" s="27"/>
      <c r="P39" s="27"/>
      <c r="Q39" s="29"/>
      <c r="R39" s="29"/>
      <c r="S39" s="38"/>
    </row>
    <row r="40" spans="1:19" ht="16" thickBot="1" x14ac:dyDescent="0.25">
      <c r="L40" s="39"/>
      <c r="M40" s="40"/>
      <c r="N40" s="40"/>
      <c r="O40" s="40"/>
      <c r="P40" s="40"/>
      <c r="Q40" s="42" t="s">
        <v>2</v>
      </c>
      <c r="R40" s="56"/>
      <c r="S40" s="44"/>
    </row>
    <row r="41" spans="1:19" ht="16" thickBot="1" x14ac:dyDescent="0.25">
      <c r="A41" s="19" t="s">
        <v>8</v>
      </c>
      <c r="B41" s="1"/>
      <c r="C41" s="1"/>
      <c r="D41" s="1"/>
      <c r="E41" s="1"/>
      <c r="F41" s="1"/>
      <c r="G41" s="1"/>
      <c r="H41" s="1"/>
    </row>
    <row r="42" spans="1:19" ht="16" thickBot="1" x14ac:dyDescent="0.25">
      <c r="A42" s="21" t="s">
        <v>12</v>
      </c>
      <c r="B42" s="45" t="s">
        <v>24</v>
      </c>
      <c r="C42" s="48">
        <f>((1+0.1/2)^2)-1</f>
        <v>0.10250000000000004</v>
      </c>
      <c r="D42" s="34"/>
      <c r="E42" s="34"/>
      <c r="F42" s="34"/>
      <c r="G42" s="34"/>
      <c r="H42" s="35"/>
      <c r="I42" s="20"/>
      <c r="J42" s="20"/>
      <c r="K42" s="20"/>
      <c r="L42" s="20"/>
      <c r="M42" s="20"/>
      <c r="N42" s="20"/>
      <c r="O42" s="20"/>
      <c r="P42" s="20"/>
    </row>
    <row r="43" spans="1:19" x14ac:dyDescent="0.2">
      <c r="A43" s="46" t="s">
        <v>0</v>
      </c>
      <c r="B43" s="28" t="s">
        <v>4</v>
      </c>
      <c r="C43" s="28" t="s">
        <v>5</v>
      </c>
      <c r="D43" s="28" t="s">
        <v>6</v>
      </c>
      <c r="E43" s="28" t="s">
        <v>1</v>
      </c>
      <c r="F43" s="28"/>
      <c r="G43" s="27"/>
      <c r="H43" s="36"/>
    </row>
    <row r="44" spans="1:19" x14ac:dyDescent="0.2">
      <c r="A44" s="37">
        <v>4230</v>
      </c>
      <c r="B44" s="27">
        <f>(1+C42)^10</f>
        <v>2.6532977051444209</v>
      </c>
      <c r="C44" s="62"/>
      <c r="D44" s="27"/>
      <c r="E44" s="27">
        <f>A44*B44</f>
        <v>11223.449292760901</v>
      </c>
      <c r="F44" s="27"/>
      <c r="G44" s="27"/>
      <c r="H44" s="36"/>
    </row>
    <row r="45" spans="1:19" x14ac:dyDescent="0.2">
      <c r="A45" s="37">
        <v>2890</v>
      </c>
      <c r="B45" s="27">
        <f>((1+C42)^5-1)/(C42)</f>
        <v>6.1355573344140621</v>
      </c>
      <c r="C45" s="62">
        <f>(1+C42)^5</f>
        <v>1.6288946267774416</v>
      </c>
      <c r="D45" s="27"/>
      <c r="E45" s="27">
        <f>A45*B45*C45</f>
        <v>28883.169721761646</v>
      </c>
      <c r="F45" s="27"/>
      <c r="G45" s="27"/>
      <c r="H45" s="36"/>
    </row>
    <row r="46" spans="1:19" x14ac:dyDescent="0.2">
      <c r="A46" s="37">
        <v>7080</v>
      </c>
      <c r="B46" s="27">
        <f>((1+C42)^3-1)/(C42)</f>
        <v>3.3180062499999985</v>
      </c>
      <c r="C46" s="62">
        <f>(1+C42)^2</f>
        <v>1.21550625</v>
      </c>
      <c r="D46" s="27"/>
      <c r="E46" s="27">
        <f>B46*A46*C46</f>
        <v>28554.04592765155</v>
      </c>
      <c r="F46" s="29"/>
      <c r="G46" s="29"/>
      <c r="H46" s="38"/>
    </row>
    <row r="47" spans="1:19" x14ac:dyDescent="0.2">
      <c r="A47" s="37">
        <v>8099</v>
      </c>
      <c r="B47" s="47"/>
      <c r="C47" s="47"/>
      <c r="D47" s="47"/>
      <c r="E47" s="27">
        <f>A47</f>
        <v>8099</v>
      </c>
      <c r="F47" s="30"/>
      <c r="G47" s="30"/>
      <c r="H47" s="36"/>
    </row>
    <row r="48" spans="1:19" x14ac:dyDescent="0.2">
      <c r="A48" s="37"/>
      <c r="B48" s="27"/>
      <c r="C48" s="27"/>
      <c r="D48" s="27"/>
      <c r="E48" s="27"/>
      <c r="F48" s="27"/>
      <c r="G48" s="27"/>
      <c r="H48" s="36"/>
    </row>
    <row r="49" spans="1:13" ht="16" thickBot="1" x14ac:dyDescent="0.25">
      <c r="A49" s="39"/>
      <c r="B49" s="40"/>
      <c r="C49" s="40"/>
      <c r="D49" s="41"/>
      <c r="E49" s="41"/>
      <c r="F49" s="42" t="s">
        <v>2</v>
      </c>
      <c r="G49" s="43">
        <f>SUM(E44:E47)</f>
        <v>76759.664942174102</v>
      </c>
      <c r="H49" s="44"/>
    </row>
    <row r="51" spans="1:13" ht="16" thickBot="1" x14ac:dyDescent="0.25">
      <c r="A51" s="19" t="s">
        <v>15</v>
      </c>
      <c r="B51" s="1"/>
      <c r="C51" s="1"/>
      <c r="D51" s="1"/>
      <c r="E51" s="1"/>
      <c r="F51" s="1"/>
      <c r="G51" s="1"/>
      <c r="H51" s="1"/>
    </row>
    <row r="52" spans="1:13" ht="16" thickBot="1" x14ac:dyDescent="0.25">
      <c r="A52" s="21" t="s">
        <v>12</v>
      </c>
      <c r="B52" s="45" t="s">
        <v>24</v>
      </c>
      <c r="C52" s="49">
        <v>8</v>
      </c>
      <c r="D52" s="34"/>
      <c r="E52" s="34"/>
      <c r="F52" s="34"/>
      <c r="G52" s="34"/>
      <c r="H52" s="35"/>
      <c r="I52" s="1"/>
    </row>
    <row r="53" spans="1:13" x14ac:dyDescent="0.2">
      <c r="A53" s="46" t="s">
        <v>0</v>
      </c>
      <c r="B53" s="28" t="s">
        <v>4</v>
      </c>
      <c r="C53" s="28" t="s">
        <v>1</v>
      </c>
      <c r="D53" s="28"/>
      <c r="E53" s="28"/>
      <c r="F53" s="27"/>
      <c r="G53" s="27"/>
      <c r="H53" s="36"/>
      <c r="I53" s="1"/>
    </row>
    <row r="54" spans="1:13" x14ac:dyDescent="0.2">
      <c r="A54" s="37">
        <v>99500</v>
      </c>
      <c r="B54" s="27">
        <v>0.14903</v>
      </c>
      <c r="C54" s="27">
        <f>A54*B54</f>
        <v>14828.484999999999</v>
      </c>
      <c r="D54" s="27"/>
      <c r="E54" s="27"/>
      <c r="F54" s="27"/>
      <c r="G54" s="27"/>
      <c r="H54" s="36"/>
      <c r="I54" s="1"/>
    </row>
    <row r="55" spans="1:13" x14ac:dyDescent="0.2">
      <c r="A55" s="37">
        <v>5225</v>
      </c>
      <c r="B55" s="27"/>
      <c r="C55" s="27">
        <f>A55</f>
        <v>5225</v>
      </c>
      <c r="D55" s="27"/>
      <c r="E55" s="27"/>
      <c r="F55" s="27"/>
      <c r="G55" s="27"/>
      <c r="H55" s="36"/>
      <c r="I55" s="24"/>
      <c r="J55" s="25"/>
      <c r="K55" s="25"/>
      <c r="L55" s="25"/>
      <c r="M55" s="25"/>
    </row>
    <row r="56" spans="1:13" x14ac:dyDescent="0.2">
      <c r="A56" s="37">
        <v>980</v>
      </c>
      <c r="B56" s="27">
        <v>3.8713099999999998</v>
      </c>
      <c r="C56" s="27">
        <f>A56*B56</f>
        <v>3793.8837999999996</v>
      </c>
      <c r="D56" s="27"/>
      <c r="E56" s="27"/>
      <c r="F56" s="29"/>
      <c r="G56" s="29"/>
      <c r="H56" s="38"/>
      <c r="I56" s="24"/>
      <c r="J56" s="25"/>
      <c r="K56" s="25"/>
      <c r="L56" s="25"/>
      <c r="M56" s="25"/>
    </row>
    <row r="57" spans="1:13" x14ac:dyDescent="0.2">
      <c r="A57" s="37"/>
      <c r="B57" s="27"/>
      <c r="C57" s="27"/>
      <c r="D57" s="27"/>
      <c r="E57" s="27"/>
      <c r="F57" s="30"/>
      <c r="G57" s="30"/>
      <c r="H57" s="36"/>
      <c r="I57" s="24"/>
      <c r="J57" s="24"/>
      <c r="K57" s="24"/>
      <c r="L57" s="25"/>
      <c r="M57" s="25"/>
    </row>
    <row r="58" spans="1:13" x14ac:dyDescent="0.2">
      <c r="A58" s="37"/>
      <c r="B58" s="27"/>
      <c r="C58" s="27"/>
      <c r="D58" s="27"/>
      <c r="E58" s="27"/>
      <c r="F58" s="27"/>
      <c r="G58" s="27"/>
      <c r="H58" s="36"/>
      <c r="I58" s="24"/>
      <c r="J58" s="24"/>
      <c r="K58" s="24"/>
      <c r="L58" s="25"/>
      <c r="M58" s="25"/>
    </row>
    <row r="59" spans="1:13" ht="16" thickBot="1" x14ac:dyDescent="0.25">
      <c r="A59" s="39"/>
      <c r="B59" s="40"/>
      <c r="C59" s="40"/>
      <c r="D59" s="41"/>
      <c r="E59" s="41"/>
      <c r="F59" s="42" t="s">
        <v>2</v>
      </c>
      <c r="G59" s="43">
        <f>SUM(C54:C56)</f>
        <v>23847.3688</v>
      </c>
      <c r="H59" s="44"/>
      <c r="I59" s="24"/>
      <c r="J59" s="24"/>
      <c r="K59" s="24"/>
      <c r="L59" s="25"/>
      <c r="M59" s="25"/>
    </row>
    <row r="60" spans="1:13" x14ac:dyDescent="0.2">
      <c r="I60" s="25"/>
      <c r="J60" s="25"/>
      <c r="K60" s="24"/>
      <c r="L60" s="25"/>
      <c r="M60" s="25"/>
    </row>
    <row r="61" spans="1:13" x14ac:dyDescent="0.2">
      <c r="I61" s="24"/>
      <c r="J61" s="24"/>
      <c r="K61" s="24"/>
      <c r="L61" s="25"/>
      <c r="M61" s="25"/>
    </row>
    <row r="62" spans="1:13" x14ac:dyDescent="0.2">
      <c r="I62" s="24"/>
      <c r="J62" s="24"/>
      <c r="K62" s="24"/>
      <c r="L62" s="25"/>
      <c r="M62" s="25"/>
    </row>
    <row r="63" spans="1:13" x14ac:dyDescent="0.2">
      <c r="I63" s="24"/>
      <c r="J63" s="24"/>
      <c r="K63" s="24"/>
      <c r="L63" s="25"/>
      <c r="M63" s="25"/>
    </row>
    <row r="64" spans="1:13" x14ac:dyDescent="0.2">
      <c r="I64" s="24"/>
      <c r="J64" s="24"/>
      <c r="K64" s="24"/>
      <c r="L64" s="25"/>
      <c r="M64" s="25"/>
    </row>
    <row r="65" spans="9:13" x14ac:dyDescent="0.2">
      <c r="I65" s="23"/>
      <c r="J65" s="23"/>
      <c r="K65" s="23"/>
      <c r="L65" s="25"/>
      <c r="M65" s="25"/>
    </row>
    <row r="66" spans="9:13" x14ac:dyDescent="0.2">
      <c r="I66" s="25"/>
      <c r="J66" s="25"/>
      <c r="K66" s="24"/>
      <c r="L66" s="25"/>
      <c r="M66" s="25"/>
    </row>
    <row r="67" spans="9:13" x14ac:dyDescent="0.2">
      <c r="I67" s="24"/>
      <c r="J67" s="24"/>
      <c r="K67" s="24"/>
      <c r="L67" s="25"/>
      <c r="M67" s="25"/>
    </row>
    <row r="68" spans="9:13" x14ac:dyDescent="0.2">
      <c r="I68" s="24"/>
      <c r="J68" s="24"/>
      <c r="K68" s="24"/>
      <c r="L68" s="25"/>
      <c r="M68" s="25"/>
    </row>
    <row r="69" spans="9:13" x14ac:dyDescent="0.2">
      <c r="I69" s="24"/>
      <c r="J69" s="24"/>
      <c r="K69" s="24"/>
      <c r="L69" s="25"/>
      <c r="M69" s="25"/>
    </row>
    <row r="70" spans="9:13" x14ac:dyDescent="0.2">
      <c r="I70" s="25"/>
      <c r="J70" s="25"/>
      <c r="K70" s="24"/>
      <c r="L70" s="25"/>
      <c r="M70" s="25"/>
    </row>
    <row r="71" spans="9:13" x14ac:dyDescent="0.2">
      <c r="I71" s="24"/>
      <c r="J71" s="24"/>
      <c r="K71" s="24"/>
      <c r="L71" s="25"/>
      <c r="M71" s="25"/>
    </row>
    <row r="72" spans="9:13" x14ac:dyDescent="0.2">
      <c r="I72" s="24"/>
      <c r="J72" s="24"/>
      <c r="K72" s="24"/>
      <c r="L72" s="25"/>
      <c r="M72" s="25"/>
    </row>
    <row r="73" spans="9:13" x14ac:dyDescent="0.2">
      <c r="I73" s="24"/>
      <c r="J73" s="24"/>
      <c r="K73" s="24"/>
      <c r="L73" s="25"/>
      <c r="M73" s="25"/>
    </row>
    <row r="74" spans="9:13" x14ac:dyDescent="0.2">
      <c r="I74" s="24"/>
      <c r="J74" s="24"/>
      <c r="K74" s="24"/>
      <c r="L74" s="25"/>
      <c r="M74" s="25"/>
    </row>
    <row r="75" spans="9:13" x14ac:dyDescent="0.2">
      <c r="I75" s="24"/>
      <c r="J75" s="24"/>
      <c r="K75" s="24"/>
      <c r="L75" s="25"/>
      <c r="M75" s="25"/>
    </row>
    <row r="76" spans="9:13" x14ac:dyDescent="0.2">
      <c r="I76" s="25"/>
      <c r="J76" s="25"/>
      <c r="K76" s="24"/>
      <c r="L76" s="25"/>
      <c r="M76" s="25"/>
    </row>
    <row r="77" spans="9:13" x14ac:dyDescent="0.2">
      <c r="I77" s="24"/>
      <c r="J77" s="24"/>
      <c r="K77" s="24"/>
      <c r="L77" s="25"/>
      <c r="M77" s="25"/>
    </row>
    <row r="78" spans="9:13" x14ac:dyDescent="0.2">
      <c r="I78" s="24"/>
      <c r="J78" s="24"/>
      <c r="K78" s="24"/>
      <c r="L78" s="25"/>
      <c r="M78" s="25"/>
    </row>
    <row r="79" spans="9:13" x14ac:dyDescent="0.2">
      <c r="I79" s="24"/>
      <c r="J79" s="24"/>
      <c r="K79" s="24"/>
      <c r="L79" s="25"/>
      <c r="M79" s="25"/>
    </row>
    <row r="80" spans="9:13" x14ac:dyDescent="0.2">
      <c r="I80" s="24"/>
      <c r="J80" s="24"/>
      <c r="K80" s="24"/>
      <c r="L80" s="25"/>
      <c r="M80" s="25"/>
    </row>
    <row r="81" spans="9:13" x14ac:dyDescent="0.2">
      <c r="I81" s="24"/>
      <c r="J81" s="24"/>
      <c r="K81" s="24"/>
      <c r="L81" s="25"/>
      <c r="M81" s="25"/>
    </row>
    <row r="82" spans="9:13" x14ac:dyDescent="0.2">
      <c r="I82" s="25"/>
      <c r="J82" s="25"/>
      <c r="K82" s="24"/>
      <c r="L82" s="25"/>
      <c r="M82" s="25"/>
    </row>
    <row r="83" spans="9:13" x14ac:dyDescent="0.2">
      <c r="I83" s="24"/>
      <c r="J83" s="24"/>
      <c r="K83" s="24"/>
      <c r="L83" s="25"/>
      <c r="M83" s="25"/>
    </row>
    <row r="84" spans="9:13" x14ac:dyDescent="0.2">
      <c r="I84" s="25"/>
      <c r="J84" s="25"/>
      <c r="K84" s="25"/>
      <c r="L84" s="25"/>
      <c r="M84" s="25"/>
    </row>
    <row r="85" spans="9:13" x14ac:dyDescent="0.2">
      <c r="I85" s="25"/>
      <c r="J85" s="25"/>
      <c r="K85" s="25"/>
      <c r="L85" s="25"/>
      <c r="M85" s="25"/>
    </row>
    <row r="86" spans="9:13" x14ac:dyDescent="0.2">
      <c r="I86" s="25"/>
      <c r="J86" s="25"/>
      <c r="K86" s="25"/>
      <c r="L86" s="25"/>
      <c r="M86" s="25"/>
    </row>
    <row r="87" spans="9:13" x14ac:dyDescent="0.2">
      <c r="I87" s="25"/>
      <c r="J87" s="25"/>
      <c r="K87" s="25"/>
      <c r="L87" s="25"/>
      <c r="M87" s="25"/>
    </row>
    <row r="88" spans="9:13" x14ac:dyDescent="0.2">
      <c r="I88" s="25"/>
      <c r="J88" s="25"/>
      <c r="K88" s="25"/>
      <c r="L88" s="25"/>
      <c r="M88" s="25"/>
    </row>
  </sheetData>
  <mergeCells count="3">
    <mergeCell ref="B1:C1"/>
    <mergeCell ref="E1:F1"/>
    <mergeCell ref="H1:I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ramdani</dc:creator>
  <cp:lastModifiedBy>Christopher Rose</cp:lastModifiedBy>
  <dcterms:created xsi:type="dcterms:W3CDTF">2020-05-21T17:31:34Z</dcterms:created>
  <dcterms:modified xsi:type="dcterms:W3CDTF">2020-06-01T16:01:13Z</dcterms:modified>
</cp:coreProperties>
</file>