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Laurent\Documents\Polytechnique\Économie\TP\"/>
    </mc:Choice>
  </mc:AlternateContent>
  <xr:revisionPtr revIDLastSave="0" documentId="13_ncr:1_{3EDB265C-F81B-4B48-B326-5962F1AA4A14}" xr6:coauthVersionLast="46" xr6:coauthVersionMax="46" xr10:uidLastSave="{00000000-0000-0000-0000-000000000000}"/>
  <bookViews>
    <workbookView xWindow="-98" yWindow="-98" windowWidth="20715" windowHeight="13276" activeTab="1" xr2:uid="{00000000-000D-0000-FFFF-FFFF00000000}"/>
  </bookViews>
  <sheets>
    <sheet name="Directives" sheetId="5" r:id="rId1"/>
    <sheet name="Enoncé" sheetId="1" r:id="rId2"/>
    <sheet name="Feuil1" sheetId="9" state="hidden" r:id="rId3"/>
  </sheets>
  <definedNames>
    <definedName name="_xlnm._FilterDatabase" localSheetId="1" hidden="1">Enoncé!$A$13:$H$26</definedName>
  </definedNames>
  <calcPr calcId="191029" iterate="1"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 i="1" l="1"/>
  <c r="W1" i="9" s="1"/>
  <c r="M83" i="1"/>
  <c r="U1" i="9" s="1"/>
  <c r="L75" i="1"/>
  <c r="O41" i="1"/>
  <c r="Q50" i="1" s="1"/>
  <c r="S1" i="9"/>
  <c r="K66" i="1"/>
  <c r="T1" i="9"/>
  <c r="R1" i="9"/>
  <c r="M48" i="1"/>
  <c r="L1" i="9" s="1"/>
  <c r="K49" i="1"/>
  <c r="K48" i="1"/>
  <c r="K1" i="9"/>
  <c r="M39" i="1"/>
  <c r="H1" i="9" s="1"/>
  <c r="M31" i="1"/>
  <c r="G1" i="9" s="1"/>
  <c r="K31" i="1"/>
  <c r="F1" i="9" s="1"/>
  <c r="M15" i="1"/>
  <c r="L15" i="1"/>
  <c r="K28" i="1"/>
  <c r="K16" i="1"/>
  <c r="K17" i="1"/>
  <c r="K18" i="1"/>
  <c r="K19" i="1"/>
  <c r="K20" i="1"/>
  <c r="K21" i="1"/>
  <c r="K22" i="1"/>
  <c r="K23" i="1"/>
  <c r="K24" i="1"/>
  <c r="K25" i="1"/>
  <c r="K26" i="1"/>
  <c r="K15" i="1"/>
  <c r="J28" i="1"/>
  <c r="J24" i="1"/>
  <c r="J25" i="1"/>
  <c r="J26" i="1"/>
  <c r="J16" i="1"/>
  <c r="J17" i="1"/>
  <c r="J18" i="1"/>
  <c r="J19" i="1"/>
  <c r="J20" i="1"/>
  <c r="J21" i="1"/>
  <c r="J22" i="1"/>
  <c r="J23" i="1"/>
  <c r="J15" i="1"/>
  <c r="M11" i="1"/>
  <c r="E1" i="9" s="1"/>
  <c r="V1" i="9"/>
  <c r="D1" i="9"/>
  <c r="B1" i="9"/>
  <c r="C1" i="9"/>
  <c r="O51" i="1" l="1"/>
  <c r="O1" i="9" s="1"/>
  <c r="M52" i="1"/>
  <c r="J1" i="9"/>
  <c r="Q1" i="9"/>
  <c r="I1" i="9"/>
  <c r="O47" i="1" l="1"/>
  <c r="M1" i="9"/>
  <c r="N1" i="9" l="1"/>
  <c r="O55" i="1"/>
  <c r="P1" i="9" s="1"/>
</calcChain>
</file>

<file path=xl/sharedStrings.xml><?xml version="1.0" encoding="utf-8"?>
<sst xmlns="http://schemas.openxmlformats.org/spreadsheetml/2006/main" count="143" uniqueCount="132">
  <si>
    <t>Janvier</t>
  </si>
  <si>
    <t>Mars</t>
  </si>
  <si>
    <t>Avril</t>
  </si>
  <si>
    <t>Mai</t>
  </si>
  <si>
    <t>Juin</t>
  </si>
  <si>
    <t>Juillet</t>
  </si>
  <si>
    <t>Septembre</t>
  </si>
  <si>
    <t>Octobre</t>
  </si>
  <si>
    <t>Novembre</t>
  </si>
  <si>
    <t>Unités vendues</t>
  </si>
  <si>
    <t>Coût MO</t>
  </si>
  <si>
    <t>Coût MP</t>
  </si>
  <si>
    <t>Février</t>
  </si>
  <si>
    <t>Août</t>
  </si>
  <si>
    <t>MP Variable</t>
  </si>
  <si>
    <t>Partie 1:</t>
  </si>
  <si>
    <t>Partie 2:</t>
  </si>
  <si>
    <t>Frais de gestion total</t>
  </si>
  <si>
    <t>MS$</t>
  </si>
  <si>
    <t>MS%</t>
  </si>
  <si>
    <t xml:space="preserve">Nom : </t>
  </si>
  <si>
    <t xml:space="preserve">Prénom : </t>
  </si>
  <si>
    <t xml:space="preserve">Matricule : </t>
  </si>
  <si>
    <t xml:space="preserve">Groupe : </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</si>
  <si>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</si>
  <si>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</si>
  <si>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</si>
  <si>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</si>
  <si>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</si>
  <si>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</si>
  <si>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</si>
  <si>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</si>
  <si>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</si>
  <si>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</si>
  <si>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</si>
  <si>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</si>
  <si>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</si>
  <si>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</si>
  <si>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</si>
  <si>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</si>
  <si>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2- Renomer le fichier avec votre numéro de matricule - TP3 - Gr.lab</t>
  </si>
  <si>
    <t>Étapes du TP</t>
  </si>
  <si>
    <t>3- Effectuer et compléter le TP</t>
  </si>
  <si>
    <t>Amusez vous bien !!!!</t>
  </si>
  <si>
    <t>2.5) Quels sont les coûts supplémentaires (en valeur absolue) ?</t>
  </si>
  <si>
    <t>En regroupant les différents coûts en coûts fixes et en coûts variables :</t>
  </si>
  <si>
    <t>L’entreprise Covida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</si>
  <si>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</si>
  <si>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</si>
  <si>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2.2) Quels sont les revenus supplémentaires (en valeur absolue) ?</t>
  </si>
  <si>
    <t>1.1) Quel est le prix de vente unitaire ?</t>
  </si>
  <si>
    <t>2.4) Quels sont les coûts évités (en valeur absolue) ?</t>
  </si>
  <si>
    <t>1.2) Utiliser la méthode des moindres carrée pour calculer les coûts fixes annuels et variables unitaires de main-d'œuvre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</si>
  <si>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</si>
  <si>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</si>
  <si>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</si>
  <si>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</si>
  <si>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1.7) En fonction de la capacité maximum de production, établir la marge de sécurité en $, en % et en nombre d’unités.</t>
  </si>
  <si>
    <t>1.1 Prix de vente unitaire</t>
  </si>
  <si>
    <t xml:space="preserve"> 1.2 Moindre carrée MO</t>
  </si>
  <si>
    <t>1.3 Point extreme MP</t>
  </si>
  <si>
    <t>1.4 Autres frais fixes annuels</t>
  </si>
  <si>
    <t>MO Variable</t>
  </si>
  <si>
    <t>MO Fixe</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</si>
  <si>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</si>
  <si>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</si>
  <si>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</si>
  <si>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</si>
  <si>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</si>
  <si>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</si>
  <si>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</si>
  <si>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</si>
  <si>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2.1 Coût d'opportunité</t>
  </si>
  <si>
    <t>Coût d'opportunité annuel</t>
  </si>
  <si>
    <t>En considérant le remplacement de la solution actuelle, répondre aux questions suivantes.</t>
  </si>
  <si>
    <t>Coûts évités</t>
  </si>
  <si>
    <t>Coûts supplémentaires</t>
  </si>
  <si>
    <t>2.2 Revenus supplémentaires</t>
  </si>
  <si>
    <t>2.3 Revenus perdus</t>
  </si>
  <si>
    <t xml:space="preserve">2.5 Coûts supplémentaires </t>
  </si>
  <si>
    <t>2.6) Quel est le résultat net différentiel ?</t>
  </si>
  <si>
    <t>2.4 Coûts évités</t>
  </si>
  <si>
    <t>Revenus supplémentaires</t>
  </si>
  <si>
    <t>2.6 Résultat net différentiel</t>
  </si>
  <si>
    <t>Revenus perdus</t>
  </si>
  <si>
    <t>CMu</t>
  </si>
  <si>
    <t>MSu</t>
  </si>
  <si>
    <t>Résultat net différentiel</t>
  </si>
  <si>
    <t>Fixes et/ou variables</t>
  </si>
  <si>
    <t>3 points sur 20 sont donnés pour suivre la démarche parfaitement</t>
  </si>
  <si>
    <t>SSH-3201 - Économique de l’ingénieur (TP 4)</t>
  </si>
  <si>
    <t xml:space="preserve"> Effectuer vos calculs à l'aide d'Excel seulement, pas de calculatrice. Excel garde toutes les décimales même si elles ne sont pas montrées.</t>
  </si>
  <si>
    <t>Décembre</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</si>
  <si>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</si>
  <si>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</si>
  <si>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</si>
  <si>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</si>
  <si>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</si>
  <si>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Pour effectuer l’achat de ce nouvel équipement, la compagnie devra utiliser des placements lui rapportant du 9%  d'intérêts annuellement.</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</si>
  <si>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</si>
  <si>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</si>
  <si>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</si>
  <si>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</si>
  <si>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Il est possible que pour certaines questions il n'y ait pas de réponse. Dans ce cas, mètre 0 dans la cellule en jaune.</t>
  </si>
  <si>
    <t>4- Déposer le fichier Excel dans la BONNE boite de dépôt.</t>
  </si>
  <si>
    <t>1827096 - TP3 - Gr.5-H2021.xlsx</t>
  </si>
  <si>
    <t>H 2021</t>
  </si>
  <si>
    <t>2.1) Quel est le coût d'opportunité annuel relié au nouvel équipement (en valeur absolue) ?</t>
  </si>
  <si>
    <t>Évaluation des coûts et des revenus annuels du nouveau produit pour 2022</t>
  </si>
  <si>
    <t>Tableau des revenus et des coûts pour l'année 2020</t>
  </si>
  <si>
    <t>En considérant que la production de 2022 est identique à celle de 2020, répondre aux questions suivantes.</t>
  </si>
  <si>
    <t>Pour les questions 2.1 à 2.5, ne pas doubler l'information.</t>
  </si>
  <si>
    <t>En moyenne, chaque unité vendue a rapporté un bénéfice de 3,50 $.</t>
  </si>
  <si>
    <t>L'usine peut produire au maximum 6 200 unités par mois.</t>
  </si>
  <si>
    <t>1.8) À quel prix devrait-elle vendre son produit pour avoir un profit net de 890 000 $ par année ?</t>
  </si>
  <si>
    <t>Reponse</t>
  </si>
  <si>
    <t>2.3) Quels sont les autres revenus perdus (en valeur absolue) ?</t>
  </si>
  <si>
    <t xml:space="preserve"> Mettre les réponses dans les cases en jaunes seulement</t>
  </si>
  <si>
    <t>Mettre le numéro de matricule et le groupe de la personne qui dépose le fichier.</t>
  </si>
  <si>
    <t>Bergeron</t>
  </si>
  <si>
    <t>Laurent</t>
  </si>
  <si>
    <t>1899336</t>
  </si>
  <si>
    <t>Somme XiYi</t>
  </si>
  <si>
    <t>XiYi</t>
  </si>
  <si>
    <t>Somme Xi</t>
  </si>
  <si>
    <t>Somme Xi^2</t>
  </si>
  <si>
    <t>Xi^2</t>
  </si>
  <si>
    <t>Somme Yi</t>
  </si>
  <si>
    <t>Sean</t>
  </si>
  <si>
    <t>Bronden</t>
  </si>
  <si>
    <t>Sébastien</t>
  </si>
  <si>
    <t>Zerbato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</si>
</sst>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 #,##0.00_)\ &quot;$&quot;_ ;_ * \(#,##0.00\)\ &quot;$&quot;_ ;_ * &quot;-&quot;??_)\ &quot;$&quot;_ ;_ @_ "/>
    <numFmt numFmtId="164" formatCode="_-&quot;$&quot;* #,##0.00_-;\-&quot;$&quot;* #,##0.00_-;_-&quot;$&quot;* &quot;-&quot;??_-;_-@"/>
    <numFmt numFmtId="165" formatCode="_ * #,##0_)\ &quot;$&quot;_ ;_ * \(#,##0\)\ &quot;$&quot;_ ;_ * &quot;-&quot;??_)\ &quot;$&quot;_ ;_ @_ "/>
    <numFmt numFmtId="166" formatCode="#,##0&quot; unités&quot;"/>
    <numFmt numFmtId="167" formatCode="#,##0&quot; u.&quot;"/>
    <numFmt numFmtId="168" formatCode="_-* #,##0\ &quot;$&quot;_-;_-* #,##0\ &quot;$&quot;\-;_-* &quot;-&quot;??\ &quot;$&quot;_-;_-@_-"/>
    <numFmt numFmtId="169" formatCode="0&quot; années&quot;"/>
    <numFmt numFmtId="170" formatCode="#,##0.00&quot; $/u&quot;"/>
    <numFmt numFmtId="171" formatCode="#,##0.00&quot; $/u.&quot;"/>
    <numFmt numFmtId="172" formatCode="#,##0&quot; $/an&quot;"/>
  </numFmts>
  <fonts count="20">
    <font>
      <sz val="11"/>
      <color theme="1"/>
      <name val="Arial"/>
    </font>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sz val="12"/>
      <color theme="1"/>
      <name val="Calibri"/>
      <family val="2"/>
    </font>
    <font>
      <sz val="11"/>
      <color theme="1"/>
      <name val="Calibri (Corps)_x0000_"/>
    </font>
    <font>
      <b/>
      <sz val="11"/>
      <name val="Arial"/>
      <family val="2"/>
    </font>
    <font>
      <sz val="11"/>
      <name val="Arial"/>
      <family val="2"/>
    </font>
    <font>
      <b/>
      <sz val="22"/>
      <color theme="1"/>
      <name val="Arial"/>
      <family val="2"/>
    </font>
    <font>
      <b/>
      <sz val="11"/>
      <color rgb="FF000000"/>
      <name val="Calibri"/>
      <family val="2"/>
    </font>
    <font>
      <b/>
      <sz val="24"/>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s>
  <fills count="7">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29">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medium">
        <color indexed="64"/>
      </left>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s>
  <cellStyleXfs count="4">
    <xf numFmtId="0" fontId="0" fillId="0" borderId="0"/>
    <xf numFmtId="0" fontId="5" fillId="0" borderId="2"/>
    <xf numFmtId="44" fontId="7" fillId="0" borderId="0" applyFont="0" applyFill="0" applyBorder="0" applyAlignment="0" applyProtection="0"/>
    <xf numFmtId="9" fontId="7" fillId="0" borderId="0" applyFont="0" applyFill="0" applyBorder="0" applyAlignment="0" applyProtection="0"/>
  </cellStyleXfs>
  <cellXfs count="197">
    <xf numFmtId="0" fontId="0" fillId="0" borderId="0" xfId="0" applyFont="1" applyAlignment="1"/>
    <xf numFmtId="49" fontId="6" fillId="0" borderId="0" xfId="0" applyNumberFormat="1" applyFont="1" applyAlignment="1">
      <alignment horizontal="right"/>
    </xf>
    <xf numFmtId="49" fontId="6" fillId="0" borderId="0" xfId="0" applyNumberFormat="1" applyFont="1" applyAlignment="1" applyProtection="1">
      <alignment horizontal="right"/>
      <protection locked="0"/>
    </xf>
    <xf numFmtId="49" fontId="4" fillId="0" borderId="2" xfId="0" applyNumberFormat="1" applyFont="1" applyBorder="1" applyAlignment="1"/>
    <xf numFmtId="49" fontId="6" fillId="0" borderId="0" xfId="0" applyNumberFormat="1" applyFont="1" applyAlignment="1"/>
    <xf numFmtId="0" fontId="3" fillId="0" borderId="3" xfId="0" applyFont="1" applyBorder="1"/>
    <xf numFmtId="0" fontId="4" fillId="0" borderId="0" xfId="0" applyFont="1" applyAlignment="1">
      <alignment horizontal="right" vertical="center"/>
    </xf>
    <xf numFmtId="0" fontId="3"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3" fillId="0" borderId="2" xfId="0" applyFont="1" applyBorder="1"/>
    <xf numFmtId="164" fontId="3" fillId="0" borderId="2" xfId="0" applyNumberFormat="1" applyFont="1" applyBorder="1"/>
    <xf numFmtId="0" fontId="3" fillId="0" borderId="0" xfId="0" applyFont="1" applyAlignment="1">
      <alignment horizontal="left" wrapText="1"/>
    </xf>
    <xf numFmtId="0" fontId="3" fillId="0" borderId="0" xfId="0" applyFont="1" applyAlignment="1">
      <alignment horizontal="center"/>
    </xf>
    <xf numFmtId="44" fontId="3" fillId="0" borderId="0" xfId="0" applyNumberFormat="1" applyFont="1" applyAlignment="1"/>
    <xf numFmtId="44" fontId="3" fillId="0" borderId="2" xfId="0" applyNumberFormat="1" applyFont="1" applyBorder="1" applyAlignment="1"/>
    <xf numFmtId="167" fontId="3" fillId="0" borderId="1" xfId="0" applyNumberFormat="1" applyFont="1" applyBorder="1"/>
    <xf numFmtId="0" fontId="3" fillId="0" borderId="4" xfId="0" applyFon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xf numFmtId="0" fontId="3" fillId="0" borderId="11" xfId="0" applyFont="1" applyBorder="1"/>
    <xf numFmtId="167" fontId="3" fillId="0" borderId="12" xfId="0" applyNumberFormat="1" applyFont="1" applyBorder="1"/>
    <xf numFmtId="44" fontId="3" fillId="0" borderId="1" xfId="0" applyNumberFormat="1" applyFont="1" applyBorder="1"/>
    <xf numFmtId="44" fontId="3" fillId="0" borderId="10" xfId="0" applyNumberFormat="1" applyFont="1" applyBorder="1"/>
    <xf numFmtId="44" fontId="3" fillId="0" borderId="13" xfId="0" applyNumberFormat="1" applyFont="1" applyBorder="1" applyAlignment="1"/>
    <xf numFmtId="44" fontId="3" fillId="0" borderId="12" xfId="0" applyNumberFormat="1" applyFont="1" applyBorder="1"/>
    <xf numFmtId="44" fontId="3" fillId="0" borderId="14" xfId="0" applyNumberFormat="1" applyFont="1" applyBorder="1"/>
    <xf numFmtId="0" fontId="3" fillId="0" borderId="0" xfId="0" applyFont="1" applyAlignment="1">
      <alignment wrapText="1"/>
    </xf>
    <xf numFmtId="0" fontId="12" fillId="0" borderId="18" xfId="0" applyFont="1" applyBorder="1"/>
    <xf numFmtId="0" fontId="12" fillId="0" borderId="19" xfId="0" applyFont="1" applyBorder="1"/>
    <xf numFmtId="0" fontId="12" fillId="0" borderId="3" xfId="0" applyFont="1" applyBorder="1"/>
    <xf numFmtId="0" fontId="12" fillId="0" borderId="2" xfId="0" applyFont="1" applyBorder="1"/>
    <xf numFmtId="168" fontId="12" fillId="0" borderId="20" xfId="2" applyNumberFormat="1" applyFont="1" applyBorder="1" applyAlignment="1"/>
    <xf numFmtId="166" fontId="12" fillId="0" borderId="21" xfId="0" applyNumberFormat="1" applyFont="1" applyBorder="1" applyAlignment="1">
      <alignment horizontal="right" vertical="center"/>
    </xf>
    <xf numFmtId="0" fontId="12" fillId="0" borderId="22" xfId="0" applyFont="1" applyBorder="1"/>
    <xf numFmtId="0" fontId="12" fillId="0" borderId="23" xfId="0" applyFont="1" applyBorder="1"/>
    <xf numFmtId="168" fontId="12" fillId="0" borderId="24" xfId="2" applyNumberFormat="1" applyFont="1" applyBorder="1" applyAlignment="1"/>
    <xf numFmtId="1" fontId="12" fillId="0" borderId="20" xfId="0" applyNumberFormat="1" applyFont="1" applyBorder="1" applyAlignment="1"/>
    <xf numFmtId="169" fontId="12" fillId="0" borderId="20" xfId="0" applyNumberFormat="1" applyFont="1" applyBorder="1" applyAlignment="1"/>
    <xf numFmtId="0" fontId="12" fillId="0" borderId="11" xfId="0" applyFont="1" applyFill="1" applyBorder="1"/>
    <xf numFmtId="0" fontId="0" fillId="0" borderId="13" xfId="0" applyBorder="1"/>
    <xf numFmtId="168" fontId="12" fillId="0" borderId="21" xfId="2" applyNumberFormat="1" applyFont="1" applyBorder="1" applyAlignment="1"/>
    <xf numFmtId="170" fontId="12" fillId="0" borderId="20" xfId="2" applyNumberFormat="1" applyFont="1" applyBorder="1" applyAlignment="1"/>
    <xf numFmtId="0" fontId="9" fillId="0" borderId="0" xfId="0" applyFont="1" applyAlignment="1">
      <alignment vertical="center"/>
    </xf>
    <xf numFmtId="0" fontId="3" fillId="0" borderId="2" xfId="0" applyFont="1" applyFill="1" applyBorder="1"/>
    <xf numFmtId="0" fontId="3" fillId="0" borderId="2" xfId="0" applyFont="1" applyFill="1" applyBorder="1" applyAlignment="1"/>
    <xf numFmtId="0" fontId="3" fillId="0" borderId="2" xfId="0" applyNumberFormat="1" applyFont="1" applyBorder="1"/>
    <xf numFmtId="0" fontId="3" fillId="0" borderId="2" xfId="0" applyNumberFormat="1" applyFont="1" applyFill="1" applyBorder="1"/>
    <xf numFmtId="0" fontId="3" fillId="0" borderId="2" xfId="0" applyNumberFormat="1" applyFont="1" applyBorder="1" applyAlignment="1"/>
    <xf numFmtId="0" fontId="3" fillId="0" borderId="0" xfId="0" applyNumberFormat="1" applyFont="1" applyAlignment="1"/>
    <xf numFmtId="0" fontId="3" fillId="0" borderId="0" xfId="0" applyNumberFormat="1" applyFont="1" applyAlignment="1">
      <alignment wrapText="1"/>
    </xf>
    <xf numFmtId="0" fontId="3" fillId="0" borderId="2" xfId="2" applyNumberFormat="1" applyFont="1" applyBorder="1"/>
    <xf numFmtId="0" fontId="3" fillId="0" borderId="2" xfId="2" applyNumberFormat="1" applyFont="1" applyFill="1" applyBorder="1"/>
    <xf numFmtId="0" fontId="3" fillId="0" borderId="2" xfId="0" applyNumberFormat="1" applyFont="1" applyFill="1" applyBorder="1" applyAlignment="1">
      <alignment horizontal="right"/>
    </xf>
    <xf numFmtId="0" fontId="3" fillId="0" borderId="0" xfId="0" applyNumberFormat="1" applyFont="1"/>
    <xf numFmtId="0" fontId="3" fillId="0" borderId="2" xfId="0" applyNumberFormat="1" applyFont="1" applyFill="1" applyBorder="1" applyAlignment="1"/>
    <xf numFmtId="0" fontId="8" fillId="0" borderId="2" xfId="0" applyNumberFormat="1" applyFont="1" applyFill="1" applyBorder="1"/>
    <xf numFmtId="0" fontId="8" fillId="0" borderId="2" xfId="0" applyFont="1" applyBorder="1" applyAlignment="1"/>
    <xf numFmtId="0" fontId="3" fillId="0" borderId="0" xfId="0" applyFont="1" applyAlignment="1"/>
    <xf numFmtId="0" fontId="8" fillId="0" borderId="0" xfId="0" applyFont="1" applyAlignment="1">
      <alignment horizontal="center"/>
    </xf>
    <xf numFmtId="0" fontId="10" fillId="0" borderId="0" xfId="0" applyFont="1" applyAlignment="1"/>
    <xf numFmtId="0" fontId="10" fillId="0" borderId="0" xfId="0" applyFont="1" applyAlignment="1">
      <alignment horizontal="left"/>
    </xf>
    <xf numFmtId="0" fontId="0" fillId="4" borderId="0" xfId="0" applyFill="1" applyProtection="1">
      <protection locked="0"/>
    </xf>
    <xf numFmtId="0" fontId="3" fillId="0" borderId="3" xfId="0" applyNumberFormat="1" applyFont="1" applyBorder="1" applyProtection="1">
      <protection locked="0"/>
    </xf>
    <xf numFmtId="0" fontId="3" fillId="0" borderId="2" xfId="0" applyNumberFormat="1" applyFont="1" applyBorder="1" applyProtection="1">
      <protection locked="0"/>
    </xf>
    <xf numFmtId="0" fontId="3" fillId="0" borderId="10" xfId="0" applyNumberFormat="1" applyFont="1" applyBorder="1" applyProtection="1">
      <protection locked="0"/>
    </xf>
    <xf numFmtId="0" fontId="3" fillId="0" borderId="11" xfId="0" applyNumberFormat="1" applyFont="1" applyBorder="1" applyProtection="1">
      <protection locked="0"/>
    </xf>
    <xf numFmtId="171" fontId="3" fillId="3" borderId="14" xfId="2" applyNumberFormat="1" applyFont="1" applyFill="1" applyBorder="1" applyProtection="1">
      <protection locked="0"/>
    </xf>
    <xf numFmtId="0" fontId="3" fillId="0" borderId="2" xfId="2" applyNumberFormat="1" applyFont="1" applyBorder="1" applyProtection="1">
      <protection locked="0"/>
    </xf>
    <xf numFmtId="0" fontId="3" fillId="0" borderId="3" xfId="0" applyNumberFormat="1" applyFont="1" applyBorder="1" applyAlignment="1" applyProtection="1">
      <protection locked="0"/>
    </xf>
    <xf numFmtId="0" fontId="3" fillId="0" borderId="2" xfId="0" applyNumberFormat="1" applyFont="1" applyBorder="1" applyAlignment="1" applyProtection="1">
      <protection locked="0"/>
    </xf>
    <xf numFmtId="0" fontId="3" fillId="0" borderId="3" xfId="0" applyNumberFormat="1" applyFont="1" applyFill="1" applyBorder="1" applyProtection="1">
      <protection locked="0"/>
    </xf>
    <xf numFmtId="0" fontId="3" fillId="0" borderId="2" xfId="2" applyNumberFormat="1" applyFont="1" applyFill="1" applyBorder="1" applyProtection="1">
      <protection locked="0"/>
    </xf>
    <xf numFmtId="0" fontId="3" fillId="0" borderId="2" xfId="0" applyNumberFormat="1" applyFont="1" applyFill="1" applyBorder="1" applyProtection="1">
      <protection locked="0"/>
    </xf>
    <xf numFmtId="0" fontId="3" fillId="0" borderId="10" xfId="0" applyNumberFormat="1" applyFont="1" applyFill="1" applyBorder="1" applyProtection="1">
      <protection locked="0"/>
    </xf>
    <xf numFmtId="0" fontId="3" fillId="0" borderId="11" xfId="0" applyNumberFormat="1" applyFont="1" applyBorder="1" applyAlignment="1" applyProtection="1">
      <alignment horizontal="right"/>
      <protection locked="0"/>
    </xf>
    <xf numFmtId="171" fontId="3" fillId="3" borderId="13" xfId="2" applyNumberFormat="1" applyFont="1" applyFill="1" applyBorder="1" applyProtection="1">
      <protection locked="0"/>
    </xf>
    <xf numFmtId="0" fontId="3" fillId="0" borderId="13" xfId="0" applyNumberFormat="1" applyFont="1" applyBorder="1" applyAlignment="1" applyProtection="1">
      <alignment horizontal="right"/>
      <protection locked="0"/>
    </xf>
    <xf numFmtId="0" fontId="3" fillId="0" borderId="13" xfId="0" applyNumberFormat="1" applyFont="1" applyFill="1" applyBorder="1" applyProtection="1">
      <protection locked="0"/>
    </xf>
    <xf numFmtId="0" fontId="3" fillId="0" borderId="14" xfId="0" applyNumberFormat="1" applyFont="1" applyFill="1" applyBorder="1" applyProtection="1">
      <protection locked="0"/>
    </xf>
    <xf numFmtId="0" fontId="3" fillId="0" borderId="10" xfId="0" applyNumberFormat="1" applyFont="1" applyBorder="1" applyAlignment="1" applyProtection="1">
      <protection locked="0"/>
    </xf>
    <xf numFmtId="0" fontId="3" fillId="0" borderId="13" xfId="0" applyNumberFormat="1" applyFont="1" applyBorder="1" applyProtection="1">
      <protection locked="0"/>
    </xf>
    <xf numFmtId="0" fontId="3" fillId="0" borderId="19" xfId="2" applyNumberFormat="1" applyFont="1" applyBorder="1" applyProtection="1">
      <protection locked="0"/>
    </xf>
    <xf numFmtId="0" fontId="3" fillId="0" borderId="19" xfId="0" applyNumberFormat="1" applyFont="1" applyBorder="1" applyProtection="1">
      <protection locked="0"/>
    </xf>
    <xf numFmtId="0" fontId="3" fillId="0" borderId="28" xfId="0" applyNumberFormat="1" applyFont="1" applyBorder="1" applyProtection="1">
      <protection locked="0"/>
    </xf>
    <xf numFmtId="0" fontId="3" fillId="0" borderId="2" xfId="2" applyNumberFormat="1" applyFont="1" applyBorder="1" applyAlignment="1" applyProtection="1">
      <protection locked="0"/>
    </xf>
    <xf numFmtId="0" fontId="3" fillId="0" borderId="14" xfId="0" applyNumberFormat="1" applyFont="1" applyBorder="1" applyProtection="1">
      <protection locked="0"/>
    </xf>
    <xf numFmtId="0" fontId="3" fillId="0" borderId="3" xfId="0" applyNumberFormat="1" applyFont="1" applyFill="1" applyBorder="1" applyAlignment="1" applyProtection="1">
      <alignment horizontal="right"/>
      <protection locked="0"/>
    </xf>
    <xf numFmtId="171" fontId="3" fillId="3" borderId="10" xfId="2" applyNumberFormat="1" applyFont="1" applyFill="1" applyBorder="1" applyProtection="1">
      <protection locked="0"/>
    </xf>
    <xf numFmtId="10" fontId="3" fillId="4" borderId="10" xfId="3" applyNumberFormat="1" applyFont="1" applyFill="1" applyBorder="1" applyProtection="1">
      <protection locked="0"/>
    </xf>
    <xf numFmtId="166" fontId="3" fillId="3" borderId="10" xfId="0" applyNumberFormat="1" applyFont="1" applyFill="1" applyBorder="1" applyProtection="1">
      <protection locked="0"/>
    </xf>
    <xf numFmtId="165" fontId="3" fillId="3" borderId="14" xfId="2" applyNumberFormat="1" applyFont="1" applyFill="1" applyBorder="1" applyProtection="1">
      <protection locked="0"/>
    </xf>
    <xf numFmtId="0" fontId="3" fillId="0" borderId="10" xfId="2" applyNumberFormat="1" applyFont="1" applyBorder="1" applyProtection="1">
      <protection locked="0"/>
    </xf>
    <xf numFmtId="0" fontId="3" fillId="0" borderId="10" xfId="2" applyNumberFormat="1" applyFont="1" applyBorder="1" applyAlignment="1" applyProtection="1">
      <protection locked="0"/>
    </xf>
    <xf numFmtId="0" fontId="3" fillId="0" borderId="3" xfId="0" applyNumberFormat="1" applyFont="1" applyBorder="1" applyAlignment="1" applyProtection="1">
      <alignment horizontal="right"/>
      <protection locked="0"/>
    </xf>
    <xf numFmtId="0" fontId="3" fillId="0" borderId="3" xfId="0" applyNumberFormat="1" applyFont="1" applyBorder="1" applyAlignment="1" applyProtection="1">
      <alignment horizontal="left"/>
      <protection locked="0"/>
    </xf>
    <xf numFmtId="10" fontId="3" fillId="3" borderId="10" xfId="3" applyNumberFormat="1" applyFont="1" applyFill="1" applyBorder="1" applyProtection="1">
      <protection locked="0"/>
    </xf>
    <xf numFmtId="0" fontId="3" fillId="0" borderId="10" xfId="2" applyNumberFormat="1" applyFont="1" applyFill="1" applyBorder="1" applyProtection="1">
      <protection locked="0"/>
    </xf>
    <xf numFmtId="165" fontId="3" fillId="4" borderId="14" xfId="2" applyNumberFormat="1" applyFont="1" applyFill="1" applyBorder="1" applyProtection="1">
      <protection locked="0"/>
    </xf>
    <xf numFmtId="0" fontId="3" fillId="0" borderId="11" xfId="0" applyNumberFormat="1" applyFont="1" applyFill="1" applyBorder="1" applyProtection="1">
      <protection locked="0"/>
    </xf>
    <xf numFmtId="0" fontId="3" fillId="0" borderId="13" xfId="0" applyNumberFormat="1" applyFont="1" applyFill="1" applyBorder="1" applyAlignment="1" applyProtection="1">
      <alignment horizontal="right"/>
      <protection locked="0"/>
    </xf>
    <xf numFmtId="44" fontId="3" fillId="0" borderId="3" xfId="0" applyNumberFormat="1" applyFont="1" applyBorder="1" applyProtection="1">
      <protection locked="0"/>
    </xf>
    <xf numFmtId="0" fontId="3" fillId="0" borderId="3" xfId="0" applyFont="1" applyBorder="1" applyAlignment="1" applyProtection="1">
      <protection locked="0"/>
    </xf>
    <xf numFmtId="0" fontId="3" fillId="0" borderId="2" xfId="0" applyFont="1" applyBorder="1" applyAlignment="1" applyProtection="1">
      <protection locked="0"/>
    </xf>
    <xf numFmtId="0" fontId="3" fillId="0" borderId="10" xfId="0" applyFont="1" applyBorder="1" applyAlignment="1" applyProtection="1">
      <protection locked="0"/>
    </xf>
    <xf numFmtId="0" fontId="3" fillId="0" borderId="11" xfId="0" applyFont="1" applyBorder="1" applyAlignment="1" applyProtection="1">
      <protection locked="0"/>
    </xf>
    <xf numFmtId="0" fontId="3" fillId="0" borderId="13" xfId="0" applyFont="1" applyBorder="1" applyAlignment="1" applyProtection="1">
      <protection locked="0"/>
    </xf>
    <xf numFmtId="0" fontId="3" fillId="0" borderId="14" xfId="0" applyFont="1" applyBorder="1" applyAlignment="1" applyProtection="1">
      <protection locked="0"/>
    </xf>
    <xf numFmtId="0" fontId="17" fillId="0" borderId="0" xfId="0" applyFont="1" applyAlignment="1"/>
    <xf numFmtId="0" fontId="17" fillId="4" borderId="0" xfId="0" applyFont="1" applyFill="1" applyAlignment="1"/>
    <xf numFmtId="0" fontId="3" fillId="0" borderId="0" xfId="0" applyFont="1" applyAlignment="1"/>
    <xf numFmtId="0" fontId="13" fillId="0" borderId="0" xfId="0" applyFont="1" applyAlignment="1">
      <alignment horizontal="center" wrapText="1"/>
    </xf>
    <xf numFmtId="172" fontId="3" fillId="3" borderId="13" xfId="2" applyNumberFormat="1" applyFont="1" applyFill="1" applyBorder="1" applyProtection="1">
      <protection locked="0"/>
    </xf>
    <xf numFmtId="0" fontId="7" fillId="0" borderId="0" xfId="0" applyNumberFormat="1" applyFont="1" applyAlignment="1"/>
    <xf numFmtId="0" fontId="0" fillId="0" borderId="0" xfId="0" applyNumberFormat="1" applyFont="1" applyAlignment="1"/>
    <xf numFmtId="10" fontId="0" fillId="0" borderId="0" xfId="0" applyNumberFormat="1" applyFont="1" applyAlignment="1"/>
    <xf numFmtId="0" fontId="18" fillId="0" borderId="0" xfId="0" applyFont="1" applyAlignment="1">
      <alignment horizontal="left"/>
    </xf>
    <xf numFmtId="0" fontId="17" fillId="0" borderId="0" xfId="0" applyFont="1" applyAlignment="1">
      <alignment horizontal="center"/>
    </xf>
    <xf numFmtId="0" fontId="17" fillId="0" borderId="0" xfId="0" applyFont="1" applyAlignment="1">
      <alignment horizontal="left"/>
    </xf>
    <xf numFmtId="0" fontId="19" fillId="6" borderId="0" xfId="0" applyFont="1" applyFill="1" applyAlignment="1">
      <alignment horizontal="center"/>
    </xf>
    <xf numFmtId="0" fontId="13" fillId="4" borderId="2" xfId="0" applyFont="1" applyFill="1" applyBorder="1" applyAlignment="1">
      <alignment horizontal="center"/>
    </xf>
    <xf numFmtId="0" fontId="13" fillId="4" borderId="13" xfId="0" applyFont="1" applyFill="1" applyBorder="1" applyAlignment="1">
      <alignment horizontal="center"/>
    </xf>
    <xf numFmtId="0" fontId="17" fillId="0" borderId="18" xfId="0" applyFont="1" applyBorder="1" applyAlignment="1">
      <alignment horizontal="center" vertical="center"/>
    </xf>
    <xf numFmtId="0" fontId="7" fillId="0" borderId="3" xfId="0" applyFont="1" applyBorder="1" applyAlignment="1">
      <alignment horizontal="center" vertical="center"/>
    </xf>
    <xf numFmtId="0" fontId="7" fillId="0" borderId="11" xfId="0" applyFont="1" applyBorder="1" applyAlignment="1">
      <alignment horizontal="center" vertical="center"/>
    </xf>
    <xf numFmtId="0" fontId="13" fillId="0" borderId="0" xfId="0" applyFont="1" applyAlignment="1">
      <alignment horizontal="left" wrapText="1"/>
    </xf>
    <xf numFmtId="0" fontId="15" fillId="0" borderId="0" xfId="0" applyFont="1" applyAlignment="1">
      <alignment horizontal="center" vertical="center"/>
    </xf>
    <xf numFmtId="0" fontId="17" fillId="0" borderId="19" xfId="0" applyFont="1" applyBorder="1" applyAlignment="1">
      <alignment horizontal="left"/>
    </xf>
    <xf numFmtId="0" fontId="17" fillId="0" borderId="28" xfId="0" applyFont="1" applyBorder="1" applyAlignment="1">
      <alignment horizontal="left"/>
    </xf>
    <xf numFmtId="0" fontId="17" fillId="0" borderId="2" xfId="0" applyFont="1" applyBorder="1" applyAlignment="1">
      <alignment horizontal="center" vertical="center"/>
    </xf>
    <xf numFmtId="0" fontId="17" fillId="0" borderId="10"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3" fillId="0" borderId="0" xfId="0" applyFont="1" applyAlignment="1">
      <alignment horizontal="center" wrapText="1"/>
    </xf>
    <xf numFmtId="0" fontId="9" fillId="0" borderId="0" xfId="0" applyFont="1" applyAlignment="1">
      <alignment horizontal="left" vertical="center"/>
    </xf>
    <xf numFmtId="0" fontId="16" fillId="5" borderId="18" xfId="0" applyFont="1" applyFill="1" applyBorder="1" applyAlignment="1">
      <alignment horizontal="center" vertical="center"/>
    </xf>
    <xf numFmtId="0" fontId="16" fillId="5" borderId="19" xfId="0" applyFont="1" applyFill="1" applyBorder="1" applyAlignment="1">
      <alignment horizontal="center" vertical="center"/>
    </xf>
    <xf numFmtId="0" fontId="16" fillId="5" borderId="28" xfId="0" applyFont="1" applyFill="1" applyBorder="1" applyAlignment="1">
      <alignment horizontal="center" vertical="center"/>
    </xf>
    <xf numFmtId="0" fontId="16" fillId="5" borderId="11" xfId="0" applyFont="1" applyFill="1" applyBorder="1" applyAlignment="1">
      <alignment horizontal="center" vertical="center"/>
    </xf>
    <xf numFmtId="0" fontId="16" fillId="5" borderId="13" xfId="0" applyFont="1" applyFill="1" applyBorder="1" applyAlignment="1">
      <alignment horizontal="center" vertical="center"/>
    </xf>
    <xf numFmtId="0" fontId="16" fillId="5" borderId="14" xfId="0" applyFont="1" applyFill="1" applyBorder="1" applyAlignment="1">
      <alignment horizontal="center" vertical="center"/>
    </xf>
    <xf numFmtId="0" fontId="4" fillId="0" borderId="0" xfId="0" applyFont="1" applyAlignment="1">
      <alignment horizontal="center" vertical="center"/>
    </xf>
    <xf numFmtId="0" fontId="3" fillId="0" borderId="0" xfId="0" applyFont="1" applyAlignment="1"/>
    <xf numFmtId="0" fontId="8" fillId="0" borderId="0" xfId="0" applyFont="1" applyAlignment="1">
      <alignment horizontal="center"/>
    </xf>
    <xf numFmtId="0" fontId="10" fillId="0" borderId="0" xfId="0" applyFont="1" applyAlignment="1">
      <alignment horizontal="left" wrapText="1"/>
    </xf>
    <xf numFmtId="0" fontId="10" fillId="0" borderId="0" xfId="0" applyFont="1" applyAlignment="1"/>
    <xf numFmtId="0" fontId="3" fillId="0" borderId="2" xfId="0" applyFont="1" applyBorder="1" applyAlignment="1">
      <alignment horizontal="center"/>
    </xf>
    <xf numFmtId="0" fontId="3" fillId="0" borderId="0" xfId="0" applyFont="1" applyAlignment="1">
      <alignment horizontal="left"/>
    </xf>
    <xf numFmtId="0" fontId="10" fillId="0" borderId="0" xfId="0" applyFont="1" applyAlignment="1">
      <alignment horizontal="left"/>
    </xf>
    <xf numFmtId="0" fontId="3" fillId="2" borderId="25" xfId="0" applyNumberFormat="1" applyFont="1" applyFill="1" applyBorder="1" applyAlignment="1">
      <alignment horizontal="center"/>
    </xf>
    <xf numFmtId="0" fontId="3" fillId="2" borderId="27" xfId="0" applyNumberFormat="1" applyFont="1" applyFill="1" applyBorder="1" applyAlignment="1">
      <alignment horizontal="center"/>
    </xf>
    <xf numFmtId="0" fontId="3" fillId="2" borderId="15" xfId="0" applyNumberFormat="1" applyFont="1" applyFill="1" applyBorder="1" applyAlignment="1">
      <alignment horizontal="center"/>
    </xf>
    <xf numFmtId="0" fontId="3" fillId="2" borderId="16" xfId="0" applyNumberFormat="1" applyFont="1" applyFill="1" applyBorder="1" applyAlignment="1">
      <alignment horizontal="center"/>
    </xf>
    <xf numFmtId="0" fontId="3" fillId="2" borderId="17" xfId="0" applyNumberFormat="1" applyFont="1" applyFill="1" applyBorder="1" applyAlignment="1">
      <alignment horizontal="center"/>
    </xf>
    <xf numFmtId="0" fontId="3" fillId="2" borderId="26" xfId="0" applyNumberFormat="1" applyFont="1" applyFill="1" applyBorder="1" applyAlignment="1">
      <alignment horizontal="center"/>
    </xf>
    <xf numFmtId="0" fontId="3" fillId="0" borderId="11" xfId="0" applyNumberFormat="1" applyFont="1" applyBorder="1" applyAlignment="1" applyProtection="1">
      <alignment horizontal="right"/>
      <protection locked="0"/>
    </xf>
    <xf numFmtId="0" fontId="3" fillId="0" borderId="13" xfId="0" applyNumberFormat="1" applyFont="1" applyBorder="1" applyAlignment="1" applyProtection="1">
      <alignment horizontal="right"/>
      <protection locked="0"/>
    </xf>
    <xf numFmtId="49" fontId="6" fillId="4" borderId="0" xfId="0" applyNumberFormat="1" applyFont="1" applyFill="1" applyAlignment="1" applyProtection="1">
      <alignment horizontal="center"/>
      <protection locked="0"/>
    </xf>
    <xf numFmtId="0" fontId="3" fillId="2" borderId="15" xfId="0" applyNumberFormat="1" applyFont="1" applyFill="1" applyBorder="1" applyAlignment="1" applyProtection="1">
      <alignment horizontal="center"/>
      <protection locked="0"/>
    </xf>
    <xf numFmtId="0" fontId="3" fillId="2" borderId="16" xfId="0" applyNumberFormat="1" applyFont="1" applyFill="1" applyBorder="1" applyAlignment="1" applyProtection="1">
      <alignment horizontal="center"/>
      <protection locked="0"/>
    </xf>
    <xf numFmtId="0" fontId="3" fillId="2" borderId="17" xfId="0" applyNumberFormat="1" applyFont="1" applyFill="1" applyBorder="1" applyAlignment="1" applyProtection="1">
      <alignment horizontal="center"/>
      <protection locked="0"/>
    </xf>
    <xf numFmtId="0" fontId="14" fillId="5" borderId="0" xfId="0" applyFont="1" applyFill="1" applyAlignment="1">
      <alignment horizontal="center"/>
    </xf>
    <xf numFmtId="0" fontId="3" fillId="2" borderId="25" xfId="0" applyNumberFormat="1" applyFont="1" applyFill="1" applyBorder="1" applyAlignment="1"/>
    <xf numFmtId="0" fontId="3" fillId="2" borderId="26" xfId="0" applyNumberFormat="1" applyFont="1" applyFill="1" applyBorder="1" applyAlignment="1"/>
    <xf numFmtId="0" fontId="3" fillId="2" borderId="27" xfId="0" applyNumberFormat="1" applyFont="1" applyFill="1"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2" fillId="0" borderId="0" xfId="0" applyFont="1" applyAlignment="1">
      <alignment horizontal="left" vertical="center" wrapText="1"/>
    </xf>
    <xf numFmtId="0" fontId="9" fillId="0" borderId="0" xfId="0" applyFont="1" applyAlignment="1">
      <alignment horizontal="left" vertical="center" wrapText="1"/>
    </xf>
    <xf numFmtId="0" fontId="3" fillId="0" borderId="0" xfId="0" applyFont="1" applyAlignment="1">
      <alignment horizontal="left" vertical="center"/>
    </xf>
    <xf numFmtId="0" fontId="8" fillId="5" borderId="2" xfId="0" applyFont="1" applyFill="1" applyBorder="1" applyAlignment="1">
      <alignment horizontal="center"/>
    </xf>
    <xf numFmtId="0" fontId="3" fillId="2" borderId="18" xfId="0" applyNumberFormat="1" applyFont="1" applyFill="1" applyBorder="1" applyAlignment="1">
      <alignment horizontal="center"/>
    </xf>
    <xf numFmtId="0" fontId="3" fillId="2" borderId="19" xfId="0" applyNumberFormat="1" applyFont="1" applyFill="1" applyBorder="1" applyAlignment="1">
      <alignment horizontal="center"/>
    </xf>
    <xf numFmtId="0" fontId="3" fillId="2" borderId="28" xfId="0" applyNumberFormat="1" applyFont="1" applyFill="1" applyBorder="1" applyAlignment="1">
      <alignment horizontal="center"/>
    </xf>
    <xf numFmtId="0" fontId="1" fillId="0" borderId="3" xfId="0" applyNumberFormat="1" applyFont="1" applyBorder="1" applyProtection="1">
      <protection locked="0"/>
    </xf>
    <xf numFmtId="44" fontId="1" fillId="0" borderId="3" xfId="0" applyNumberFormat="1" applyFont="1" applyBorder="1" applyProtection="1">
      <protection locked="0"/>
    </xf>
    <xf numFmtId="0" fontId="1" fillId="0" borderId="2" xfId="0" applyNumberFormat="1" applyFont="1" applyBorder="1" applyProtection="1">
      <protection locked="0"/>
    </xf>
    <xf numFmtId="167" fontId="3" fillId="0" borderId="2" xfId="0" applyNumberFormat="1" applyFont="1" applyBorder="1" applyProtection="1">
      <protection locked="0"/>
    </xf>
    <xf numFmtId="167" fontId="3" fillId="0" borderId="2" xfId="0" applyNumberFormat="1" applyFont="1" applyBorder="1" applyAlignment="1" applyProtection="1">
      <protection locked="0"/>
    </xf>
    <xf numFmtId="167" fontId="3" fillId="0" borderId="2" xfId="2" applyNumberFormat="1" applyFont="1" applyBorder="1" applyProtection="1">
      <protection locked="0"/>
    </xf>
    <xf numFmtId="44" fontId="3" fillId="0" borderId="2" xfId="0" applyNumberFormat="1" applyFont="1" applyBorder="1" applyProtection="1">
      <protection locked="0"/>
    </xf>
    <xf numFmtId="44" fontId="3" fillId="0" borderId="18" xfId="0" applyNumberFormat="1" applyFont="1" applyBorder="1" applyProtection="1">
      <protection locked="0"/>
    </xf>
    <xf numFmtId="165" fontId="1" fillId="3" borderId="10" xfId="2" applyNumberFormat="1" applyFont="1" applyFill="1" applyBorder="1" applyProtection="1">
      <protection locked="0"/>
    </xf>
    <xf numFmtId="171" fontId="1" fillId="3" borderId="14" xfId="2" applyNumberFormat="1" applyFont="1" applyFill="1" applyBorder="1" applyProtection="1">
      <protection locked="0"/>
    </xf>
    <xf numFmtId="166" fontId="1" fillId="3" borderId="10" xfId="0" applyNumberFormat="1" applyFont="1" applyFill="1" applyBorder="1" applyProtection="1">
      <protection locked="0"/>
    </xf>
    <xf numFmtId="165" fontId="1" fillId="4" borderId="14" xfId="2" applyNumberFormat="1" applyFont="1" applyFill="1" applyBorder="1" applyProtection="1">
      <protection locked="0"/>
    </xf>
    <xf numFmtId="44" fontId="3" fillId="0" borderId="10" xfId="3" applyNumberFormat="1" applyFont="1" applyBorder="1" applyAlignment="1" applyProtection="1">
      <protection locked="0"/>
    </xf>
  </cellXfs>
  <cellStyles count="4">
    <cellStyle name="Monétaire" xfId="2" builtinId="4"/>
    <cellStyle name="Normal" xfId="0" builtinId="0"/>
    <cellStyle name="Normal 2" xfId="1" xr:uid="{59F004E8-D32D-3342-B795-0700449F4FE1}"/>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7"/>
  <sheetViews>
    <sheetView topLeftCell="A2" workbookViewId="0">
      <selection activeCell="O5" sqref="A5:P13"/>
    </sheetView>
  </sheetViews>
  <sheetFormatPr baseColWidth="10" defaultColWidth="11.8125" defaultRowHeight="13.5"/>
  <sheetData>
    <row r="1" spans="1:16" ht="30" customHeight="1">
      <c r="A1" s="129" t="s">
        <v>38</v>
      </c>
      <c r="B1" s="129"/>
      <c r="C1" s="129"/>
      <c r="D1" s="129"/>
      <c r="E1" s="129"/>
      <c r="F1" s="129"/>
      <c r="G1" s="129"/>
      <c r="H1" s="129"/>
      <c r="I1" s="129"/>
      <c r="J1" s="129"/>
      <c r="K1" s="129"/>
      <c r="L1" s="129"/>
      <c r="M1" s="129"/>
      <c r="N1" s="129"/>
      <c r="O1" s="129"/>
    </row>
    <row r="2" spans="1:16" ht="30" customHeight="1">
      <c r="A2" s="129"/>
      <c r="B2" s="129"/>
      <c r="C2" s="129"/>
      <c r="D2" s="129"/>
      <c r="E2" s="129"/>
      <c r="F2" s="129"/>
      <c r="G2" s="129"/>
      <c r="H2" s="129"/>
      <c r="I2" s="129"/>
      <c r="J2" s="129"/>
      <c r="K2" s="129"/>
      <c r="L2" s="129"/>
      <c r="M2" s="129"/>
      <c r="N2" s="129"/>
      <c r="O2" s="129"/>
    </row>
    <row r="4" spans="1:16" ht="15">
      <c r="A4" s="111" t="s">
        <v>41</v>
      </c>
      <c r="B4" s="111"/>
      <c r="C4" s="111"/>
      <c r="D4" s="111"/>
      <c r="E4" s="111"/>
      <c r="F4" s="111"/>
      <c r="G4" s="111"/>
      <c r="H4" s="111"/>
      <c r="I4" s="111"/>
      <c r="J4" s="111"/>
    </row>
    <row r="5" spans="1:16" ht="15">
      <c r="A5" s="111" t="s">
        <v>39</v>
      </c>
      <c r="B5" s="111"/>
      <c r="C5" s="111"/>
      <c r="D5" s="111"/>
      <c r="E5" s="111"/>
      <c r="F5" s="111"/>
      <c r="G5" s="111"/>
      <c r="H5" s="111"/>
      <c r="I5" s="111"/>
      <c r="J5" s="111"/>
    </row>
    <row r="6" spans="1:16" ht="15.4" thickBot="1">
      <c r="A6" s="111" t="s">
        <v>40</v>
      </c>
      <c r="B6" s="111"/>
      <c r="C6" s="111"/>
      <c r="D6" s="111"/>
      <c r="E6" s="111"/>
      <c r="F6" s="111"/>
      <c r="G6" s="111"/>
      <c r="H6" s="111"/>
      <c r="I6" s="111"/>
      <c r="J6" s="111"/>
    </row>
    <row r="7" spans="1:16" ht="15">
      <c r="A7" s="125" t="s">
        <v>99</v>
      </c>
      <c r="B7" s="130" t="s">
        <v>100</v>
      </c>
      <c r="C7" s="130"/>
      <c r="D7" s="130"/>
      <c r="E7" s="130"/>
      <c r="F7" s="130"/>
      <c r="G7" s="130"/>
      <c r="H7" s="130"/>
      <c r="I7" s="130"/>
      <c r="J7" s="130"/>
      <c r="K7" s="130"/>
      <c r="L7" s="130"/>
      <c r="M7" s="131"/>
    </row>
    <row r="8" spans="1:16" ht="14" customHeight="1">
      <c r="A8" s="126"/>
      <c r="B8" s="123" t="s">
        <v>105</v>
      </c>
      <c r="C8" s="123"/>
      <c r="D8" s="123"/>
      <c r="E8" s="123"/>
      <c r="F8" s="123"/>
      <c r="G8" s="123"/>
      <c r="H8" s="132" t="s">
        <v>101</v>
      </c>
      <c r="I8" s="132"/>
      <c r="J8" s="132"/>
      <c r="K8" s="132"/>
      <c r="L8" s="132"/>
      <c r="M8" s="133"/>
    </row>
    <row r="9" spans="1:16" ht="14" customHeight="1" thickBot="1">
      <c r="A9" s="127"/>
      <c r="B9" s="124"/>
      <c r="C9" s="124"/>
      <c r="D9" s="124"/>
      <c r="E9" s="124"/>
      <c r="F9" s="124"/>
      <c r="G9" s="124"/>
      <c r="H9" s="134"/>
      <c r="I9" s="134"/>
      <c r="J9" s="134"/>
      <c r="K9" s="134"/>
      <c r="L9" s="134"/>
      <c r="M9" s="135"/>
    </row>
    <row r="10" spans="1:16" ht="14" customHeight="1">
      <c r="A10" s="136" t="s">
        <v>102</v>
      </c>
      <c r="B10" s="136"/>
      <c r="C10" s="136"/>
      <c r="D10" s="136"/>
      <c r="E10" s="136"/>
      <c r="F10" s="136"/>
      <c r="G10" s="136"/>
      <c r="H10" s="136"/>
      <c r="I10" s="136"/>
      <c r="J10" s="136"/>
      <c r="K10" s="136"/>
      <c r="L10" s="136"/>
      <c r="M10" s="136"/>
      <c r="N10" s="136"/>
      <c r="O10" s="136"/>
      <c r="P10" s="136"/>
    </row>
    <row r="11" spans="1:16" ht="14" customHeight="1">
      <c r="A11" s="136"/>
      <c r="B11" s="136"/>
      <c r="C11" s="136"/>
      <c r="D11" s="136"/>
      <c r="E11" s="136"/>
      <c r="F11" s="136"/>
      <c r="G11" s="136"/>
      <c r="H11" s="136"/>
      <c r="I11" s="136"/>
      <c r="J11" s="136"/>
      <c r="K11" s="136"/>
      <c r="L11" s="136"/>
      <c r="M11" s="136"/>
      <c r="N11" s="136"/>
      <c r="O11" s="136"/>
      <c r="P11" s="136"/>
    </row>
    <row r="12" spans="1:16" ht="22.05" customHeight="1">
      <c r="A12" s="114"/>
      <c r="B12" s="128" t="s">
        <v>118</v>
      </c>
      <c r="C12" s="128"/>
      <c r="D12" s="128"/>
      <c r="E12" s="128"/>
      <c r="F12" s="128"/>
      <c r="G12" s="128"/>
      <c r="H12" s="128"/>
      <c r="I12" s="128"/>
      <c r="J12" s="128"/>
      <c r="K12" s="128"/>
      <c r="L12" s="128"/>
      <c r="M12" s="128"/>
      <c r="N12" s="128"/>
      <c r="O12" s="128"/>
      <c r="P12" s="128"/>
    </row>
    <row r="14" spans="1:16" ht="15">
      <c r="A14" s="119" t="s">
        <v>42</v>
      </c>
      <c r="B14" s="119"/>
      <c r="C14" s="119"/>
      <c r="D14" s="111"/>
      <c r="E14" s="111"/>
      <c r="F14" s="111"/>
      <c r="G14" s="111"/>
      <c r="H14" s="111"/>
      <c r="I14" s="111"/>
      <c r="J14" s="111"/>
      <c r="K14" s="111"/>
    </row>
    <row r="15" spans="1:16" ht="15">
      <c r="A15" s="121" t="s">
        <v>91</v>
      </c>
      <c r="B15" s="121"/>
      <c r="C15" s="121"/>
      <c r="D15" s="121"/>
      <c r="E15" s="121"/>
      <c r="F15" s="121"/>
      <c r="G15" s="121"/>
      <c r="H15" s="121"/>
      <c r="I15" s="121"/>
      <c r="J15" s="121"/>
      <c r="K15" s="121"/>
      <c r="L15" s="121"/>
      <c r="M15" s="121"/>
    </row>
    <row r="16" spans="1:16" ht="15">
      <c r="A16" s="121" t="s">
        <v>117</v>
      </c>
      <c r="B16" s="121"/>
      <c r="C16" s="121"/>
      <c r="D16" s="121"/>
      <c r="E16" s="121"/>
      <c r="F16" s="112"/>
      <c r="G16" s="111"/>
      <c r="H16" s="111"/>
      <c r="I16" s="111"/>
      <c r="J16" s="111"/>
      <c r="K16" s="111"/>
    </row>
    <row r="17" spans="1:13" ht="15">
      <c r="A17" s="121" t="s">
        <v>103</v>
      </c>
      <c r="B17" s="121"/>
      <c r="C17" s="121"/>
      <c r="D17" s="121"/>
      <c r="E17" s="121"/>
      <c r="F17" s="121"/>
      <c r="G17" s="121"/>
      <c r="H17" s="121"/>
      <c r="I17" s="121"/>
      <c r="J17" s="121"/>
      <c r="K17" s="121"/>
      <c r="L17" s="121"/>
      <c r="M17" s="121"/>
    </row>
    <row r="18" spans="1:13" ht="15">
      <c r="A18" s="121" t="s">
        <v>96</v>
      </c>
      <c r="B18" s="121"/>
      <c r="C18" s="121"/>
      <c r="D18" s="121"/>
      <c r="E18" s="121"/>
      <c r="F18" s="121"/>
      <c r="G18" s="121"/>
      <c r="H18" s="121"/>
      <c r="I18" s="121"/>
      <c r="J18" s="121"/>
      <c r="K18" s="121"/>
      <c r="L18" s="121"/>
      <c r="M18" s="121"/>
    </row>
    <row r="19" spans="1:13" ht="15">
      <c r="A19" s="121" t="s">
        <v>95</v>
      </c>
      <c r="B19" s="121"/>
      <c r="C19" s="121"/>
      <c r="D19" s="121"/>
      <c r="E19" s="121"/>
      <c r="F19" s="121"/>
      <c r="G19" s="121"/>
      <c r="H19" s="121"/>
      <c r="I19" s="121"/>
      <c r="J19" s="121"/>
      <c r="K19" s="121"/>
      <c r="L19" s="121"/>
      <c r="M19" s="121"/>
    </row>
    <row r="20" spans="1:13" ht="15">
      <c r="A20" s="121" t="s">
        <v>94</v>
      </c>
      <c r="B20" s="121"/>
      <c r="C20" s="121"/>
      <c r="D20" s="121"/>
      <c r="E20" s="121"/>
      <c r="F20" s="121"/>
      <c r="G20" s="121"/>
      <c r="H20" s="121"/>
      <c r="I20" s="121"/>
      <c r="J20" s="121"/>
      <c r="K20" s="121"/>
      <c r="L20" s="121"/>
      <c r="M20" s="121"/>
    </row>
    <row r="21" spans="1:13" ht="15">
      <c r="A21" s="121" t="s">
        <v>97</v>
      </c>
      <c r="B21" s="121"/>
      <c r="C21" s="121"/>
      <c r="D21" s="121"/>
      <c r="E21" s="121"/>
      <c r="F21" s="121"/>
      <c r="G21" s="121"/>
      <c r="H21" s="121"/>
      <c r="I21" s="121"/>
      <c r="J21" s="121"/>
      <c r="K21" s="121"/>
      <c r="L21" s="121"/>
      <c r="M21" s="121"/>
    </row>
    <row r="22" spans="1:13" ht="15">
      <c r="A22" s="121"/>
      <c r="B22" s="121"/>
      <c r="C22" s="121"/>
      <c r="D22" s="121"/>
      <c r="E22" s="121"/>
      <c r="F22" s="121"/>
      <c r="G22" s="121"/>
      <c r="H22" s="121"/>
      <c r="I22" s="121"/>
      <c r="J22" s="121"/>
      <c r="K22" s="121"/>
      <c r="L22" s="121"/>
      <c r="M22" s="121"/>
    </row>
    <row r="23" spans="1:13" ht="15">
      <c r="A23" s="119" t="s">
        <v>104</v>
      </c>
      <c r="B23" s="119"/>
      <c r="C23" s="119"/>
      <c r="D23" s="119"/>
      <c r="E23" s="119"/>
      <c r="F23" s="119"/>
      <c r="G23" s="119"/>
      <c r="H23" s="119"/>
      <c r="I23" s="119"/>
      <c r="J23" s="119"/>
      <c r="K23" s="119"/>
      <c r="L23" s="119"/>
      <c r="M23" s="119"/>
    </row>
    <row r="24" spans="1:13" ht="15">
      <c r="A24" s="111"/>
      <c r="B24" s="111"/>
      <c r="C24" s="111"/>
      <c r="D24" s="111"/>
      <c r="E24" s="111"/>
      <c r="F24" s="111"/>
      <c r="G24" s="111"/>
      <c r="H24" s="111"/>
      <c r="I24" s="111"/>
      <c r="J24" s="111"/>
      <c r="K24" s="111"/>
    </row>
    <row r="25" spans="1:13" ht="15">
      <c r="A25" s="122" t="s">
        <v>89</v>
      </c>
      <c r="B25" s="122"/>
      <c r="C25" s="122"/>
      <c r="D25" s="122"/>
      <c r="E25" s="122"/>
      <c r="F25" s="122"/>
      <c r="G25" s="111"/>
      <c r="H25" s="111"/>
      <c r="I25" s="111"/>
      <c r="J25" s="111"/>
      <c r="K25" s="111"/>
    </row>
    <row r="26" spans="1:13" ht="15">
      <c r="A26" s="111"/>
      <c r="B26" s="111"/>
      <c r="C26" s="111"/>
      <c r="D26" s="111"/>
      <c r="E26" s="111"/>
      <c r="F26" s="111"/>
      <c r="G26" s="111"/>
      <c r="H26" s="111"/>
      <c r="I26" s="111"/>
      <c r="J26" s="111"/>
      <c r="K26" s="111"/>
    </row>
    <row r="27" spans="1:13" ht="15">
      <c r="A27" s="120" t="s">
        <v>43</v>
      </c>
      <c r="B27" s="120"/>
      <c r="C27" s="120"/>
      <c r="D27" s="111"/>
      <c r="E27" s="111"/>
      <c r="F27" s="111"/>
      <c r="G27" s="111"/>
      <c r="H27" s="111"/>
      <c r="I27" s="111"/>
      <c r="J27" s="111"/>
      <c r="K27" s="111"/>
    </row>
  </sheetData>
  <mergeCells count="19">
    <mergeCell ref="A1:O2"/>
    <mergeCell ref="B7:M7"/>
    <mergeCell ref="H8:M9"/>
    <mergeCell ref="A10:P11"/>
    <mergeCell ref="A15:M15"/>
    <mergeCell ref="A17:M17"/>
    <mergeCell ref="A14:C14"/>
    <mergeCell ref="B8:G9"/>
    <mergeCell ref="A7:A9"/>
    <mergeCell ref="A16:E16"/>
    <mergeCell ref="B12:P12"/>
    <mergeCell ref="A23:M23"/>
    <mergeCell ref="A27:C27"/>
    <mergeCell ref="A18:M18"/>
    <mergeCell ref="A19:M19"/>
    <mergeCell ref="A20:M20"/>
    <mergeCell ref="A21:M21"/>
    <mergeCell ref="A22:M22"/>
    <mergeCell ref="A25: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H1023"/>
  <sheetViews>
    <sheetView tabSelected="1" topLeftCell="F1" workbookViewId="0">
      <selection activeCell="I45" sqref="I45"/>
    </sheetView>
  </sheetViews>
  <sheetFormatPr baseColWidth="10" defaultColWidth="12.6875" defaultRowHeight="15" customHeight="1"/>
  <cols>
    <col min="1" max="2" width="10" style="7" customWidth="1"/>
    <col min="3" max="3" width="12" style="7" customWidth="1"/>
    <col min="4" max="4" width="12.5" style="7" bestFit="1" customWidth="1"/>
    <col min="5" max="6" width="13.1875" style="7" bestFit="1" customWidth="1"/>
    <col min="7" max="7" width="7.8125" style="7" customWidth="1"/>
    <col min="8" max="8" width="15.1875" style="7" customWidth="1"/>
    <col min="9" max="9" width="10" style="7" customWidth="1"/>
    <col min="10" max="10" width="22.8125" style="7" customWidth="1"/>
    <col min="11" max="11" width="17" style="7" customWidth="1"/>
    <col min="12" max="12" width="22.5" style="7" bestFit="1" customWidth="1"/>
    <col min="13" max="13" width="14.3125" style="7" customWidth="1"/>
    <col min="14" max="14" width="22.5" style="7" bestFit="1" customWidth="1"/>
    <col min="15" max="15" width="14.4375" style="7" bestFit="1" customWidth="1"/>
    <col min="16" max="16" width="18" style="7" bestFit="1" customWidth="1"/>
    <col min="17" max="26" width="10" style="7" customWidth="1"/>
    <col min="27" max="16384" width="12.6875" style="7"/>
  </cols>
  <sheetData>
    <row r="1" spans="1:34" ht="14.25" customHeight="1" thickBot="1">
      <c r="A1" s="144" t="s">
        <v>90</v>
      </c>
      <c r="B1" s="145"/>
      <c r="C1" s="145"/>
      <c r="D1" s="145"/>
      <c r="E1" s="145"/>
      <c r="F1" s="145"/>
      <c r="G1" s="145"/>
      <c r="H1" s="6" t="s">
        <v>106</v>
      </c>
      <c r="J1" s="1" t="s">
        <v>20</v>
      </c>
      <c r="K1" s="160" t="s">
        <v>119</v>
      </c>
      <c r="L1" s="160"/>
      <c r="M1" s="2" t="s">
        <v>21</v>
      </c>
      <c r="N1" s="160" t="s">
        <v>120</v>
      </c>
      <c r="O1" s="160"/>
      <c r="P1" s="3" t="s">
        <v>22</v>
      </c>
      <c r="Q1" s="160" t="s">
        <v>121</v>
      </c>
      <c r="R1" s="160"/>
      <c r="S1" s="4" t="s">
        <v>23</v>
      </c>
      <c r="T1" s="65">
        <v>3</v>
      </c>
    </row>
    <row r="2" spans="1:34" ht="14.25" customHeight="1">
      <c r="A2" s="8"/>
      <c r="B2" s="8"/>
      <c r="C2" s="8"/>
      <c r="D2" s="8"/>
      <c r="E2" s="8"/>
      <c r="F2" s="8"/>
      <c r="G2" s="9"/>
      <c r="J2" s="1" t="s">
        <v>20</v>
      </c>
      <c r="K2" s="160" t="s">
        <v>128</v>
      </c>
      <c r="L2" s="160"/>
      <c r="M2" s="2" t="s">
        <v>21</v>
      </c>
      <c r="N2" s="160" t="s">
        <v>129</v>
      </c>
      <c r="O2" s="160"/>
      <c r="P2" s="3" t="s">
        <v>22</v>
      </c>
      <c r="Q2" s="160"/>
      <c r="R2" s="160"/>
      <c r="S2" s="4" t="s">
        <v>23</v>
      </c>
      <c r="T2" s="65">
        <v>3</v>
      </c>
      <c r="X2" s="138" t="s">
        <v>93</v>
      </c>
      <c r="Y2" s="139"/>
      <c r="Z2" s="139"/>
      <c r="AA2" s="139"/>
      <c r="AB2" s="139"/>
      <c r="AC2" s="139"/>
      <c r="AD2" s="139"/>
      <c r="AE2" s="139"/>
      <c r="AF2" s="139"/>
      <c r="AG2" s="139"/>
      <c r="AH2" s="140"/>
    </row>
    <row r="3" spans="1:34" ht="14.25" customHeight="1" thickBot="1">
      <c r="A3" s="177" t="s">
        <v>46</v>
      </c>
      <c r="B3" s="177"/>
      <c r="C3" s="177"/>
      <c r="D3" s="177"/>
      <c r="E3" s="177"/>
      <c r="F3" s="177"/>
      <c r="G3" s="177"/>
      <c r="H3" s="177"/>
      <c r="J3" s="1" t="s">
        <v>20</v>
      </c>
      <c r="K3" s="160" t="s">
        <v>131</v>
      </c>
      <c r="L3" s="160"/>
      <c r="M3" s="2" t="s">
        <v>21</v>
      </c>
      <c r="N3" s="160" t="s">
        <v>130</v>
      </c>
      <c r="O3" s="160"/>
      <c r="P3" s="3" t="s">
        <v>22</v>
      </c>
      <c r="Q3" s="160"/>
      <c r="R3" s="160"/>
      <c r="S3" s="4" t="s">
        <v>23</v>
      </c>
      <c r="T3" s="65">
        <v>3</v>
      </c>
      <c r="X3" s="141"/>
      <c r="Y3" s="142"/>
      <c r="Z3" s="142"/>
      <c r="AA3" s="142"/>
      <c r="AB3" s="142"/>
      <c r="AC3" s="142"/>
      <c r="AD3" s="142"/>
      <c r="AE3" s="142"/>
      <c r="AF3" s="142"/>
      <c r="AG3" s="142"/>
      <c r="AH3" s="143"/>
    </row>
    <row r="4" spans="1:34" ht="16.05" customHeight="1">
      <c r="A4" s="177"/>
      <c r="B4" s="177"/>
      <c r="C4" s="177"/>
      <c r="D4" s="177"/>
      <c r="E4" s="177"/>
      <c r="F4" s="177"/>
      <c r="G4" s="177"/>
      <c r="H4" s="177"/>
      <c r="J4" s="164" t="s">
        <v>15</v>
      </c>
      <c r="K4" s="164"/>
      <c r="L4" s="164"/>
      <c r="M4" s="164"/>
      <c r="N4" s="164"/>
      <c r="O4" s="164"/>
      <c r="P4" s="164"/>
      <c r="Q4" s="164"/>
      <c r="X4" s="105"/>
      <c r="Y4" s="106"/>
      <c r="Z4" s="106"/>
      <c r="AA4" s="106"/>
      <c r="AB4" s="106"/>
      <c r="AC4" s="106"/>
      <c r="AD4" s="106"/>
      <c r="AE4" s="106"/>
      <c r="AF4" s="106"/>
      <c r="AG4" s="106"/>
      <c r="AH4" s="107"/>
    </row>
    <row r="5" spans="1:34" ht="16.05" customHeight="1" thickBot="1">
      <c r="A5" s="177"/>
      <c r="B5" s="177"/>
      <c r="C5" s="177"/>
      <c r="D5" s="177"/>
      <c r="E5" s="177"/>
      <c r="F5" s="177"/>
      <c r="G5" s="177"/>
      <c r="H5" s="177"/>
      <c r="X5" s="105"/>
      <c r="Y5" s="106"/>
      <c r="Z5" s="106"/>
      <c r="AA5" s="106"/>
      <c r="AB5" s="106"/>
      <c r="AC5" s="106"/>
      <c r="AD5" s="106"/>
      <c r="AE5" s="106"/>
      <c r="AF5" s="106"/>
      <c r="AG5" s="106"/>
      <c r="AH5" s="107"/>
    </row>
    <row r="6" spans="1:34" ht="16.05" customHeight="1" thickBot="1">
      <c r="A6" s="177"/>
      <c r="B6" s="177"/>
      <c r="C6" s="177"/>
      <c r="D6" s="177"/>
      <c r="E6" s="177"/>
      <c r="F6" s="177"/>
      <c r="G6" s="177"/>
      <c r="H6" s="177"/>
      <c r="J6" s="165" t="s">
        <v>58</v>
      </c>
      <c r="K6" s="166"/>
      <c r="L6" s="166"/>
      <c r="M6" s="167"/>
      <c r="N6" s="52"/>
      <c r="O6" s="52"/>
      <c r="P6" s="52"/>
      <c r="Q6" s="52"/>
      <c r="R6" s="52"/>
      <c r="X6" s="105"/>
      <c r="Y6" s="106"/>
      <c r="Z6" s="106"/>
      <c r="AA6" s="106"/>
      <c r="AB6" s="106"/>
      <c r="AC6" s="106"/>
      <c r="AD6" s="106"/>
      <c r="AE6" s="106"/>
      <c r="AF6" s="106"/>
      <c r="AG6" s="106"/>
      <c r="AH6" s="107"/>
    </row>
    <row r="7" spans="1:34" ht="14.25">
      <c r="A7" s="30"/>
      <c r="B7" s="61"/>
      <c r="C7" s="61"/>
      <c r="D7" s="61"/>
      <c r="E7" s="61"/>
      <c r="F7" s="61"/>
      <c r="G7" s="61"/>
      <c r="H7" s="61"/>
      <c r="J7" s="66"/>
      <c r="K7" s="67"/>
      <c r="L7" s="67"/>
      <c r="M7" s="68"/>
      <c r="N7" s="52"/>
      <c r="O7" s="52"/>
      <c r="P7" s="52"/>
      <c r="Q7" s="52"/>
      <c r="R7" s="52"/>
      <c r="X7" s="105"/>
      <c r="Y7" s="106"/>
      <c r="Z7" s="106"/>
      <c r="AA7" s="106"/>
      <c r="AB7" s="106"/>
      <c r="AC7" s="106"/>
      <c r="AD7" s="106"/>
      <c r="AE7" s="106"/>
      <c r="AF7" s="106"/>
      <c r="AG7" s="106"/>
      <c r="AH7" s="107"/>
    </row>
    <row r="8" spans="1:34" ht="14.25" customHeight="1" thickBot="1">
      <c r="A8" s="61"/>
      <c r="B8" s="149" t="s">
        <v>109</v>
      </c>
      <c r="C8" s="149"/>
      <c r="D8" s="149"/>
      <c r="E8" s="149"/>
      <c r="F8" s="149"/>
      <c r="G8" s="61"/>
      <c r="H8" s="61"/>
      <c r="J8" s="66"/>
      <c r="K8" s="67"/>
      <c r="L8" s="67"/>
      <c r="M8" s="68"/>
      <c r="N8" s="52"/>
      <c r="O8" s="52"/>
      <c r="P8" s="52"/>
      <c r="Q8" s="52"/>
      <c r="R8" s="52"/>
      <c r="X8" s="105"/>
      <c r="Y8" s="106"/>
      <c r="Z8" s="106"/>
      <c r="AA8" s="106"/>
      <c r="AB8" s="106"/>
      <c r="AC8" s="106"/>
      <c r="AD8" s="106"/>
      <c r="AE8" s="106"/>
      <c r="AF8" s="106"/>
      <c r="AG8" s="106"/>
      <c r="AH8" s="107"/>
    </row>
    <row r="9" spans="1:34" ht="14.25" customHeight="1">
      <c r="A9" s="61"/>
      <c r="B9" s="17"/>
      <c r="C9" s="18" t="s">
        <v>9</v>
      </c>
      <c r="D9" s="19" t="s">
        <v>25</v>
      </c>
      <c r="E9" s="20" t="s">
        <v>10</v>
      </c>
      <c r="F9" s="21" t="s">
        <v>11</v>
      </c>
      <c r="G9" s="61"/>
      <c r="H9" s="61"/>
      <c r="J9" s="66"/>
      <c r="K9" s="67"/>
      <c r="L9" s="67"/>
      <c r="M9" s="68"/>
      <c r="N9" s="52"/>
      <c r="O9" s="52"/>
      <c r="P9" s="52"/>
      <c r="Q9" s="52"/>
      <c r="R9" s="53"/>
      <c r="X9" s="105"/>
      <c r="Y9" s="106"/>
      <c r="Z9" s="106"/>
      <c r="AA9" s="106"/>
      <c r="AB9" s="106"/>
      <c r="AC9" s="106"/>
      <c r="AD9" s="106"/>
      <c r="AE9" s="106"/>
      <c r="AF9" s="106"/>
      <c r="AG9" s="106"/>
      <c r="AH9" s="107"/>
    </row>
    <row r="10" spans="1:34" ht="14.25" customHeight="1">
      <c r="A10" s="61"/>
      <c r="B10" s="22" t="s">
        <v>0</v>
      </c>
      <c r="C10" s="16">
        <v>3300</v>
      </c>
      <c r="D10" s="15">
        <v>66000</v>
      </c>
      <c r="E10" s="25">
        <v>32100</v>
      </c>
      <c r="F10" s="26">
        <v>16500</v>
      </c>
      <c r="G10" s="61"/>
      <c r="H10" s="61"/>
      <c r="J10" s="66"/>
      <c r="K10" s="67"/>
      <c r="L10" s="67"/>
      <c r="M10" s="68"/>
      <c r="N10" s="52"/>
      <c r="O10" s="52"/>
      <c r="P10" s="52"/>
      <c r="Q10" s="52"/>
      <c r="R10" s="53"/>
      <c r="X10" s="105"/>
      <c r="Y10" s="106"/>
      <c r="Z10" s="106"/>
      <c r="AA10" s="106"/>
      <c r="AB10" s="106"/>
      <c r="AC10" s="106"/>
      <c r="AD10" s="106"/>
      <c r="AE10" s="106"/>
      <c r="AF10" s="106"/>
      <c r="AG10" s="106"/>
      <c r="AH10" s="107"/>
    </row>
    <row r="11" spans="1:34" ht="14.25" customHeight="1" thickBot="1">
      <c r="A11" s="61"/>
      <c r="B11" s="5" t="s">
        <v>12</v>
      </c>
      <c r="C11" s="16">
        <v>5400</v>
      </c>
      <c r="D11" s="15">
        <v>108000</v>
      </c>
      <c r="E11" s="25">
        <v>46800</v>
      </c>
      <c r="F11" s="26">
        <v>27000</v>
      </c>
      <c r="G11" s="61"/>
      <c r="H11" s="61"/>
      <c r="J11" s="69"/>
      <c r="K11" s="159" t="s">
        <v>26</v>
      </c>
      <c r="L11" s="159"/>
      <c r="M11" s="70">
        <f>D10/C10</f>
        <v>20</v>
      </c>
      <c r="N11" s="52"/>
      <c r="O11" s="52"/>
      <c r="P11" s="52"/>
      <c r="Q11" s="52"/>
      <c r="R11" s="53"/>
      <c r="X11" s="105"/>
      <c r="Y11" s="106"/>
      <c r="Z11" s="106"/>
      <c r="AA11" s="106"/>
      <c r="AB11" s="106"/>
      <c r="AC11" s="106"/>
      <c r="AD11" s="106"/>
      <c r="AE11" s="106"/>
      <c r="AF11" s="106"/>
      <c r="AG11" s="106"/>
      <c r="AH11" s="107"/>
    </row>
    <row r="12" spans="1:34" ht="14.25" customHeight="1" thickBot="1">
      <c r="A12" s="61"/>
      <c r="B12" s="5" t="s">
        <v>1</v>
      </c>
      <c r="C12" s="16">
        <v>5100</v>
      </c>
      <c r="D12" s="15">
        <v>102000</v>
      </c>
      <c r="E12" s="25">
        <v>44700</v>
      </c>
      <c r="F12" s="26">
        <v>25500</v>
      </c>
      <c r="G12" s="61"/>
      <c r="H12" s="61"/>
      <c r="J12" s="52"/>
      <c r="K12" s="52"/>
      <c r="L12" s="52"/>
      <c r="M12" s="52"/>
      <c r="N12" s="52"/>
      <c r="O12" s="52"/>
      <c r="P12" s="52"/>
      <c r="Q12" s="52"/>
      <c r="R12" s="52"/>
      <c r="X12" s="105"/>
      <c r="Y12" s="106"/>
      <c r="Z12" s="106"/>
      <c r="AA12" s="106"/>
      <c r="AB12" s="106"/>
      <c r="AC12" s="106"/>
      <c r="AD12" s="106"/>
      <c r="AE12" s="106"/>
      <c r="AF12" s="106"/>
      <c r="AG12" s="106"/>
      <c r="AH12" s="107"/>
    </row>
    <row r="13" spans="1:34" ht="14.25" customHeight="1" thickBot="1">
      <c r="A13" s="61"/>
      <c r="B13" s="5" t="s">
        <v>2</v>
      </c>
      <c r="C13" s="16">
        <v>5600</v>
      </c>
      <c r="D13" s="15">
        <v>112000</v>
      </c>
      <c r="E13" s="25">
        <v>48200</v>
      </c>
      <c r="F13" s="26">
        <v>28000</v>
      </c>
      <c r="G13" s="61"/>
      <c r="H13" s="113"/>
      <c r="J13" s="152" t="s">
        <v>59</v>
      </c>
      <c r="K13" s="157"/>
      <c r="L13" s="157"/>
      <c r="M13" s="157"/>
      <c r="N13" s="157"/>
      <c r="O13" s="157"/>
      <c r="P13" s="157"/>
      <c r="Q13" s="153"/>
      <c r="R13" s="52"/>
      <c r="X13" s="105"/>
      <c r="Y13" s="106"/>
      <c r="Z13" s="106"/>
      <c r="AA13" s="106"/>
      <c r="AB13" s="106"/>
      <c r="AC13" s="106"/>
      <c r="AD13" s="106"/>
      <c r="AE13" s="106"/>
      <c r="AF13" s="106"/>
      <c r="AG13" s="106"/>
      <c r="AH13" s="107"/>
    </row>
    <row r="14" spans="1:34" ht="14.25" customHeight="1">
      <c r="A14" s="61"/>
      <c r="B14" s="5" t="s">
        <v>3</v>
      </c>
      <c r="C14" s="16">
        <v>5600</v>
      </c>
      <c r="D14" s="15">
        <v>112000</v>
      </c>
      <c r="E14" s="25">
        <v>48200</v>
      </c>
      <c r="F14" s="26">
        <v>28000</v>
      </c>
      <c r="G14" s="61"/>
      <c r="H14" s="61"/>
      <c r="J14" s="184" t="s">
        <v>123</v>
      </c>
      <c r="K14" s="186" t="s">
        <v>126</v>
      </c>
      <c r="L14" s="186" t="s">
        <v>124</v>
      </c>
      <c r="M14" s="186" t="s">
        <v>127</v>
      </c>
      <c r="N14" s="67"/>
      <c r="O14" s="67"/>
      <c r="P14" s="67"/>
      <c r="Q14" s="68"/>
      <c r="R14" s="52"/>
      <c r="X14" s="105"/>
      <c r="Y14" s="106"/>
      <c r="Z14" s="106"/>
      <c r="AA14" s="106"/>
      <c r="AB14" s="106"/>
      <c r="AC14" s="106"/>
      <c r="AD14" s="106"/>
      <c r="AE14" s="106"/>
      <c r="AF14" s="106"/>
      <c r="AG14" s="106"/>
      <c r="AH14" s="107"/>
    </row>
    <row r="15" spans="1:34" ht="14.25" customHeight="1">
      <c r="A15" s="61"/>
      <c r="B15" s="5" t="s">
        <v>4</v>
      </c>
      <c r="C15" s="16">
        <v>4800</v>
      </c>
      <c r="D15" s="15">
        <v>96000</v>
      </c>
      <c r="E15" s="25">
        <v>42600</v>
      </c>
      <c r="F15" s="26">
        <v>24000</v>
      </c>
      <c r="G15" s="61"/>
      <c r="H15" s="61"/>
      <c r="J15" s="104">
        <f>C10*E10</f>
        <v>105930000</v>
      </c>
      <c r="K15" s="187">
        <f>C10^2</f>
        <v>10890000</v>
      </c>
      <c r="L15" s="189">
        <f>SUM(C10:C21)</f>
        <v>56000</v>
      </c>
      <c r="M15" s="190">
        <f>SUM(E10:E21)</f>
        <v>500000</v>
      </c>
      <c r="N15" s="67"/>
      <c r="O15" s="67"/>
      <c r="P15" s="67"/>
      <c r="Q15" s="68"/>
      <c r="R15" s="52"/>
      <c r="X15" s="105"/>
      <c r="Y15" s="106"/>
      <c r="Z15" s="106"/>
      <c r="AA15" s="106"/>
      <c r="AB15" s="106"/>
      <c r="AC15" s="106"/>
      <c r="AD15" s="106"/>
      <c r="AE15" s="106"/>
      <c r="AF15" s="106"/>
      <c r="AG15" s="106"/>
      <c r="AH15" s="107"/>
    </row>
    <row r="16" spans="1:34" ht="14.25" customHeight="1">
      <c r="A16" s="61"/>
      <c r="B16" s="5" t="s">
        <v>5</v>
      </c>
      <c r="C16" s="16">
        <v>3100</v>
      </c>
      <c r="D16" s="15">
        <v>62000</v>
      </c>
      <c r="E16" s="25">
        <v>30700</v>
      </c>
      <c r="F16" s="26">
        <v>15500</v>
      </c>
      <c r="G16" s="61"/>
      <c r="H16" s="14"/>
      <c r="J16" s="104">
        <f t="shared" ref="J16:J28" si="0">C11*E11</f>
        <v>252720000</v>
      </c>
      <c r="K16" s="187">
        <f t="shared" ref="K16:K26" si="1">C11^2</f>
        <v>29160000</v>
      </c>
      <c r="L16" s="71"/>
      <c r="M16" s="67"/>
      <c r="N16" s="67"/>
      <c r="O16" s="67"/>
      <c r="P16" s="67"/>
      <c r="Q16" s="68"/>
      <c r="R16" s="52"/>
      <c r="X16" s="105"/>
      <c r="Y16" s="106"/>
      <c r="Z16" s="106"/>
      <c r="AA16" s="106"/>
      <c r="AB16" s="106"/>
      <c r="AC16" s="106"/>
      <c r="AD16" s="106"/>
      <c r="AE16" s="106"/>
      <c r="AF16" s="106"/>
      <c r="AG16" s="106"/>
      <c r="AH16" s="107"/>
    </row>
    <row r="17" spans="1:34" ht="14.25" customHeight="1">
      <c r="A17" s="61"/>
      <c r="B17" s="5" t="s">
        <v>13</v>
      </c>
      <c r="C17" s="16">
        <v>5400</v>
      </c>
      <c r="D17" s="15">
        <v>108000</v>
      </c>
      <c r="E17" s="25">
        <v>46800</v>
      </c>
      <c r="F17" s="26">
        <v>27000</v>
      </c>
      <c r="G17" s="61"/>
      <c r="H17" s="14"/>
      <c r="J17" s="104">
        <f t="shared" si="0"/>
        <v>227970000</v>
      </c>
      <c r="K17" s="187">
        <f t="shared" si="1"/>
        <v>26010000</v>
      </c>
      <c r="L17" s="71"/>
      <c r="M17" s="67"/>
      <c r="N17" s="67"/>
      <c r="O17" s="67"/>
      <c r="P17" s="67"/>
      <c r="Q17" s="68"/>
      <c r="R17" s="52"/>
      <c r="X17" s="105"/>
      <c r="Y17" s="106"/>
      <c r="Z17" s="106"/>
      <c r="AA17" s="106"/>
      <c r="AB17" s="106"/>
      <c r="AC17" s="106"/>
      <c r="AD17" s="106"/>
      <c r="AE17" s="106"/>
      <c r="AF17" s="106"/>
      <c r="AG17" s="106"/>
      <c r="AH17" s="107"/>
    </row>
    <row r="18" spans="1:34" ht="14.25" customHeight="1">
      <c r="A18" s="61"/>
      <c r="B18" s="5" t="s">
        <v>6</v>
      </c>
      <c r="C18" s="16">
        <v>3300</v>
      </c>
      <c r="D18" s="15">
        <v>66000</v>
      </c>
      <c r="E18" s="25">
        <v>32100</v>
      </c>
      <c r="F18" s="26">
        <v>16500</v>
      </c>
      <c r="G18" s="61"/>
      <c r="H18" s="14"/>
      <c r="J18" s="104">
        <f t="shared" si="0"/>
        <v>269920000</v>
      </c>
      <c r="K18" s="187">
        <f t="shared" si="1"/>
        <v>31360000</v>
      </c>
      <c r="L18" s="71"/>
      <c r="M18" s="67"/>
      <c r="N18" s="67"/>
      <c r="O18" s="67"/>
      <c r="P18" s="67"/>
      <c r="Q18" s="68"/>
      <c r="R18" s="52"/>
      <c r="X18" s="105"/>
      <c r="Y18" s="106"/>
      <c r="Z18" s="106"/>
      <c r="AA18" s="106"/>
      <c r="AB18" s="106"/>
      <c r="AC18" s="106"/>
      <c r="AD18" s="106"/>
      <c r="AE18" s="106"/>
      <c r="AF18" s="106"/>
      <c r="AG18" s="106"/>
      <c r="AH18" s="107"/>
    </row>
    <row r="19" spans="1:34" ht="14.25" customHeight="1">
      <c r="A19" s="61"/>
      <c r="B19" s="5" t="s">
        <v>7</v>
      </c>
      <c r="C19" s="16">
        <v>4200</v>
      </c>
      <c r="D19" s="15">
        <v>84000</v>
      </c>
      <c r="E19" s="25">
        <v>38400</v>
      </c>
      <c r="F19" s="26">
        <v>21000</v>
      </c>
      <c r="G19" s="61"/>
      <c r="H19" s="14"/>
      <c r="J19" s="104">
        <f t="shared" si="0"/>
        <v>269920000</v>
      </c>
      <c r="K19" s="187">
        <f t="shared" si="1"/>
        <v>31360000</v>
      </c>
      <c r="L19" s="71"/>
      <c r="M19" s="67"/>
      <c r="N19" s="67"/>
      <c r="O19" s="67"/>
      <c r="P19" s="67"/>
      <c r="Q19" s="68"/>
      <c r="R19" s="52"/>
      <c r="X19" s="105"/>
      <c r="Y19" s="106"/>
      <c r="Z19" s="106"/>
      <c r="AA19" s="106"/>
      <c r="AB19" s="106"/>
      <c r="AC19" s="106"/>
      <c r="AD19" s="106"/>
      <c r="AE19" s="106"/>
      <c r="AF19" s="106"/>
      <c r="AG19" s="106"/>
      <c r="AH19" s="107"/>
    </row>
    <row r="20" spans="1:34" ht="14.25" customHeight="1">
      <c r="A20" s="61"/>
      <c r="B20" s="5" t="s">
        <v>8</v>
      </c>
      <c r="C20" s="16">
        <v>5100</v>
      </c>
      <c r="D20" s="15">
        <v>102000</v>
      </c>
      <c r="E20" s="25">
        <v>44700</v>
      </c>
      <c r="F20" s="26">
        <v>25500</v>
      </c>
      <c r="G20" s="61"/>
      <c r="H20" s="14"/>
      <c r="J20" s="104">
        <f t="shared" si="0"/>
        <v>204480000</v>
      </c>
      <c r="K20" s="187">
        <f t="shared" si="1"/>
        <v>23040000</v>
      </c>
      <c r="L20" s="71"/>
      <c r="M20" s="67"/>
      <c r="N20" s="67"/>
      <c r="O20" s="67"/>
      <c r="P20" s="67"/>
      <c r="Q20" s="68"/>
      <c r="R20" s="52"/>
      <c r="X20" s="105"/>
      <c r="Y20" s="106"/>
      <c r="Z20" s="106"/>
      <c r="AA20" s="106"/>
      <c r="AB20" s="106"/>
      <c r="AC20" s="106"/>
      <c r="AD20" s="106"/>
      <c r="AE20" s="106"/>
      <c r="AF20" s="106"/>
      <c r="AG20" s="106"/>
      <c r="AH20" s="107"/>
    </row>
    <row r="21" spans="1:34" ht="14.25" customHeight="1" thickBot="1">
      <c r="A21" s="61"/>
      <c r="B21" s="23" t="s">
        <v>92</v>
      </c>
      <c r="C21" s="24">
        <v>5100</v>
      </c>
      <c r="D21" s="27">
        <v>102000</v>
      </c>
      <c r="E21" s="28">
        <v>44700</v>
      </c>
      <c r="F21" s="29">
        <v>25500</v>
      </c>
      <c r="G21" s="61"/>
      <c r="H21" s="14"/>
      <c r="J21" s="104">
        <f t="shared" si="0"/>
        <v>95170000</v>
      </c>
      <c r="K21" s="187">
        <f t="shared" si="1"/>
        <v>9610000</v>
      </c>
      <c r="L21" s="71"/>
      <c r="M21" s="67"/>
      <c r="N21" s="67"/>
      <c r="O21" s="67"/>
      <c r="P21" s="67"/>
      <c r="Q21" s="68"/>
      <c r="R21" s="52"/>
      <c r="X21" s="105"/>
      <c r="Y21" s="106"/>
      <c r="Z21" s="106"/>
      <c r="AA21" s="106"/>
      <c r="AB21" s="106"/>
      <c r="AC21" s="106"/>
      <c r="AD21" s="106"/>
      <c r="AE21" s="106"/>
      <c r="AF21" s="106"/>
      <c r="AG21" s="106"/>
      <c r="AH21" s="107"/>
    </row>
    <row r="22" spans="1:34" ht="14.25" customHeight="1">
      <c r="A22" s="61"/>
      <c r="B22" s="10"/>
      <c r="C22" s="10"/>
      <c r="D22" s="11"/>
      <c r="E22" s="11"/>
      <c r="F22" s="61"/>
      <c r="G22" s="61"/>
      <c r="H22" s="61"/>
      <c r="J22" s="104">
        <f t="shared" si="0"/>
        <v>252720000</v>
      </c>
      <c r="K22" s="187">
        <f t="shared" si="1"/>
        <v>29160000</v>
      </c>
      <c r="L22" s="71"/>
      <c r="M22" s="67"/>
      <c r="N22" s="67"/>
      <c r="O22" s="67"/>
      <c r="P22" s="67"/>
      <c r="Q22" s="68"/>
      <c r="R22" s="52"/>
      <c r="X22" s="105"/>
      <c r="Y22" s="106"/>
      <c r="Z22" s="106"/>
      <c r="AA22" s="106"/>
      <c r="AB22" s="106"/>
      <c r="AC22" s="106"/>
      <c r="AD22" s="106"/>
      <c r="AE22" s="106"/>
      <c r="AF22" s="106"/>
      <c r="AG22" s="106"/>
      <c r="AH22" s="107"/>
    </row>
    <row r="23" spans="1:34" ht="14.25" customHeight="1">
      <c r="A23" s="61"/>
      <c r="B23" s="150" t="s">
        <v>112</v>
      </c>
      <c r="C23" s="150"/>
      <c r="D23" s="150"/>
      <c r="E23" s="150"/>
      <c r="F23" s="150"/>
      <c r="G23" s="61"/>
      <c r="H23" s="61"/>
      <c r="J23" s="104">
        <f t="shared" si="0"/>
        <v>105930000</v>
      </c>
      <c r="K23" s="187">
        <f t="shared" si="1"/>
        <v>10890000</v>
      </c>
      <c r="L23" s="71"/>
      <c r="M23" s="67"/>
      <c r="N23" s="67"/>
      <c r="O23" s="67"/>
      <c r="P23" s="67"/>
      <c r="Q23" s="68"/>
      <c r="R23" s="52"/>
      <c r="X23" s="105"/>
      <c r="Y23" s="106"/>
      <c r="Z23" s="106"/>
      <c r="AA23" s="106"/>
      <c r="AB23" s="106"/>
      <c r="AC23" s="106"/>
      <c r="AD23" s="106"/>
      <c r="AE23" s="106"/>
      <c r="AF23" s="106"/>
      <c r="AG23" s="106"/>
      <c r="AH23" s="107"/>
    </row>
    <row r="24" spans="1:34" ht="14.25" customHeight="1">
      <c r="A24" s="61"/>
      <c r="B24" s="150" t="s">
        <v>113</v>
      </c>
      <c r="C24" s="150"/>
      <c r="D24" s="150"/>
      <c r="E24" s="150"/>
      <c r="F24" s="150"/>
      <c r="G24" s="61"/>
      <c r="H24" s="61"/>
      <c r="J24" s="104">
        <f>C19*E19</f>
        <v>161280000</v>
      </c>
      <c r="K24" s="187">
        <f t="shared" si="1"/>
        <v>17640000</v>
      </c>
      <c r="L24" s="71"/>
      <c r="M24" s="67"/>
      <c r="N24" s="67"/>
      <c r="O24" s="67"/>
      <c r="P24" s="67"/>
      <c r="Q24" s="68"/>
      <c r="R24" s="52"/>
      <c r="X24" s="105"/>
      <c r="Y24" s="106"/>
      <c r="Z24" s="106"/>
      <c r="AA24" s="106"/>
      <c r="AB24" s="106"/>
      <c r="AC24" s="106"/>
      <c r="AD24" s="106"/>
      <c r="AE24" s="106"/>
      <c r="AF24" s="106"/>
      <c r="AG24" s="106"/>
      <c r="AH24" s="107"/>
    </row>
    <row r="25" spans="1:34" ht="14.25" customHeight="1">
      <c r="A25" s="61"/>
      <c r="B25" s="61"/>
      <c r="C25" s="61"/>
      <c r="D25" s="61"/>
      <c r="E25" s="61"/>
      <c r="F25" s="61"/>
      <c r="G25" s="61"/>
      <c r="H25" s="61"/>
      <c r="J25" s="104">
        <f t="shared" si="0"/>
        <v>227970000</v>
      </c>
      <c r="K25" s="187">
        <f t="shared" si="1"/>
        <v>26010000</v>
      </c>
      <c r="L25" s="71"/>
      <c r="M25" s="67"/>
      <c r="N25" s="67"/>
      <c r="O25" s="67"/>
      <c r="P25" s="67"/>
      <c r="Q25" s="68"/>
      <c r="R25" s="52"/>
      <c r="X25" s="105"/>
      <c r="Y25" s="106"/>
      <c r="Z25" s="106"/>
      <c r="AA25" s="106"/>
      <c r="AB25" s="106"/>
      <c r="AC25" s="106"/>
      <c r="AD25" s="106"/>
      <c r="AE25" s="106"/>
      <c r="AF25" s="106"/>
      <c r="AG25" s="106"/>
      <c r="AH25" s="107"/>
    </row>
    <row r="26" spans="1:34" ht="14.25" customHeight="1">
      <c r="A26" s="146" t="s">
        <v>15</v>
      </c>
      <c r="B26" s="145"/>
      <c r="C26" s="145"/>
      <c r="D26" s="145"/>
      <c r="E26" s="145"/>
      <c r="F26" s="145"/>
      <c r="G26" s="145"/>
      <c r="H26" s="145"/>
      <c r="J26" s="104">
        <f t="shared" si="0"/>
        <v>227970000</v>
      </c>
      <c r="K26" s="187">
        <f t="shared" si="1"/>
        <v>26010000</v>
      </c>
      <c r="L26" s="71"/>
      <c r="M26" s="67"/>
      <c r="N26" s="67"/>
      <c r="O26" s="67"/>
      <c r="P26" s="67"/>
      <c r="Q26" s="68"/>
      <c r="R26" s="52"/>
      <c r="X26" s="105"/>
      <c r="Y26" s="106"/>
      <c r="Z26" s="106"/>
      <c r="AA26" s="106"/>
      <c r="AB26" s="106"/>
      <c r="AC26" s="106"/>
      <c r="AD26" s="106"/>
      <c r="AE26" s="106"/>
      <c r="AF26" s="106"/>
      <c r="AG26" s="106"/>
      <c r="AH26" s="107"/>
    </row>
    <row r="27" spans="1:34" ht="14.25" customHeight="1">
      <c r="A27" s="62"/>
      <c r="B27" s="61"/>
      <c r="C27" s="61"/>
      <c r="D27" s="61"/>
      <c r="E27" s="61"/>
      <c r="F27" s="61"/>
      <c r="G27" s="61"/>
      <c r="H27" s="61"/>
      <c r="J27" s="185" t="s">
        <v>122</v>
      </c>
      <c r="K27" s="186" t="s">
        <v>125</v>
      </c>
      <c r="L27" s="71"/>
      <c r="M27" s="67"/>
      <c r="N27" s="67"/>
      <c r="O27" s="67"/>
      <c r="P27" s="67"/>
      <c r="Q27" s="68"/>
      <c r="R27" s="52"/>
      <c r="X27" s="105"/>
      <c r="Y27" s="106"/>
      <c r="Z27" s="106"/>
      <c r="AA27" s="106"/>
      <c r="AB27" s="106"/>
      <c r="AC27" s="106"/>
      <c r="AD27" s="106"/>
      <c r="AE27" s="106"/>
      <c r="AF27" s="106"/>
      <c r="AG27" s="106"/>
      <c r="AH27" s="107"/>
    </row>
    <row r="28" spans="1:34" ht="14.25" customHeight="1">
      <c r="A28" s="150" t="s">
        <v>50</v>
      </c>
      <c r="B28" s="150"/>
      <c r="C28" s="150"/>
      <c r="D28" s="150"/>
      <c r="E28" s="150"/>
      <c r="F28" s="150"/>
      <c r="G28" s="150"/>
      <c r="H28" s="150"/>
      <c r="J28" s="104">
        <f>SUM(J15:J26)</f>
        <v>2401980000</v>
      </c>
      <c r="K28" s="188">
        <f>SUM(K15:K26)</f>
        <v>271140000</v>
      </c>
      <c r="L28" s="73"/>
      <c r="M28" s="73"/>
      <c r="N28" s="67"/>
      <c r="O28" s="67"/>
      <c r="P28" s="67"/>
      <c r="Q28" s="68"/>
      <c r="R28" s="52"/>
      <c r="X28" s="105"/>
      <c r="Y28" s="106"/>
      <c r="Z28" s="106"/>
      <c r="AA28" s="106"/>
      <c r="AB28" s="106"/>
      <c r="AC28" s="106"/>
      <c r="AD28" s="106"/>
      <c r="AE28" s="106"/>
      <c r="AF28" s="106"/>
      <c r="AG28" s="106"/>
      <c r="AH28" s="107"/>
    </row>
    <row r="29" spans="1:34" ht="15" customHeight="1">
      <c r="A29" s="147" t="s">
        <v>52</v>
      </c>
      <c r="B29" s="148"/>
      <c r="C29" s="148"/>
      <c r="D29" s="148"/>
      <c r="E29" s="148"/>
      <c r="F29" s="148"/>
      <c r="G29" s="148"/>
      <c r="H29" s="148"/>
      <c r="J29" s="74"/>
      <c r="K29" s="75"/>
      <c r="L29" s="76"/>
      <c r="M29" s="75"/>
      <c r="N29" s="76"/>
      <c r="O29" s="76"/>
      <c r="P29" s="76"/>
      <c r="Q29" s="77"/>
      <c r="R29" s="52"/>
      <c r="X29" s="105"/>
      <c r="Y29" s="106"/>
      <c r="Z29" s="106"/>
      <c r="AA29" s="106"/>
      <c r="AB29" s="106"/>
      <c r="AC29" s="106"/>
      <c r="AD29" s="106"/>
      <c r="AE29" s="106"/>
      <c r="AF29" s="106"/>
      <c r="AG29" s="106"/>
      <c r="AH29" s="107"/>
    </row>
    <row r="30" spans="1:34" ht="15" customHeight="1">
      <c r="A30" s="147" t="s">
        <v>53</v>
      </c>
      <c r="B30" s="148"/>
      <c r="C30" s="148"/>
      <c r="D30" s="148"/>
      <c r="E30" s="148"/>
      <c r="F30" s="148"/>
      <c r="G30" s="148"/>
      <c r="H30" s="148"/>
      <c r="J30" s="74"/>
      <c r="K30" s="75"/>
      <c r="L30" s="76"/>
      <c r="M30" s="75"/>
      <c r="N30" s="76"/>
      <c r="O30" s="76"/>
      <c r="P30" s="76"/>
      <c r="Q30" s="77"/>
      <c r="R30" s="52"/>
      <c r="X30" s="105"/>
      <c r="Y30" s="106"/>
      <c r="Z30" s="106"/>
      <c r="AA30" s="106"/>
      <c r="AB30" s="106"/>
      <c r="AC30" s="106"/>
      <c r="AD30" s="106"/>
      <c r="AE30" s="106"/>
      <c r="AF30" s="106"/>
      <c r="AG30" s="106"/>
      <c r="AH30" s="107"/>
    </row>
    <row r="31" spans="1:34" ht="14.65" thickBot="1">
      <c r="A31" s="151" t="s">
        <v>54</v>
      </c>
      <c r="B31" s="151"/>
      <c r="C31" s="151"/>
      <c r="D31" s="151"/>
      <c r="E31" s="151"/>
      <c r="F31" s="151"/>
      <c r="G31" s="151"/>
      <c r="H31" s="151"/>
      <c r="J31" s="78" t="s">
        <v>62</v>
      </c>
      <c r="K31" s="79">
        <f>(12*(J28)-(L15*M15))/(12*(K28)-(L15)^2)</f>
        <v>7</v>
      </c>
      <c r="L31" s="80" t="s">
        <v>63</v>
      </c>
      <c r="M31" s="115">
        <f>(M15/12)-(K31*(L15/12))</f>
        <v>8999.9999999999964</v>
      </c>
      <c r="N31" s="81"/>
      <c r="O31" s="81"/>
      <c r="P31" s="81"/>
      <c r="Q31" s="82"/>
      <c r="R31" s="52"/>
      <c r="X31" s="105"/>
      <c r="Y31" s="106"/>
      <c r="Z31" s="106"/>
      <c r="AA31" s="106"/>
      <c r="AB31" s="106"/>
      <c r="AC31" s="106"/>
      <c r="AD31" s="106"/>
      <c r="AE31" s="106"/>
      <c r="AF31" s="106"/>
      <c r="AG31" s="106"/>
      <c r="AH31" s="107"/>
    </row>
    <row r="32" spans="1:34" ht="14.65" thickBot="1">
      <c r="A32" s="64"/>
      <c r="B32" s="64"/>
      <c r="C32" s="64"/>
      <c r="D32" s="64"/>
      <c r="E32" s="64"/>
      <c r="F32" s="64"/>
      <c r="G32" s="64"/>
      <c r="H32" s="64"/>
      <c r="J32" s="52"/>
      <c r="K32" s="52"/>
      <c r="L32" s="52"/>
      <c r="M32" s="52"/>
      <c r="N32" s="52"/>
      <c r="O32" s="52"/>
      <c r="P32" s="52"/>
      <c r="Q32" s="52"/>
      <c r="R32" s="52"/>
      <c r="X32" s="105"/>
      <c r="Y32" s="106"/>
      <c r="Z32" s="106"/>
      <c r="AA32" s="106"/>
      <c r="AB32" s="106"/>
      <c r="AC32" s="106"/>
      <c r="AD32" s="106"/>
      <c r="AE32" s="106"/>
      <c r="AF32" s="106"/>
      <c r="AG32" s="106"/>
      <c r="AH32" s="107"/>
    </row>
    <row r="33" spans="1:34" ht="14.65" thickBot="1">
      <c r="A33" s="151" t="s">
        <v>110</v>
      </c>
      <c r="B33" s="151"/>
      <c r="C33" s="151"/>
      <c r="D33" s="151"/>
      <c r="E33" s="151"/>
      <c r="F33" s="151"/>
      <c r="G33" s="151"/>
      <c r="H33" s="151"/>
      <c r="J33" s="152" t="s">
        <v>60</v>
      </c>
      <c r="K33" s="157"/>
      <c r="L33" s="157"/>
      <c r="M33" s="153"/>
      <c r="N33" s="181" t="s">
        <v>61</v>
      </c>
      <c r="O33" s="182"/>
      <c r="P33" s="182"/>
      <c r="Q33" s="183"/>
      <c r="R33" s="52"/>
      <c r="X33" s="105"/>
      <c r="Y33" s="106"/>
      <c r="Z33" s="106"/>
      <c r="AA33" s="106"/>
      <c r="AB33" s="106"/>
      <c r="AC33" s="106"/>
      <c r="AD33" s="106"/>
      <c r="AE33" s="106"/>
      <c r="AF33" s="106"/>
      <c r="AG33" s="106"/>
      <c r="AH33" s="107"/>
    </row>
    <row r="34" spans="1:34" ht="14.25">
      <c r="A34" s="151" t="s">
        <v>55</v>
      </c>
      <c r="B34" s="151"/>
      <c r="C34" s="151"/>
      <c r="D34" s="151"/>
      <c r="E34" s="151"/>
      <c r="F34" s="151"/>
      <c r="G34" s="151"/>
      <c r="H34" s="151"/>
      <c r="J34" s="66"/>
      <c r="K34" s="67"/>
      <c r="L34" s="67"/>
      <c r="M34" s="68"/>
      <c r="N34" s="191"/>
      <c r="O34" s="85"/>
      <c r="P34" s="86"/>
      <c r="Q34" s="87"/>
      <c r="R34" s="52"/>
      <c r="X34" s="105"/>
      <c r="Y34" s="106"/>
      <c r="Z34" s="106"/>
      <c r="AA34" s="106"/>
      <c r="AB34" s="106"/>
      <c r="AC34" s="106"/>
      <c r="AD34" s="106"/>
      <c r="AE34" s="106"/>
      <c r="AF34" s="106"/>
      <c r="AG34" s="106"/>
      <c r="AH34" s="107"/>
    </row>
    <row r="35" spans="1:34" ht="14.25">
      <c r="A35" s="151" t="s">
        <v>56</v>
      </c>
      <c r="B35" s="151"/>
      <c r="C35" s="151"/>
      <c r="D35" s="151"/>
      <c r="E35" s="151"/>
      <c r="F35" s="151"/>
      <c r="G35" s="151"/>
      <c r="H35" s="151"/>
      <c r="J35" s="66"/>
      <c r="K35" s="67"/>
      <c r="L35" s="67"/>
      <c r="M35" s="68"/>
      <c r="N35" s="66"/>
      <c r="O35" s="73"/>
      <c r="P35" s="67"/>
      <c r="Q35" s="68"/>
      <c r="R35" s="52"/>
      <c r="X35" s="105"/>
      <c r="Y35" s="106"/>
      <c r="Z35" s="106"/>
      <c r="AA35" s="106"/>
      <c r="AB35" s="106"/>
      <c r="AC35" s="106"/>
      <c r="AD35" s="106"/>
      <c r="AE35" s="106"/>
      <c r="AF35" s="106"/>
      <c r="AG35" s="106"/>
      <c r="AH35" s="107"/>
    </row>
    <row r="36" spans="1:34" ht="14.25">
      <c r="A36" s="151" t="s">
        <v>57</v>
      </c>
      <c r="B36" s="151"/>
      <c r="C36" s="151"/>
      <c r="D36" s="151"/>
      <c r="E36" s="151"/>
      <c r="F36" s="151"/>
      <c r="G36" s="151"/>
      <c r="H36" s="151"/>
      <c r="J36" s="66"/>
      <c r="K36" s="67"/>
      <c r="L36" s="67"/>
      <c r="M36" s="68"/>
      <c r="N36" s="66"/>
      <c r="O36" s="71"/>
      <c r="P36" s="67"/>
      <c r="Q36" s="68"/>
      <c r="R36" s="52"/>
      <c r="X36" s="105"/>
      <c r="Y36" s="106"/>
      <c r="Z36" s="106"/>
      <c r="AA36" s="106"/>
      <c r="AB36" s="106"/>
      <c r="AC36" s="106"/>
      <c r="AD36" s="106"/>
      <c r="AE36" s="106"/>
      <c r="AF36" s="106"/>
      <c r="AG36" s="106"/>
      <c r="AH36" s="107"/>
    </row>
    <row r="37" spans="1:34" ht="14.25">
      <c r="A37" s="151" t="s">
        <v>114</v>
      </c>
      <c r="B37" s="151"/>
      <c r="C37" s="151"/>
      <c r="D37" s="151"/>
      <c r="E37" s="151"/>
      <c r="F37" s="151"/>
      <c r="G37" s="151"/>
      <c r="H37" s="151"/>
      <c r="J37" s="66"/>
      <c r="K37" s="67"/>
      <c r="L37" s="67"/>
      <c r="M37" s="68"/>
      <c r="N37" s="72"/>
      <c r="O37" s="88"/>
      <c r="P37" s="67"/>
      <c r="Q37" s="68"/>
      <c r="R37" s="52"/>
      <c r="X37" s="105"/>
      <c r="Y37" s="106"/>
      <c r="Z37" s="106"/>
      <c r="AA37" s="106"/>
      <c r="AB37" s="106"/>
      <c r="AC37" s="106"/>
      <c r="AD37" s="106"/>
      <c r="AE37" s="106"/>
      <c r="AF37" s="106"/>
      <c r="AG37" s="106"/>
      <c r="AH37" s="107"/>
    </row>
    <row r="38" spans="1:34" ht="14.25">
      <c r="A38" s="63"/>
      <c r="B38" s="63"/>
      <c r="C38" s="63"/>
      <c r="D38" s="63"/>
      <c r="E38" s="63"/>
      <c r="F38" s="63"/>
      <c r="G38" s="63"/>
      <c r="H38" s="63"/>
      <c r="J38" s="66"/>
      <c r="K38" s="67"/>
      <c r="L38" s="73"/>
      <c r="M38" s="83"/>
      <c r="N38" s="66"/>
      <c r="O38" s="71"/>
      <c r="P38" s="67"/>
      <c r="Q38" s="68"/>
      <c r="R38" s="52"/>
      <c r="X38" s="105"/>
      <c r="Y38" s="106"/>
      <c r="Z38" s="106"/>
      <c r="AA38" s="106"/>
      <c r="AB38" s="106"/>
      <c r="AC38" s="106"/>
      <c r="AD38" s="106"/>
      <c r="AE38" s="106"/>
      <c r="AF38" s="106"/>
      <c r="AG38" s="106"/>
      <c r="AH38" s="107"/>
    </row>
    <row r="39" spans="1:34" ht="14.65" thickBot="1">
      <c r="A39" s="146" t="s">
        <v>16</v>
      </c>
      <c r="B39" s="145"/>
      <c r="C39" s="145"/>
      <c r="D39" s="145"/>
      <c r="E39" s="145"/>
      <c r="F39" s="145"/>
      <c r="G39" s="145"/>
      <c r="H39" s="145"/>
      <c r="J39" s="69"/>
      <c r="K39" s="84"/>
      <c r="L39" s="80" t="s">
        <v>14</v>
      </c>
      <c r="M39" s="79">
        <f>(F13-F16)/(C13-C16)</f>
        <v>5</v>
      </c>
      <c r="N39" s="66"/>
      <c r="O39" s="71"/>
      <c r="P39" s="73"/>
      <c r="Q39" s="83"/>
      <c r="R39" s="52"/>
      <c r="X39" s="105"/>
      <c r="Y39" s="106"/>
      <c r="Z39" s="106"/>
      <c r="AA39" s="106"/>
      <c r="AB39" s="106"/>
      <c r="AC39" s="106"/>
      <c r="AD39" s="106"/>
      <c r="AE39" s="106"/>
      <c r="AF39" s="106"/>
      <c r="AG39" s="106"/>
      <c r="AH39" s="107"/>
    </row>
    <row r="40" spans="1:34" ht="16.05" customHeight="1">
      <c r="A40" s="178" t="s">
        <v>47</v>
      </c>
      <c r="B40" s="178"/>
      <c r="C40" s="178"/>
      <c r="D40" s="178"/>
      <c r="E40" s="178"/>
      <c r="F40" s="178"/>
      <c r="G40" s="178"/>
      <c r="H40" s="178"/>
      <c r="J40" s="52"/>
      <c r="K40" s="52"/>
      <c r="L40" s="52"/>
      <c r="M40" s="51"/>
      <c r="N40" s="66"/>
      <c r="O40" s="71"/>
      <c r="P40" s="73"/>
      <c r="Q40" s="83"/>
      <c r="R40" s="52"/>
      <c r="X40" s="105"/>
      <c r="Y40" s="106"/>
      <c r="Z40" s="106"/>
      <c r="AA40" s="106"/>
      <c r="AB40" s="106"/>
      <c r="AC40" s="106"/>
      <c r="AD40" s="106"/>
      <c r="AE40" s="106"/>
      <c r="AF40" s="106"/>
      <c r="AG40" s="106"/>
      <c r="AH40" s="107"/>
    </row>
    <row r="41" spans="1:34" ht="16.05" customHeight="1" thickBot="1">
      <c r="A41" s="178"/>
      <c r="B41" s="178"/>
      <c r="C41" s="178"/>
      <c r="D41" s="178"/>
      <c r="E41" s="178"/>
      <c r="F41" s="178"/>
      <c r="G41" s="178"/>
      <c r="H41" s="178"/>
      <c r="J41" s="52"/>
      <c r="K41" s="52"/>
      <c r="L41" s="52"/>
      <c r="M41" s="51"/>
      <c r="N41" s="69" t="s">
        <v>17</v>
      </c>
      <c r="O41" s="115">
        <f>(L15*(M11-3.5))-((M39*L15)+M31+(K31*L15))</f>
        <v>243000</v>
      </c>
      <c r="P41" s="84"/>
      <c r="Q41" s="89"/>
      <c r="R41" s="52"/>
      <c r="X41" s="105"/>
      <c r="Y41" s="106"/>
      <c r="Z41" s="106"/>
      <c r="AA41" s="106"/>
      <c r="AB41" s="106"/>
      <c r="AC41" s="106"/>
      <c r="AD41" s="106"/>
      <c r="AE41" s="106"/>
      <c r="AF41" s="106"/>
      <c r="AG41" s="106"/>
      <c r="AH41" s="107"/>
    </row>
    <row r="42" spans="1:34" ht="16.05" customHeight="1" thickBot="1">
      <c r="A42" s="178"/>
      <c r="B42" s="178"/>
      <c r="C42" s="178"/>
      <c r="D42" s="178"/>
      <c r="E42" s="178"/>
      <c r="F42" s="178"/>
      <c r="G42" s="178"/>
      <c r="H42" s="178"/>
      <c r="J42" s="52"/>
      <c r="K42" s="52"/>
      <c r="L42" s="52"/>
      <c r="M42" s="52"/>
      <c r="N42" s="52"/>
      <c r="O42" s="52"/>
      <c r="P42" s="52"/>
      <c r="Q42" s="52"/>
      <c r="R42" s="52"/>
      <c r="X42" s="105"/>
      <c r="Y42" s="106"/>
      <c r="Z42" s="106"/>
      <c r="AA42" s="106"/>
      <c r="AB42" s="106"/>
      <c r="AC42" s="106"/>
      <c r="AD42" s="106"/>
      <c r="AE42" s="106"/>
      <c r="AF42" s="106"/>
      <c r="AG42" s="106"/>
      <c r="AH42" s="107"/>
    </row>
    <row r="43" spans="1:34" ht="16.05" customHeight="1" thickBot="1">
      <c r="A43" s="178" t="s">
        <v>98</v>
      </c>
      <c r="B43" s="178"/>
      <c r="C43" s="178"/>
      <c r="D43" s="178"/>
      <c r="E43" s="178"/>
      <c r="F43" s="178"/>
      <c r="G43" s="178"/>
      <c r="H43" s="178"/>
      <c r="J43" s="152" t="s">
        <v>70</v>
      </c>
      <c r="K43" s="153"/>
      <c r="L43" s="157" t="s">
        <v>66</v>
      </c>
      <c r="M43" s="153"/>
      <c r="N43" s="152" t="s">
        <v>67</v>
      </c>
      <c r="O43" s="153"/>
      <c r="P43" s="152" t="s">
        <v>68</v>
      </c>
      <c r="Q43" s="153"/>
      <c r="R43" s="52"/>
      <c r="X43" s="105"/>
      <c r="Y43" s="106"/>
      <c r="Z43" s="106"/>
      <c r="AA43" s="106"/>
      <c r="AB43" s="106"/>
      <c r="AC43" s="106"/>
      <c r="AD43" s="106"/>
      <c r="AE43" s="106"/>
      <c r="AF43" s="106"/>
      <c r="AG43" s="106"/>
      <c r="AH43" s="107"/>
    </row>
    <row r="44" spans="1:34" ht="15" customHeight="1">
      <c r="A44" s="178"/>
      <c r="B44" s="178"/>
      <c r="C44" s="178"/>
      <c r="D44" s="178"/>
      <c r="E44" s="178"/>
      <c r="F44" s="178"/>
      <c r="G44" s="178"/>
      <c r="H44" s="178"/>
      <c r="J44" s="66"/>
      <c r="K44" s="68"/>
      <c r="L44" s="67"/>
      <c r="M44" s="68"/>
      <c r="N44" s="66"/>
      <c r="O44" s="95"/>
      <c r="P44" s="66"/>
      <c r="Q44" s="95"/>
      <c r="R44" s="52"/>
      <c r="X44" s="105"/>
      <c r="Y44" s="106"/>
      <c r="Z44" s="106"/>
      <c r="AA44" s="106"/>
      <c r="AB44" s="106"/>
      <c r="AC44" s="106"/>
      <c r="AD44" s="106"/>
      <c r="AE44" s="106"/>
      <c r="AF44" s="106"/>
      <c r="AG44" s="106"/>
      <c r="AH44" s="107"/>
    </row>
    <row r="45" spans="1:34" ht="14.65" thickBot="1">
      <c r="A45" s="179" t="s">
        <v>71</v>
      </c>
      <c r="B45" s="179"/>
      <c r="C45" s="179"/>
      <c r="D45" s="179"/>
      <c r="E45" s="179"/>
      <c r="F45" s="179"/>
      <c r="G45" s="179"/>
      <c r="H45" s="179"/>
      <c r="J45" s="66"/>
      <c r="K45" s="83"/>
      <c r="L45" s="67"/>
      <c r="M45" s="68"/>
      <c r="N45" s="72"/>
      <c r="O45" s="96"/>
      <c r="P45" s="66"/>
      <c r="Q45" s="96"/>
      <c r="R45" s="52"/>
      <c r="X45" s="108"/>
      <c r="Y45" s="109"/>
      <c r="Z45" s="109"/>
      <c r="AA45" s="109"/>
      <c r="AB45" s="109"/>
      <c r="AC45" s="109"/>
      <c r="AD45" s="109"/>
      <c r="AE45" s="109"/>
      <c r="AF45" s="109"/>
      <c r="AG45" s="109"/>
      <c r="AH45" s="110"/>
    </row>
    <row r="46" spans="1:34" ht="14.65" thickBot="1">
      <c r="A46" s="13"/>
      <c r="B46" s="61"/>
      <c r="C46" s="61"/>
      <c r="D46" s="61"/>
      <c r="E46" s="61"/>
      <c r="F46" s="61"/>
      <c r="G46" s="61"/>
      <c r="H46" s="61"/>
      <c r="J46" s="66"/>
      <c r="K46" s="68"/>
      <c r="L46" s="67"/>
      <c r="M46" s="68"/>
      <c r="N46" s="66"/>
      <c r="O46" s="95"/>
      <c r="P46" s="66"/>
      <c r="Q46" s="83"/>
      <c r="R46" s="52"/>
    </row>
    <row r="47" spans="1:34" ht="15" customHeight="1">
      <c r="A47" s="62"/>
      <c r="B47" s="61"/>
      <c r="C47" s="168" t="s">
        <v>108</v>
      </c>
      <c r="D47" s="169"/>
      <c r="E47" s="169"/>
      <c r="F47" s="170"/>
      <c r="G47" s="61"/>
      <c r="H47" s="61"/>
      <c r="J47" s="66"/>
      <c r="K47" s="68"/>
      <c r="L47" s="67"/>
      <c r="M47" s="68"/>
      <c r="N47" s="97" t="s">
        <v>18</v>
      </c>
      <c r="O47" s="192">
        <f>(6200*12*20)-M52</f>
        <v>1236000</v>
      </c>
      <c r="P47" s="72"/>
      <c r="Q47" s="83"/>
      <c r="R47" s="52"/>
    </row>
    <row r="48" spans="1:34" ht="14.25">
      <c r="A48" s="62"/>
      <c r="B48" s="61"/>
      <c r="C48" s="171"/>
      <c r="D48" s="172"/>
      <c r="E48" s="172"/>
      <c r="F48" s="173"/>
      <c r="G48" s="61"/>
      <c r="H48" s="61"/>
      <c r="J48" s="90" t="s">
        <v>85</v>
      </c>
      <c r="K48" s="91">
        <f>M11</f>
        <v>20</v>
      </c>
      <c r="L48" s="67" t="s">
        <v>64</v>
      </c>
      <c r="M48" s="194">
        <f>(M31+O41)/K48</f>
        <v>12600</v>
      </c>
      <c r="N48" s="66"/>
      <c r="O48" s="68"/>
      <c r="P48" s="72"/>
      <c r="Q48" s="83"/>
      <c r="R48" s="52"/>
    </row>
    <row r="49" spans="1:18" ht="14.65" thickBot="1">
      <c r="A49" s="62"/>
      <c r="B49" s="61"/>
      <c r="C49" s="174"/>
      <c r="D49" s="175"/>
      <c r="E49" s="175"/>
      <c r="F49" s="176"/>
      <c r="G49" s="61"/>
      <c r="H49" s="61"/>
      <c r="J49" s="90" t="s">
        <v>24</v>
      </c>
      <c r="K49" s="92">
        <f>K48/M11</f>
        <v>1</v>
      </c>
      <c r="L49" s="67"/>
      <c r="M49" s="68"/>
      <c r="N49" s="66"/>
      <c r="O49" s="95"/>
      <c r="P49" s="66"/>
      <c r="Q49" s="95"/>
      <c r="R49" s="52"/>
    </row>
    <row r="50" spans="1:18" ht="14.65" thickBot="1">
      <c r="A50" s="62"/>
      <c r="B50" s="61"/>
      <c r="C50" s="31" t="s">
        <v>34</v>
      </c>
      <c r="D50" s="32"/>
      <c r="E50" s="32"/>
      <c r="F50" s="45">
        <v>3</v>
      </c>
      <c r="G50" s="61"/>
      <c r="H50" s="61"/>
      <c r="J50" s="69"/>
      <c r="K50" s="89"/>
      <c r="L50" s="67"/>
      <c r="M50" s="68"/>
      <c r="N50" s="66"/>
      <c r="O50" s="95"/>
      <c r="P50" s="78" t="s">
        <v>69</v>
      </c>
      <c r="Q50" s="193">
        <f>(890000+O41+M31+(L15*(K31+M39)))/L15</f>
        <v>32.392857142857146</v>
      </c>
      <c r="R50" s="52"/>
    </row>
    <row r="51" spans="1:18" ht="14.25">
      <c r="A51" s="62"/>
      <c r="B51" s="61"/>
      <c r="C51" s="33" t="s">
        <v>35</v>
      </c>
      <c r="D51" s="34"/>
      <c r="E51" s="34"/>
      <c r="F51" s="35">
        <v>3800</v>
      </c>
      <c r="G51" s="61"/>
      <c r="H51" s="61"/>
      <c r="J51" s="52"/>
      <c r="K51" s="52"/>
      <c r="L51" s="66"/>
      <c r="M51" s="68"/>
      <c r="N51" s="97" t="s">
        <v>86</v>
      </c>
      <c r="O51" s="93">
        <f>6200*12-M48</f>
        <v>61800</v>
      </c>
      <c r="P51" s="52"/>
      <c r="Q51" s="52"/>
      <c r="R51" s="52"/>
    </row>
    <row r="52" spans="1:18" ht="14.65" thickBot="1">
      <c r="A52" s="62"/>
      <c r="B52" s="61"/>
      <c r="C52" s="33" t="s">
        <v>36</v>
      </c>
      <c r="D52" s="34"/>
      <c r="E52" s="34"/>
      <c r="F52" s="45">
        <v>3.75</v>
      </c>
      <c r="G52" s="61"/>
      <c r="H52" s="61"/>
      <c r="J52" s="52"/>
      <c r="K52" s="52"/>
      <c r="L52" s="69" t="s">
        <v>65</v>
      </c>
      <c r="M52" s="94">
        <f>M48*M11</f>
        <v>252000</v>
      </c>
      <c r="N52" s="66"/>
      <c r="O52" s="68"/>
      <c r="P52" s="52"/>
      <c r="Q52" s="52"/>
      <c r="R52" s="52"/>
    </row>
    <row r="53" spans="1:18" ht="14.25">
      <c r="A53" s="62"/>
      <c r="B53" s="61"/>
      <c r="C53" s="33" t="s">
        <v>27</v>
      </c>
      <c r="D53" s="34"/>
      <c r="E53" s="34"/>
      <c r="F53" s="35">
        <v>11000</v>
      </c>
      <c r="G53" s="61"/>
      <c r="H53" s="61"/>
      <c r="J53" s="52"/>
      <c r="K53" s="52"/>
      <c r="L53" s="52"/>
      <c r="M53" s="52"/>
      <c r="N53" s="98"/>
      <c r="O53" s="95"/>
      <c r="P53" s="50"/>
      <c r="Q53" s="50"/>
      <c r="R53" s="52"/>
    </row>
    <row r="54" spans="1:18" ht="14.25">
      <c r="A54" s="62"/>
      <c r="B54" s="61"/>
      <c r="C54" s="33" t="s">
        <v>28</v>
      </c>
      <c r="D54" s="34"/>
      <c r="E54" s="34"/>
      <c r="F54" s="45">
        <v>2.5</v>
      </c>
      <c r="G54" s="61"/>
      <c r="H54" s="61"/>
      <c r="J54" s="52"/>
      <c r="K54" s="52"/>
      <c r="L54" s="52"/>
      <c r="M54" s="52"/>
      <c r="N54" s="66"/>
      <c r="O54" s="95"/>
      <c r="P54" s="50"/>
      <c r="Q54" s="55"/>
      <c r="R54" s="52"/>
    </row>
    <row r="55" spans="1:18" ht="14.25">
      <c r="A55" s="62"/>
      <c r="B55" s="61"/>
      <c r="C55" s="33" t="s">
        <v>37</v>
      </c>
      <c r="D55" s="34"/>
      <c r="E55" s="34"/>
      <c r="F55" s="45">
        <v>13</v>
      </c>
      <c r="G55" s="61"/>
      <c r="H55" s="61"/>
      <c r="J55" s="52"/>
      <c r="K55" s="52"/>
      <c r="L55" s="52"/>
      <c r="M55" s="52"/>
      <c r="N55" s="97" t="s">
        <v>19</v>
      </c>
      <c r="O55" s="99">
        <f>O47/(O47+M52)</f>
        <v>0.83064516129032262</v>
      </c>
      <c r="P55" s="50"/>
      <c r="Q55" s="55"/>
      <c r="R55" s="52"/>
    </row>
    <row r="56" spans="1:18" ht="14.65" thickBot="1">
      <c r="A56" s="62"/>
      <c r="B56" s="61"/>
      <c r="C56" s="33" t="s">
        <v>29</v>
      </c>
      <c r="D56" s="34"/>
      <c r="E56" s="34"/>
      <c r="F56" s="36">
        <v>85200</v>
      </c>
      <c r="G56" s="61"/>
      <c r="H56" s="61"/>
      <c r="J56" s="52"/>
      <c r="K56" s="52"/>
      <c r="L56" s="52"/>
      <c r="M56" s="52"/>
      <c r="N56" s="69"/>
      <c r="O56" s="89"/>
      <c r="P56" s="56"/>
      <c r="Q56" s="50"/>
      <c r="R56" s="52"/>
    </row>
    <row r="57" spans="1:18" ht="14.25">
      <c r="A57" s="62"/>
      <c r="B57" s="61"/>
      <c r="C57" s="37" t="s">
        <v>48</v>
      </c>
      <c r="D57" s="38"/>
      <c r="E57" s="38"/>
      <c r="F57" s="39">
        <v>495000</v>
      </c>
      <c r="G57" s="61"/>
      <c r="H57" s="61"/>
      <c r="J57" s="52"/>
      <c r="K57" s="52"/>
      <c r="L57" s="52"/>
      <c r="M57" s="52"/>
      <c r="N57" s="52"/>
      <c r="O57" s="52"/>
      <c r="P57" s="52"/>
      <c r="Q57" s="50"/>
      <c r="R57" s="52"/>
    </row>
    <row r="58" spans="1:18" ht="14.25">
      <c r="A58" s="62"/>
      <c r="B58" s="61"/>
      <c r="C58" s="33" t="s">
        <v>30</v>
      </c>
      <c r="D58" s="34"/>
      <c r="E58" s="34"/>
      <c r="F58" s="35">
        <v>27000</v>
      </c>
      <c r="G58" s="61"/>
      <c r="H58" s="61"/>
      <c r="J58" s="52"/>
      <c r="K58" s="52"/>
      <c r="L58" s="52"/>
      <c r="M58" s="52"/>
      <c r="N58" s="52"/>
      <c r="O58" s="52"/>
      <c r="P58" s="52"/>
      <c r="Q58" s="52"/>
      <c r="R58" s="52"/>
    </row>
    <row r="59" spans="1:18" ht="14.25">
      <c r="A59" s="62"/>
      <c r="B59" s="61"/>
      <c r="C59" s="33" t="s">
        <v>31</v>
      </c>
      <c r="D59" s="34"/>
      <c r="E59" s="34"/>
      <c r="F59" s="40">
        <v>2022</v>
      </c>
      <c r="G59" s="61"/>
      <c r="H59" s="61"/>
      <c r="J59" s="180" t="s">
        <v>16</v>
      </c>
      <c r="K59" s="180"/>
      <c r="L59" s="180"/>
      <c r="M59" s="180"/>
      <c r="N59" s="180"/>
      <c r="O59" s="180"/>
      <c r="P59" s="180"/>
      <c r="Q59" s="180"/>
      <c r="R59" s="60"/>
    </row>
    <row r="60" spans="1:18" ht="15" customHeight="1" thickBot="1">
      <c r="A60" s="30"/>
      <c r="B60" s="61"/>
      <c r="C60" s="33" t="s">
        <v>32</v>
      </c>
      <c r="D60" s="34"/>
      <c r="E60" s="34"/>
      <c r="F60" s="41">
        <v>30</v>
      </c>
      <c r="G60" s="61"/>
      <c r="H60" s="61"/>
      <c r="J60" s="52"/>
      <c r="K60" s="52"/>
      <c r="L60" s="57"/>
      <c r="M60" s="57"/>
      <c r="N60" s="57"/>
      <c r="O60" s="52"/>
      <c r="P60" s="52"/>
      <c r="Q60" s="57"/>
      <c r="R60" s="52"/>
    </row>
    <row r="61" spans="1:18" ht="15" customHeight="1" thickBot="1">
      <c r="A61" s="30"/>
      <c r="B61" s="61"/>
      <c r="C61" s="42" t="s">
        <v>33</v>
      </c>
      <c r="D61" s="43"/>
      <c r="E61" s="43"/>
      <c r="F61" s="44">
        <v>93000</v>
      </c>
      <c r="G61" s="61"/>
      <c r="H61" s="61"/>
      <c r="J61" s="152" t="s">
        <v>72</v>
      </c>
      <c r="K61" s="153"/>
      <c r="L61" s="52"/>
      <c r="M61" s="57"/>
      <c r="N61" s="57"/>
      <c r="O61" s="52"/>
      <c r="P61" s="52"/>
      <c r="Q61" s="57"/>
      <c r="R61" s="52"/>
    </row>
    <row r="62" spans="1:18" ht="15.75" customHeight="1">
      <c r="A62" s="30"/>
      <c r="B62" s="61"/>
      <c r="C62" s="61"/>
      <c r="D62" s="61"/>
      <c r="E62" s="61"/>
      <c r="F62" s="61"/>
      <c r="G62" s="61"/>
      <c r="H62" s="61"/>
      <c r="J62" s="66"/>
      <c r="K62" s="95"/>
      <c r="L62" s="52"/>
      <c r="M62" s="57"/>
      <c r="N62" s="57"/>
      <c r="O62" s="52"/>
      <c r="P62" s="52"/>
      <c r="Q62" s="57"/>
      <c r="R62" s="52"/>
    </row>
    <row r="63" spans="1:18" ht="15.75" customHeight="1">
      <c r="A63" s="46" t="s">
        <v>74</v>
      </c>
      <c r="B63" s="12"/>
      <c r="C63" s="12"/>
      <c r="D63" s="12"/>
      <c r="E63" s="12"/>
      <c r="F63" s="12"/>
      <c r="G63" s="12"/>
      <c r="H63" s="12"/>
      <c r="J63" s="72"/>
      <c r="K63" s="196"/>
      <c r="L63" s="52"/>
      <c r="M63" s="57"/>
      <c r="N63" s="57"/>
      <c r="O63" s="52"/>
      <c r="P63" s="52"/>
      <c r="Q63" s="57"/>
      <c r="R63" s="52"/>
    </row>
    <row r="64" spans="1:18" ht="15.75" customHeight="1">
      <c r="A64" s="137" t="s">
        <v>111</v>
      </c>
      <c r="B64" s="137"/>
      <c r="C64" s="137"/>
      <c r="D64" s="137"/>
      <c r="E64" s="137"/>
      <c r="F64" s="137"/>
      <c r="G64" s="137"/>
      <c r="H64" s="137"/>
      <c r="J64" s="72"/>
      <c r="K64" s="95"/>
      <c r="L64" s="52"/>
      <c r="M64" s="57"/>
      <c r="N64" s="57"/>
      <c r="O64" s="52"/>
      <c r="P64" s="52"/>
      <c r="Q64" s="57"/>
      <c r="R64" s="52"/>
    </row>
    <row r="65" spans="1:18" ht="15.75" customHeight="1">
      <c r="A65" s="137"/>
      <c r="B65" s="137"/>
      <c r="C65" s="137"/>
      <c r="D65" s="137"/>
      <c r="E65" s="137"/>
      <c r="F65" s="137"/>
      <c r="G65" s="137"/>
      <c r="H65" s="137"/>
      <c r="J65" s="72"/>
      <c r="K65" s="95"/>
      <c r="L65" s="52"/>
      <c r="M65" s="57"/>
      <c r="N65" s="57"/>
      <c r="O65" s="52"/>
      <c r="P65" s="52"/>
      <c r="Q65" s="57"/>
      <c r="R65" s="52"/>
    </row>
    <row r="66" spans="1:18" ht="14.25" customHeight="1" thickBot="1">
      <c r="A66" s="137" t="s">
        <v>107</v>
      </c>
      <c r="B66" s="137"/>
      <c r="C66" s="137"/>
      <c r="D66" s="137"/>
      <c r="E66" s="137"/>
      <c r="F66" s="137"/>
      <c r="G66" s="137"/>
      <c r="H66" s="137"/>
      <c r="J66" s="78" t="s">
        <v>73</v>
      </c>
      <c r="K66" s="94">
        <f>(F57+F58)*0.09</f>
        <v>46980</v>
      </c>
      <c r="L66" s="52"/>
      <c r="M66" s="57"/>
      <c r="N66" s="57"/>
      <c r="O66" s="57"/>
      <c r="P66" s="57"/>
      <c r="Q66" s="57"/>
      <c r="R66" s="52"/>
    </row>
    <row r="67" spans="1:18" ht="14.25" customHeight="1">
      <c r="A67" s="137" t="s">
        <v>49</v>
      </c>
      <c r="B67" s="137"/>
      <c r="C67" s="137"/>
      <c r="D67" s="137"/>
      <c r="E67" s="137"/>
      <c r="F67" s="137"/>
      <c r="G67" s="137"/>
      <c r="H67" s="137"/>
      <c r="J67" s="49"/>
      <c r="K67" s="54"/>
      <c r="L67" s="52"/>
      <c r="M67" s="57"/>
      <c r="N67" s="57"/>
      <c r="O67" s="57"/>
      <c r="P67" s="57"/>
      <c r="Q67" s="57"/>
      <c r="R67" s="52"/>
    </row>
    <row r="68" spans="1:18" ht="14.25" customHeight="1" thickBot="1">
      <c r="A68" s="137" t="s">
        <v>116</v>
      </c>
      <c r="B68" s="137"/>
      <c r="C68" s="137"/>
      <c r="D68" s="137"/>
      <c r="E68" s="137"/>
      <c r="F68" s="137"/>
      <c r="G68" s="137"/>
      <c r="H68" s="137"/>
      <c r="J68" s="49"/>
      <c r="K68" s="54"/>
      <c r="L68" s="52"/>
      <c r="M68" s="57"/>
      <c r="N68" s="57"/>
      <c r="O68" s="57"/>
      <c r="P68" s="57"/>
      <c r="Q68" s="57"/>
      <c r="R68" s="52"/>
    </row>
    <row r="69" spans="1:18" ht="14.25" customHeight="1" thickBot="1">
      <c r="A69" s="137"/>
      <c r="B69" s="137"/>
      <c r="C69" s="137"/>
      <c r="D69" s="137"/>
      <c r="E69" s="137"/>
      <c r="F69" s="137"/>
      <c r="G69" s="137"/>
      <c r="H69" s="137"/>
      <c r="J69" s="152" t="s">
        <v>77</v>
      </c>
      <c r="K69" s="157"/>
      <c r="L69" s="153"/>
      <c r="M69" s="152" t="s">
        <v>78</v>
      </c>
      <c r="N69" s="157"/>
      <c r="O69" s="153"/>
      <c r="P69" s="57"/>
      <c r="Q69" s="57"/>
      <c r="R69" s="52"/>
    </row>
    <row r="70" spans="1:18" ht="14.25" customHeight="1">
      <c r="A70" s="137" t="s">
        <v>45</v>
      </c>
      <c r="B70" s="137"/>
      <c r="C70" s="137"/>
      <c r="D70" s="137"/>
      <c r="E70" s="137"/>
      <c r="F70" s="137"/>
      <c r="G70" s="137"/>
      <c r="H70" s="137"/>
      <c r="J70" s="66"/>
      <c r="K70" s="67"/>
      <c r="L70" s="68"/>
      <c r="M70" s="66"/>
      <c r="N70" s="67"/>
      <c r="O70" s="68"/>
      <c r="P70" s="57"/>
      <c r="Q70" s="57"/>
      <c r="R70" s="52"/>
    </row>
    <row r="71" spans="1:18" ht="14.25" customHeight="1">
      <c r="A71" s="137" t="s">
        <v>51</v>
      </c>
      <c r="B71" s="137"/>
      <c r="C71" s="137"/>
      <c r="D71" s="137"/>
      <c r="E71" s="137"/>
      <c r="F71" s="137"/>
      <c r="G71" s="137"/>
      <c r="H71" s="137"/>
      <c r="J71" s="66"/>
      <c r="K71" s="73"/>
      <c r="L71" s="95"/>
      <c r="M71" s="66"/>
      <c r="N71" s="73"/>
      <c r="O71" s="95"/>
      <c r="P71" s="57"/>
      <c r="Q71" s="57"/>
      <c r="R71" s="52"/>
    </row>
    <row r="72" spans="1:18" ht="14.25" customHeight="1">
      <c r="A72" s="137" t="s">
        <v>44</v>
      </c>
      <c r="B72" s="137"/>
      <c r="C72" s="137"/>
      <c r="D72" s="137"/>
      <c r="E72" s="137"/>
      <c r="F72" s="137"/>
      <c r="G72" s="137"/>
      <c r="H72" s="137"/>
      <c r="J72" s="66"/>
      <c r="K72" s="73"/>
      <c r="L72" s="77"/>
      <c r="M72" s="66"/>
      <c r="N72" s="73"/>
      <c r="O72" s="77"/>
      <c r="P72" s="57"/>
      <c r="Q72" s="57"/>
      <c r="R72" s="52"/>
    </row>
    <row r="73" spans="1:18" ht="14.25" customHeight="1">
      <c r="A73" s="137"/>
      <c r="B73" s="137"/>
      <c r="C73" s="137"/>
      <c r="D73" s="137"/>
      <c r="E73" s="137"/>
      <c r="F73" s="137"/>
      <c r="G73" s="137"/>
      <c r="H73" s="137"/>
      <c r="J73" s="66"/>
      <c r="K73" s="67"/>
      <c r="L73" s="68"/>
      <c r="M73" s="66"/>
      <c r="N73" s="67"/>
      <c r="O73" s="68"/>
      <c r="P73" s="57"/>
      <c r="Q73" s="57"/>
      <c r="R73" s="52"/>
    </row>
    <row r="74" spans="1:18" ht="14.25" customHeight="1">
      <c r="A74" s="137" t="s">
        <v>80</v>
      </c>
      <c r="B74" s="137"/>
      <c r="C74" s="137"/>
      <c r="D74" s="137"/>
      <c r="E74" s="137"/>
      <c r="F74" s="137"/>
      <c r="G74" s="137"/>
      <c r="H74" s="137"/>
      <c r="J74" s="66"/>
      <c r="K74" s="67"/>
      <c r="L74" s="100"/>
      <c r="M74" s="66"/>
      <c r="N74" s="67"/>
      <c r="O74" s="100"/>
      <c r="P74" s="57"/>
      <c r="Q74" s="57"/>
      <c r="R74" s="52"/>
    </row>
    <row r="75" spans="1:18" ht="14.25" customHeight="1" thickBot="1">
      <c r="J75" s="158" t="s">
        <v>82</v>
      </c>
      <c r="K75" s="159"/>
      <c r="L75" s="195">
        <f>(F55*F56)-((F50*F56)+F51+(F52*F56)+F53+(F54*F56))-(6200*12*3.5)</f>
        <v>44300</v>
      </c>
      <c r="M75" s="69"/>
      <c r="N75" s="80" t="s">
        <v>84</v>
      </c>
      <c r="O75" s="101">
        <v>0</v>
      </c>
      <c r="P75" s="57"/>
      <c r="Q75" s="57"/>
      <c r="R75" s="52"/>
    </row>
    <row r="76" spans="1:18" ht="14.25" customHeight="1" thickBot="1">
      <c r="J76" s="57"/>
      <c r="K76" s="57"/>
      <c r="L76" s="57"/>
      <c r="M76" s="57"/>
      <c r="N76" s="57"/>
      <c r="O76" s="57"/>
      <c r="P76" s="57"/>
      <c r="Q76" s="57"/>
      <c r="R76" s="52"/>
    </row>
    <row r="77" spans="1:18" ht="14.25" customHeight="1" thickBot="1">
      <c r="J77" s="154" t="s">
        <v>81</v>
      </c>
      <c r="K77" s="155"/>
      <c r="L77" s="155"/>
      <c r="M77" s="156"/>
      <c r="N77" s="52"/>
      <c r="O77" s="52"/>
      <c r="P77" s="57"/>
      <c r="Q77" s="57"/>
      <c r="R77" s="52"/>
    </row>
    <row r="78" spans="1:18" ht="14.25" customHeight="1">
      <c r="J78" s="66"/>
      <c r="K78" s="67"/>
      <c r="L78" s="67"/>
      <c r="M78" s="83"/>
      <c r="N78" s="52"/>
      <c r="O78" s="52"/>
      <c r="P78" s="57"/>
      <c r="Q78" s="57"/>
      <c r="R78" s="52"/>
    </row>
    <row r="79" spans="1:18" ht="14.25" customHeight="1">
      <c r="J79" s="66"/>
      <c r="K79" s="73"/>
      <c r="L79" s="73"/>
      <c r="M79" s="83"/>
      <c r="N79" s="52"/>
      <c r="O79" s="52"/>
      <c r="P79" s="57"/>
      <c r="Q79" s="57"/>
      <c r="R79" s="52"/>
    </row>
    <row r="80" spans="1:18" ht="14.25" customHeight="1">
      <c r="J80" s="66"/>
      <c r="K80" s="73"/>
      <c r="L80" s="73"/>
      <c r="M80" s="83"/>
      <c r="N80" s="52"/>
      <c r="O80" s="52"/>
      <c r="P80" s="57"/>
      <c r="Q80" s="57"/>
      <c r="R80" s="52"/>
    </row>
    <row r="81" spans="10:18" ht="14.25" customHeight="1">
      <c r="J81" s="66"/>
      <c r="K81" s="67"/>
      <c r="L81" s="67"/>
      <c r="M81" s="83"/>
      <c r="N81" s="52"/>
      <c r="O81" s="52"/>
      <c r="P81" s="57"/>
      <c r="Q81" s="57"/>
      <c r="R81" s="52"/>
    </row>
    <row r="82" spans="10:18" ht="14.25" customHeight="1">
      <c r="J82" s="66"/>
      <c r="K82" s="67"/>
      <c r="L82" s="75"/>
      <c r="M82" s="83"/>
      <c r="N82" s="52"/>
      <c r="O82" s="52"/>
      <c r="P82" s="57"/>
      <c r="Q82" s="57"/>
      <c r="R82" s="52"/>
    </row>
    <row r="83" spans="10:18" ht="14.25" customHeight="1" thickBot="1">
      <c r="J83" s="102"/>
      <c r="K83" s="81" t="s">
        <v>88</v>
      </c>
      <c r="L83" s="103" t="s">
        <v>75</v>
      </c>
      <c r="M83" s="195">
        <f>((6200*12)*(K31+M39)+M31+O41)-((F50*F56)+F51+(F52*F56)+F53+(F54*F56))</f>
        <v>341900</v>
      </c>
      <c r="N83" s="50"/>
      <c r="O83" s="50"/>
      <c r="P83" s="57"/>
      <c r="Q83" s="57"/>
      <c r="R83" s="52"/>
    </row>
    <row r="84" spans="10:18" ht="14.25" customHeight="1" thickBot="1">
      <c r="J84" s="52"/>
      <c r="K84" s="52"/>
      <c r="L84" s="57"/>
      <c r="M84" s="57"/>
      <c r="N84" s="52"/>
      <c r="O84" s="52"/>
      <c r="P84" s="57"/>
      <c r="Q84" s="57"/>
      <c r="R84" s="52"/>
    </row>
    <row r="85" spans="10:18" ht="14.25" customHeight="1" thickBot="1">
      <c r="J85" s="161" t="s">
        <v>79</v>
      </c>
      <c r="K85" s="162"/>
      <c r="L85" s="162"/>
      <c r="M85" s="163"/>
      <c r="N85" s="51"/>
      <c r="O85" s="51"/>
      <c r="P85" s="49"/>
      <c r="Q85" s="49"/>
      <c r="R85" s="52"/>
    </row>
    <row r="86" spans="10:18" ht="14.25" customHeight="1">
      <c r="J86" s="66"/>
      <c r="K86" s="67"/>
      <c r="L86" s="67"/>
      <c r="M86" s="83"/>
      <c r="N86" s="58"/>
      <c r="O86" s="58"/>
      <c r="P86" s="50"/>
      <c r="Q86" s="50"/>
      <c r="R86" s="52"/>
    </row>
    <row r="87" spans="10:18" ht="14.25" customHeight="1">
      <c r="J87" s="66"/>
      <c r="K87" s="73"/>
      <c r="L87" s="73"/>
      <c r="M87" s="83"/>
      <c r="N87" s="58"/>
      <c r="O87" s="58"/>
      <c r="P87" s="50"/>
      <c r="Q87" s="50"/>
      <c r="R87" s="52"/>
    </row>
    <row r="88" spans="10:18" ht="14.25" customHeight="1">
      <c r="J88" s="66"/>
      <c r="K88" s="73"/>
      <c r="L88" s="73"/>
      <c r="M88" s="83"/>
      <c r="N88" s="58"/>
      <c r="O88" s="58"/>
      <c r="P88" s="50"/>
      <c r="Q88" s="50"/>
      <c r="R88" s="52"/>
    </row>
    <row r="89" spans="10:18" ht="14.25" customHeight="1">
      <c r="J89" s="66"/>
      <c r="K89" s="67"/>
      <c r="L89" s="67"/>
      <c r="M89" s="83"/>
      <c r="N89" s="58"/>
      <c r="O89" s="58"/>
      <c r="P89" s="50"/>
      <c r="Q89" s="50"/>
      <c r="R89" s="52"/>
    </row>
    <row r="90" spans="10:18" ht="14.25" customHeight="1">
      <c r="J90" s="66"/>
      <c r="K90" s="67"/>
      <c r="L90" s="75"/>
      <c r="M90" s="83"/>
      <c r="N90" s="58"/>
      <c r="O90" s="58"/>
      <c r="P90" s="50"/>
      <c r="Q90" s="50"/>
      <c r="R90" s="52"/>
    </row>
    <row r="91" spans="10:18" ht="14.25" customHeight="1" thickBot="1">
      <c r="J91" s="102"/>
      <c r="K91" s="81" t="s">
        <v>88</v>
      </c>
      <c r="L91" s="103" t="s">
        <v>76</v>
      </c>
      <c r="M91" s="101">
        <v>0</v>
      </c>
      <c r="N91" s="50"/>
      <c r="O91" s="50"/>
      <c r="P91" s="50"/>
      <c r="Q91" s="50"/>
      <c r="R91" s="52"/>
    </row>
    <row r="92" spans="10:18" ht="14.25" customHeight="1" thickBot="1">
      <c r="J92" s="59"/>
      <c r="K92" s="50"/>
      <c r="L92" s="50"/>
      <c r="M92" s="50"/>
      <c r="N92" s="50"/>
      <c r="O92" s="50"/>
      <c r="P92" s="50"/>
      <c r="Q92" s="50"/>
      <c r="R92" s="52"/>
    </row>
    <row r="93" spans="10:18" ht="14.25" customHeight="1" thickBot="1">
      <c r="J93" s="154" t="s">
        <v>83</v>
      </c>
      <c r="K93" s="155"/>
      <c r="L93" s="155"/>
      <c r="M93" s="156"/>
      <c r="N93" s="50"/>
      <c r="O93" s="50"/>
      <c r="P93" s="50"/>
      <c r="Q93" s="50"/>
      <c r="R93" s="52"/>
    </row>
    <row r="94" spans="10:18" ht="14.25" customHeight="1">
      <c r="J94" s="66"/>
      <c r="K94" s="67"/>
      <c r="L94" s="67"/>
      <c r="M94" s="83"/>
      <c r="N94" s="50"/>
      <c r="O94" s="50"/>
      <c r="P94" s="50"/>
      <c r="Q94" s="50"/>
      <c r="R94" s="52"/>
    </row>
    <row r="95" spans="10:18" ht="14.25" customHeight="1">
      <c r="J95" s="66"/>
      <c r="K95" s="88"/>
      <c r="L95" s="73"/>
      <c r="M95" s="83"/>
      <c r="N95" s="50"/>
      <c r="O95" s="50"/>
      <c r="P95" s="50"/>
      <c r="Q95" s="50"/>
      <c r="R95" s="52"/>
    </row>
    <row r="96" spans="10:18" ht="14.25" customHeight="1">
      <c r="J96" s="66"/>
      <c r="K96" s="73"/>
      <c r="L96" s="73"/>
      <c r="M96" s="83"/>
      <c r="N96" s="50"/>
      <c r="O96" s="50"/>
      <c r="P96" s="50"/>
      <c r="Q96" s="50"/>
      <c r="R96" s="52"/>
    </row>
    <row r="97" spans="10:18" ht="14.25" customHeight="1">
      <c r="J97" s="66"/>
      <c r="K97" s="67"/>
      <c r="L97" s="67"/>
      <c r="M97" s="83"/>
      <c r="N97" s="50"/>
      <c r="O97" s="50"/>
      <c r="P97" s="50"/>
      <c r="Q97" s="50"/>
      <c r="R97" s="52"/>
    </row>
    <row r="98" spans="10:18" ht="14.25" customHeight="1">
      <c r="J98" s="66"/>
      <c r="K98" s="67"/>
      <c r="L98" s="75"/>
      <c r="M98" s="83"/>
      <c r="N98" s="50"/>
      <c r="O98" s="50"/>
      <c r="P98" s="50"/>
      <c r="Q98" s="50"/>
      <c r="R98" s="52"/>
    </row>
    <row r="99" spans="10:18" ht="14.25" customHeight="1" thickBot="1">
      <c r="J99" s="102"/>
      <c r="K99" s="81"/>
      <c r="L99" s="103" t="s">
        <v>87</v>
      </c>
      <c r="M99" s="101">
        <f>L75</f>
        <v>44300</v>
      </c>
      <c r="N99" s="50"/>
      <c r="O99" s="50"/>
      <c r="P99" s="50"/>
      <c r="Q99" s="50"/>
      <c r="R99" s="52"/>
    </row>
    <row r="100" spans="10:18" ht="14.25" customHeight="1">
      <c r="J100" s="47"/>
      <c r="K100" s="48"/>
      <c r="L100" s="48"/>
      <c r="M100" s="47"/>
      <c r="N100" s="47"/>
      <c r="O100" s="47"/>
      <c r="P100" s="47"/>
      <c r="Q100" s="47"/>
    </row>
    <row r="101" spans="10:18" ht="14.25" customHeight="1"/>
    <row r="102" spans="10:18" ht="14.25" customHeight="1"/>
    <row r="103" spans="10:18" ht="14.25" customHeight="1"/>
    <row r="104" spans="10:18" ht="14.25" customHeight="1"/>
    <row r="105" spans="10:18" ht="14.25" customHeight="1"/>
    <row r="106" spans="10:18" ht="14.25" customHeight="1"/>
    <row r="107" spans="10:18" ht="14.25" customHeight="1"/>
    <row r="108" spans="10:18" ht="14.25" customHeight="1"/>
    <row r="109" spans="10:18" ht="14.25" customHeight="1"/>
    <row r="110" spans="10:18" ht="14.25" customHeight="1"/>
    <row r="111" spans="10:18" ht="14.25" customHeight="1"/>
    <row r="112" spans="10:1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sheetData>
  <mergeCells count="59">
    <mergeCell ref="K1:L1"/>
    <mergeCell ref="N1:O1"/>
    <mergeCell ref="Q1:R1"/>
    <mergeCell ref="J13:Q13"/>
    <mergeCell ref="J33:M33"/>
    <mergeCell ref="N33:Q33"/>
    <mergeCell ref="K2:L2"/>
    <mergeCell ref="N2:O2"/>
    <mergeCell ref="Q2:R2"/>
    <mergeCell ref="K3:L3"/>
    <mergeCell ref="J85:M85"/>
    <mergeCell ref="J93:M93"/>
    <mergeCell ref="A74:H74"/>
    <mergeCell ref="J4:Q4"/>
    <mergeCell ref="J6:M6"/>
    <mergeCell ref="K11:L11"/>
    <mergeCell ref="C47:F49"/>
    <mergeCell ref="A3:H6"/>
    <mergeCell ref="A40:H42"/>
    <mergeCell ref="A43:H44"/>
    <mergeCell ref="A37:H37"/>
    <mergeCell ref="A28:H28"/>
    <mergeCell ref="A45:H45"/>
    <mergeCell ref="A72:H72"/>
    <mergeCell ref="A67:H67"/>
    <mergeCell ref="Q3:R3"/>
    <mergeCell ref="A66:H66"/>
    <mergeCell ref="A65:H65"/>
    <mergeCell ref="A70:H70"/>
    <mergeCell ref="A71:H71"/>
    <mergeCell ref="N3:O3"/>
    <mergeCell ref="J59:Q59"/>
    <mergeCell ref="J43:K43"/>
    <mergeCell ref="L43:M43"/>
    <mergeCell ref="N43:O43"/>
    <mergeCell ref="P43:Q43"/>
    <mergeCell ref="J77:M77"/>
    <mergeCell ref="A68:H68"/>
    <mergeCell ref="A69:H69"/>
    <mergeCell ref="A73:H73"/>
    <mergeCell ref="J69:L69"/>
    <mergeCell ref="M69:O69"/>
    <mergeCell ref="J75:K75"/>
    <mergeCell ref="A64:H64"/>
    <mergeCell ref="X2:AH3"/>
    <mergeCell ref="A1:G1"/>
    <mergeCell ref="A26:H26"/>
    <mergeCell ref="A29:H29"/>
    <mergeCell ref="B8:F8"/>
    <mergeCell ref="A30:H30"/>
    <mergeCell ref="B23:F23"/>
    <mergeCell ref="B24:F24"/>
    <mergeCell ref="A35:H35"/>
    <mergeCell ref="A31:H31"/>
    <mergeCell ref="A34:H34"/>
    <mergeCell ref="A36:H36"/>
    <mergeCell ref="A39:H39"/>
    <mergeCell ref="A33:H33"/>
    <mergeCell ref="J61:K6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E511-C113-AE40-861C-72787CAE20A3}">
  <dimension ref="A1:W1"/>
  <sheetViews>
    <sheetView topLeftCell="Q1" workbookViewId="0">
      <selection activeCell="AI1" sqref="AI1"/>
    </sheetView>
  </sheetViews>
  <sheetFormatPr baseColWidth="10" defaultColWidth="10.8125" defaultRowHeight="13.5"/>
  <cols>
    <col min="1" max="16384" width="10.8125" style="117"/>
  </cols>
  <sheetData>
    <row r="1" spans="1:23">
      <c r="A1" s="116" t="s">
        <v>115</v>
      </c>
      <c r="B1" s="116" t="str">
        <f>Enoncé!Q1</f>
        <v>1899336</v>
      </c>
      <c r="C1" s="116">
        <f>Enoncé!Q2</f>
        <v>0</v>
      </c>
      <c r="D1" s="116">
        <f>Enoncé!Q3</f>
        <v>0</v>
      </c>
      <c r="E1" s="117">
        <f>Enoncé!M11</f>
        <v>20</v>
      </c>
      <c r="F1" s="117">
        <f>Enoncé!K31</f>
        <v>7</v>
      </c>
      <c r="G1" s="117">
        <f>Enoncé!M31</f>
        <v>8999.9999999999964</v>
      </c>
      <c r="H1" s="117">
        <f>Enoncé!M39</f>
        <v>5</v>
      </c>
      <c r="I1" s="117">
        <f>Enoncé!O41</f>
        <v>243000</v>
      </c>
      <c r="J1" s="117">
        <f>Enoncé!K48</f>
        <v>20</v>
      </c>
      <c r="K1" s="118">
        <f>Enoncé!K49</f>
        <v>1</v>
      </c>
      <c r="L1" s="117">
        <f>Enoncé!M48</f>
        <v>12600</v>
      </c>
      <c r="M1" s="117">
        <f>Enoncé!M52</f>
        <v>252000</v>
      </c>
      <c r="N1" s="117">
        <f>Enoncé!O47</f>
        <v>1236000</v>
      </c>
      <c r="O1" s="117">
        <f>Enoncé!O51</f>
        <v>61800</v>
      </c>
      <c r="P1" s="118">
        <f>Enoncé!O55</f>
        <v>0.83064516129032262</v>
      </c>
      <c r="Q1" s="117">
        <f>Enoncé!Q50</f>
        <v>32.392857142857146</v>
      </c>
      <c r="R1" s="117">
        <f>Enoncé!K66</f>
        <v>46980</v>
      </c>
      <c r="S1" s="117">
        <f>Enoncé!L75</f>
        <v>44300</v>
      </c>
      <c r="T1" s="117">
        <f>Enoncé!O75</f>
        <v>0</v>
      </c>
      <c r="U1" s="117">
        <f>Enoncé!M83</f>
        <v>341900</v>
      </c>
      <c r="V1" s="117">
        <f>Enoncé!M91</f>
        <v>0</v>
      </c>
      <c r="W1" s="117">
        <f>Enoncé!M99</f>
        <v>44300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Directives</vt:lpstr>
      <vt:lpstr>Enoncé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Y. Aksoy</dc:creator>
  <cp:lastModifiedBy>Laurent</cp:lastModifiedBy>
  <cp:lastPrinted>2020-02-13T15:58:53Z</cp:lastPrinted>
  <dcterms:created xsi:type="dcterms:W3CDTF">2020-01-04T16:15:50Z</dcterms:created>
  <dcterms:modified xsi:type="dcterms:W3CDTF">2021-03-18T19:00:04Z</dcterms:modified>
</cp:coreProperties>
</file>