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esthe\Downloads\"/>
    </mc:Choice>
  </mc:AlternateContent>
  <xr:revisionPtr revIDLastSave="0" documentId="13_ncr:1_{5F987A13-C6F7-4A59-8E54-6ACC9B1B5E3D}" xr6:coauthVersionLast="47" xr6:coauthVersionMax="47" xr10:uidLastSave="{00000000-0000-0000-0000-000000000000}"/>
  <bookViews>
    <workbookView xWindow="19380" yWindow="-16320" windowWidth="29040" windowHeight="15840" activeTab="1" xr2:uid="{00000000-000D-0000-FFFF-FFFF00000000}"/>
  </bookViews>
  <sheets>
    <sheet name="Directives" sheetId="8" r:id="rId1"/>
    <sheet name="Énoncé" sheetId="6" r:id="rId2"/>
    <sheet name="Feuil1" sheetId="11"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9" i="6" l="1"/>
  <c r="N58" i="6"/>
  <c r="P43" i="6"/>
  <c r="Q43" i="6"/>
  <c r="R43" i="6"/>
  <c r="S43" i="6"/>
  <c r="T43" i="6"/>
  <c r="U43" i="6"/>
  <c r="V43" i="6"/>
  <c r="O43" i="6"/>
  <c r="M32" i="6"/>
  <c r="M33" i="6"/>
  <c r="M31" i="6"/>
  <c r="M38" i="6"/>
  <c r="M39" i="6"/>
  <c r="M37" i="6"/>
  <c r="O27" i="6"/>
  <c r="P27" i="6"/>
  <c r="Q27" i="6"/>
  <c r="R27" i="6"/>
  <c r="S27" i="6"/>
  <c r="T27" i="6"/>
  <c r="U27" i="6"/>
  <c r="V27" i="6"/>
  <c r="N27" i="6"/>
  <c r="P37" i="6" l="1"/>
  <c r="Q37" i="6"/>
  <c r="R37" i="6"/>
  <c r="S37" i="6"/>
  <c r="T37" i="6"/>
  <c r="U37" i="6"/>
  <c r="O37" i="6"/>
  <c r="V37" i="6"/>
  <c r="T36" i="6"/>
  <c r="P39" i="6"/>
  <c r="Q39" i="6"/>
  <c r="R39" i="6"/>
  <c r="S39" i="6"/>
  <c r="T39" i="6"/>
  <c r="U39" i="6"/>
  <c r="O39" i="6"/>
  <c r="V40" i="6"/>
  <c r="V39" i="6"/>
  <c r="P38" i="6"/>
  <c r="Q38" i="6"/>
  <c r="R38" i="6"/>
  <c r="S38" i="6"/>
  <c r="T38" i="6"/>
  <c r="U38" i="6"/>
  <c r="O38" i="6"/>
  <c r="V38" i="6"/>
  <c r="N44" i="6"/>
  <c r="N42" i="6"/>
  <c r="N36" i="6"/>
  <c r="N39" i="6"/>
  <c r="N38" i="6"/>
  <c r="N37" i="6"/>
  <c r="V34" i="6"/>
  <c r="V33" i="6"/>
  <c r="V32" i="6"/>
  <c r="V31" i="6"/>
  <c r="N30" i="6"/>
  <c r="N33" i="6"/>
  <c r="N32" i="6"/>
  <c r="N31" i="6"/>
  <c r="N29" i="6"/>
  <c r="P28" i="6"/>
  <c r="P29" i="6" s="1"/>
  <c r="P42" i="6" s="1"/>
  <c r="P44" i="6" s="1"/>
  <c r="Q28" i="6"/>
  <c r="Q29" i="6" s="1"/>
  <c r="Q42" i="6" s="1"/>
  <c r="Q44" i="6" s="1"/>
  <c r="R28" i="6"/>
  <c r="R29" i="6" s="1"/>
  <c r="R42" i="6" s="1"/>
  <c r="R44" i="6" s="1"/>
  <c r="S28" i="6"/>
  <c r="S29" i="6" s="1"/>
  <c r="S42" i="6" s="1"/>
  <c r="S44" i="6" s="1"/>
  <c r="T28" i="6"/>
  <c r="T29" i="6" s="1"/>
  <c r="T42" i="6" s="1"/>
  <c r="T44" i="6" s="1"/>
  <c r="U28" i="6"/>
  <c r="U29" i="6" s="1"/>
  <c r="U42" i="6" s="1"/>
  <c r="U44" i="6" s="1"/>
  <c r="V28" i="6"/>
  <c r="V29" i="6" s="1"/>
  <c r="V42" i="6" s="1"/>
  <c r="V44" i="6" s="1"/>
  <c r="O28" i="6"/>
  <c r="O29" i="6" s="1"/>
  <c r="O42" i="6" s="1"/>
  <c r="O44" i="6" s="1"/>
  <c r="M21" i="6"/>
  <c r="L21" i="6"/>
  <c r="L20" i="6"/>
  <c r="M19" i="6"/>
  <c r="G2" i="11" s="1"/>
  <c r="R2" i="11"/>
  <c r="P2" i="11"/>
  <c r="Q2" i="11"/>
  <c r="I2" i="11"/>
  <c r="F2" i="11"/>
  <c r="E2" i="11"/>
  <c r="D2" i="11"/>
  <c r="C2" i="11"/>
  <c r="M45" i="6" l="1"/>
  <c r="M49" i="6" s="1"/>
  <c r="O36" i="6"/>
  <c r="V36" i="6"/>
  <c r="P36" i="6"/>
  <c r="H2" i="11"/>
  <c r="J2" i="11"/>
  <c r="L2" i="11"/>
  <c r="N2" i="11" l="1"/>
  <c r="M54" i="6"/>
  <c r="O2" i="11" s="1"/>
  <c r="Q36" i="6"/>
  <c r="R36" i="6"/>
  <c r="K2" i="11"/>
  <c r="S36" i="6" l="1"/>
  <c r="M2" i="11"/>
  <c r="U36" i="6" l="1"/>
</calcChain>
</file>

<file path=xl/sharedStrings.xml><?xml version="1.0" encoding="utf-8"?>
<sst xmlns="http://schemas.openxmlformats.org/spreadsheetml/2006/main" count="138" uniqueCount="120">
  <si>
    <t>NOM :</t>
  </si>
  <si>
    <t xml:space="preserve">Année </t>
  </si>
  <si>
    <t>TRAM</t>
  </si>
  <si>
    <t>Données</t>
  </si>
  <si>
    <t>Prén. :</t>
  </si>
  <si>
    <t>Matricule</t>
  </si>
  <si>
    <t>Gr.</t>
  </si>
  <si>
    <t>Ventes en unité</t>
  </si>
  <si>
    <t>a)</t>
  </si>
  <si>
    <t>Flux monétaires</t>
  </si>
  <si>
    <t>Flux monétaires nets d'exploitation</t>
  </si>
  <si>
    <t>Investissements</t>
  </si>
  <si>
    <t xml:space="preserve">Équipement </t>
  </si>
  <si>
    <t>Immeuble</t>
  </si>
  <si>
    <t>Terrain</t>
  </si>
  <si>
    <t>Valeurs de récupération</t>
  </si>
  <si>
    <t>Facteur d'actualisation</t>
  </si>
  <si>
    <t>Flux monétaires actualisés</t>
  </si>
  <si>
    <t>Valeur actuelle nette</t>
  </si>
  <si>
    <t>b)</t>
  </si>
  <si>
    <t>c)</t>
  </si>
  <si>
    <t>VAN</t>
  </si>
  <si>
    <t>Annuité équivalente</t>
  </si>
  <si>
    <t>Indice de Rentabilité</t>
  </si>
  <si>
    <t>d)</t>
  </si>
  <si>
    <t>e)</t>
  </si>
  <si>
    <t>f)</t>
  </si>
  <si>
    <t>Années</t>
  </si>
  <si>
    <t>Flux monétaire</t>
  </si>
  <si>
    <t>Cumul</t>
  </si>
  <si>
    <t>i1</t>
  </si>
  <si>
    <t>i2</t>
  </si>
  <si>
    <t>TRI</t>
  </si>
  <si>
    <t>Taux de réinvestissement</t>
  </si>
  <si>
    <t>TRIM</t>
  </si>
  <si>
    <t xml:space="preserve">h)  Donner une recommandation sur le projet en vous basant sur vos résultats </t>
  </si>
  <si>
    <t>Valeur de récupération</t>
  </si>
  <si>
    <t>ans</t>
  </si>
  <si>
    <t>nb de jours</t>
  </si>
  <si>
    <t xml:space="preserve">Débours </t>
  </si>
  <si>
    <t xml:space="preserve">b)  Calculer la valeur actualisée nette (VAN) du projet </t>
  </si>
  <si>
    <t xml:space="preserve">d)  Calculer l’indice de rentabilité du projet </t>
  </si>
  <si>
    <t xml:space="preserve">f)  Calculer le délai de récupération avec rendement </t>
  </si>
  <si>
    <t xml:space="preserve">g)  Calculer le TRIM en considérant un taux de réinvestissement de 10% </t>
  </si>
  <si>
    <t>h)</t>
  </si>
  <si>
    <t xml:space="preserve">Travail à faire : </t>
  </si>
  <si>
    <t xml:space="preserve">c)  Calculer l’annuitée équivalente du projet </t>
  </si>
  <si>
    <t>e)  Calculer le taux de rendement interne (TRI) (par interpolation) du projet (soyez précis et prenez 1% entre les deux taux)</t>
  </si>
  <si>
    <t>DIRECTIVES IMPORTANTES</t>
  </si>
  <si>
    <t>Étapes du TP</t>
  </si>
  <si>
    <t>1- Télécharger sur votre ordinateur le fichier Excel</t>
  </si>
  <si>
    <t>3- Effectuer et compléter le TP</t>
  </si>
  <si>
    <t>3 points sur 20 sont donnés pour suivre la démarche parfaitement</t>
  </si>
  <si>
    <t>Amusez vous bien !!!!</t>
  </si>
  <si>
    <t xml:space="preserve">Exemple: </t>
  </si>
  <si>
    <t>Si vous avez le numéro de matricule 1827096 et vous êtes inscrit dans votre dossier étudiant sous le groupe lab 5</t>
  </si>
  <si>
    <t>Dans le doute, copier/coller l'exemple et modifier le nom du fichier.</t>
  </si>
  <si>
    <t xml:space="preserve">Ne pas vous tromper dans votre matricule, espaces, caractères, numéro de groupe, etc.													
														</t>
  </si>
  <si>
    <t xml:space="preserve"> Effectuer vos calculs à l'aide d'Excel seulement, pas de calculatrice. Excel garde toutes les décimales même si elles ne sont pas montrées.</t>
  </si>
  <si>
    <t xml:space="preserve"> NE PAS MODIFIER LE FICHIER (ajouter des lignes ou des colonnes, fusionner, etc.).</t>
  </si>
  <si>
    <t xml:space="preserve"> Ne pas changer le format de la réponse.</t>
  </si>
  <si>
    <t xml:space="preserve"> Ne pas faire de copier/coller ou de couper/coller.</t>
  </si>
  <si>
    <t xml:space="preserve"> Vous pouvez utiliser la section « Notes personnelles non notées » pour mettre ce que vous voulez. Cette section ne sera pas corrigée.</t>
  </si>
  <si>
    <t>4- Déposer le dans la BONNE boite de dépôt.</t>
  </si>
  <si>
    <t xml:space="preserve"> Respecter les signes dans le tableau du calcul de la VAN</t>
  </si>
  <si>
    <t xml:space="preserve"> Mettre les réponses dans les cases en jaunes seulement</t>
  </si>
  <si>
    <t xml:space="preserve">  Il est possible que pour certaines questions il n'y ait pas de réponse. Dans ce cas, mettre 0 dans la cellule en jaune.</t>
  </si>
  <si>
    <t>Utiliser seulement une version d'Excel qui est installé sur un ordinateur pour éditer</t>
  </si>
  <si>
    <t>SSH-3201 - Économique de l’ingénieur TP 4</t>
  </si>
  <si>
    <t>Été 2021</t>
  </si>
  <si>
    <t>Reponse</t>
  </si>
  <si>
    <t>Vous travaillez depuis maintenant 10 ans pour l’entreprise Cov inc. qui se spécialise en équipements de protection bactérienne. Voyant qu’il y a présentement une belle opportunité de marché Post covid-19, une idée a germé et vous aimeriez l’exploiter. Ces 3 derniers mois, elle a investi 27 500 $ en recherche et développement et vous êtes en train d’analyser les données d’analyse de marché que vous aviez commandée auprès d’une firme spécialisée. Cov inc. vient de recevoir la facture de 14 000 $ pour le travail effectué et elle a 30 jours pour faire le payement.</t>
  </si>
  <si>
    <t>Pour réaliser ce projet d'une durée de 8 ans, elle devra faire l’acquisition d’un nouvel immeuble avec terrain. Après plusieurs recherches, vous avez trouvé une usine à proximité de son usine principale. En regardant le compte de taxes, l’on constate que le terrain est évalué à 387 000 $ et que la bâtisse est évaluée à 258 000 $. Après plusieurs négociations, vous considérez que vous seriez capable d’en faire faire l’acquisition pour 834 000 $.</t>
  </si>
  <si>
    <t>À noter que des frais notariés de 11 250 $ et des droits de mutation de 19 350 $ devront également être déboursés pour conclure cette transaction.</t>
  </si>
  <si>
    <t>Lorsque l'aménagement de l'usine sera complété, elle devra investir dans du nouvel équipement évaluer à 476 000 $, installation et formations de base incluses. Cet équipement possèderait une vie utile de 25 ans. À la fin de sa vie utile, la valeur de revente sera de 26 000 $. On considère que ce type d’équipement perd toujours la même valeur à chaque année.</t>
  </si>
  <si>
    <t xml:space="preserve">Au bout de 8 ans, l’immeuble aura une valeur de revente estimée de 690 000 $ et le terrain devrait prendre 3% de valeur par année. À la fin des 8 années, le terrain sera vendu à sa valeur marchande. </t>
  </si>
  <si>
    <t>Durant l'année, l'entreprise dépensera 461 000 $ pour adapter l'usine et pour pouvoir démarrer la production.</t>
  </si>
  <si>
    <t>Après analyse, le département des ventes, le département de marketing et la firme de consultation, il est fort probable que l'on puisse produire et vendre 21 000 unités par année pour les 4 premières années de prodcution et 29 000 unités pour le restant du projet.</t>
  </si>
  <si>
    <t xml:space="preserve">À cause de l’augmentation de la production, Il faudra dédier en début de projet un fonds de roulement de 17 000 $ et l’augmenter de 25 000 $ au début de la cinquième année de production. Le fonds de roulement sera récupéré à la fin du projet. </t>
  </si>
  <si>
    <t xml:space="preserve">Le comité a déterminé que l’on pouvait s’attendre à une contribution marginale unitaire (marge sur coût variable unitaire) avant impôt est de 23 $. Les charges d’exploitation fixes avant impôts, autres que l’amortissement comptable, devrait-être de 99 000 $ par année pour les quatres premières années de production et passeront par la suite à 178 000 $ par année pour les  années restantes du projet. </t>
  </si>
  <si>
    <t>Le taux de rendement acceptable minimum (TRAM) avant impôt est de 8%.</t>
  </si>
  <si>
    <t>VR Équ</t>
  </si>
  <si>
    <t>DB Im</t>
  </si>
  <si>
    <t>VR im</t>
  </si>
  <si>
    <t>DB Équ</t>
  </si>
  <si>
    <t>DB Ter</t>
  </si>
  <si>
    <t>VR Ter</t>
  </si>
  <si>
    <t>Année 2</t>
  </si>
  <si>
    <t>AÉ</t>
  </si>
  <si>
    <t>IR</t>
  </si>
  <si>
    <t>DR début</t>
  </si>
  <si>
    <t>a)  Calculer le coût d'acquisition et la valeur de récupération de l'équipement, du bâtiment et du terrain.</t>
  </si>
  <si>
    <t>Notes personnelles non notées</t>
  </si>
  <si>
    <t>2- Renomer le fichier avec votre numéro de matricule - TP4 - Gr.lab</t>
  </si>
  <si>
    <t>1827096 - TP4 - Gr.5-E2021.xlsx</t>
  </si>
  <si>
    <t>Guerrier</t>
  </si>
  <si>
    <t>Esther</t>
  </si>
  <si>
    <t>g)</t>
  </si>
  <si>
    <t>Prix Équipement</t>
  </si>
  <si>
    <t>Duree de vie utile Eq</t>
  </si>
  <si>
    <t>Valeur revente Eq</t>
  </si>
  <si>
    <t>Temps possession</t>
  </si>
  <si>
    <t>Prix Or. Immeuble</t>
  </si>
  <si>
    <t>Prix Or. Terrain</t>
  </si>
  <si>
    <t>Prix total negocie</t>
  </si>
  <si>
    <t>frais notariés</t>
  </si>
  <si>
    <t>droits de mutation</t>
  </si>
  <si>
    <t>prix renovtion usine</t>
  </si>
  <si>
    <t>taux aug valeur terr</t>
  </si>
  <si>
    <t>charges fixes</t>
  </si>
  <si>
    <t>contribution marginale totale</t>
  </si>
  <si>
    <t>contribution marginale par unite</t>
  </si>
  <si>
    <t>Équipement</t>
  </si>
  <si>
    <t>Fond de roulement</t>
  </si>
  <si>
    <t>VAN pour i1</t>
  </si>
  <si>
    <t>VAN pour i2</t>
  </si>
  <si>
    <t>Charara</t>
  </si>
  <si>
    <t>Hadi</t>
  </si>
  <si>
    <t>Brisebois</t>
  </si>
  <si>
    <t>Matt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</si>
</sst>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 #,##0.00_)\ &quot;$&quot;_ ;_ * \(#,##0.00\)\ &quot;$&quot;_ ;_ * &quot;-&quot;??_)\ &quot;$&quot;_ ;_ @_ "/>
    <numFmt numFmtId="43" formatCode="_ * #,##0.00_)_ ;_ * \(#,##0.00\)_ ;_ * &quot;-&quot;??_)_ ;_ @_ "/>
    <numFmt numFmtId="164" formatCode="_ * #,##0.00_)\ _$_ ;_ * \(#,##0.00\)\ _$_ ;_ * &quot;-&quot;??_)\ _$_ ;_ @_ "/>
    <numFmt numFmtId="165" formatCode="#,##0&quot; u&quot;"/>
    <numFmt numFmtId="166" formatCode="#,##0\ &quot;$&quot;_-;[Red]#,##0\ &quot;$&quot;\-"/>
    <numFmt numFmtId="167" formatCode="_ * #,##0_)\ &quot;$&quot;_ ;_ * \(#,##0\)\ &quot;$&quot;_ ;_ * &quot;-&quot;??_)\ &quot;$&quot;_ ;_ @_ "/>
    <numFmt numFmtId="168" formatCode="#,##0\ &quot;$&quot;"/>
    <numFmt numFmtId="169" formatCode="0.0000"/>
    <numFmt numFmtId="170" formatCode="_ * #,##0.00000_)_ ;_ * \(#,##0.00000\)_ ;_ * &quot;-&quot;??_)_ ;_ @_ "/>
    <numFmt numFmtId="171" formatCode="#,##0&quot; ans&quot;"/>
    <numFmt numFmtId="172" formatCode="#,##0&quot; jours&quot;"/>
  </numFmts>
  <fonts count="17" x14ac:knownFonts="1">
    <font>
      <sz val="11"/>
      <color theme="1"/>
      <name val="Arial"/>
    </font>
    <font>
      <sz val="11"/>
      <color theme="1"/>
      <name val="Calibri"/>
      <family val="2"/>
      <scheme val="minor"/>
    </font>
    <font>
      <sz val="12"/>
      <color theme="1"/>
      <name val="Calibri"/>
      <family val="2"/>
      <scheme val="minor"/>
    </font>
    <font>
      <sz val="12"/>
      <color theme="1"/>
      <name val="Calibri"/>
      <family val="2"/>
      <scheme val="minor"/>
    </font>
    <font>
      <sz val="11"/>
      <color theme="1"/>
      <name val="Arial"/>
      <family val="2"/>
    </font>
    <font>
      <sz val="11"/>
      <color theme="1"/>
      <name val="Arial"/>
      <family val="2"/>
    </font>
    <font>
      <b/>
      <sz val="12"/>
      <color theme="1"/>
      <name val="Calibri"/>
      <family val="2"/>
      <scheme val="minor"/>
    </font>
    <font>
      <sz val="12"/>
      <color rgb="FF000000"/>
      <name val="Calibri"/>
      <family val="2"/>
      <scheme val="minor"/>
    </font>
    <font>
      <sz val="12"/>
      <name val="Calibri"/>
      <family val="2"/>
      <scheme val="minor"/>
    </font>
    <font>
      <b/>
      <sz val="12"/>
      <name val="Arial"/>
      <family val="2"/>
    </font>
    <font>
      <b/>
      <sz val="24"/>
      <color theme="1"/>
      <name val="Arial"/>
      <family val="2"/>
    </font>
    <font>
      <b/>
      <sz val="22"/>
      <color theme="1"/>
      <name val="Arial"/>
      <family val="2"/>
    </font>
    <font>
      <sz val="12"/>
      <color theme="1"/>
      <name val="Arial"/>
      <family val="2"/>
    </font>
    <font>
      <b/>
      <sz val="12"/>
      <color theme="1"/>
      <name val="Arial"/>
      <family val="2"/>
    </font>
    <font>
      <b/>
      <u/>
      <sz val="12"/>
      <color theme="1"/>
      <name val="Arial"/>
      <family val="2"/>
    </font>
    <font>
      <sz val="15"/>
      <color theme="1"/>
      <name val="Calibri"/>
      <family val="2"/>
      <scheme val="minor"/>
    </font>
    <font>
      <b/>
      <sz val="12"/>
      <name val="Calibri"/>
      <family val="2"/>
      <scheme val="minor"/>
    </font>
  </fonts>
  <fills count="9">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BFBFBF"/>
        <bgColor rgb="FFBFBFBF"/>
      </patternFill>
    </fill>
    <fill>
      <patternFill patternType="solid">
        <fgColor rgb="FFFFFF00"/>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0.14999847407452621"/>
        <bgColor indexed="64"/>
      </patternFill>
    </fill>
  </fills>
  <borders count="63">
    <border>
      <left/>
      <right/>
      <top/>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000000"/>
      </top>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thin">
        <color rgb="FF000000"/>
      </bottom>
      <diagonal/>
    </border>
    <border>
      <left/>
      <right/>
      <top style="thin">
        <color rgb="FF000000"/>
      </top>
      <bottom/>
      <diagonal/>
    </border>
    <border>
      <left/>
      <right/>
      <top style="medium">
        <color rgb="FF000000"/>
      </top>
      <bottom style="medium">
        <color rgb="FF000000"/>
      </bottom>
      <diagonal/>
    </border>
    <border>
      <left/>
      <right/>
      <top/>
      <bottom/>
      <diagonal/>
    </border>
    <border>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style="thin">
        <color rgb="FF000000"/>
      </left>
      <right style="medium">
        <color indexed="64"/>
      </right>
      <top style="medium">
        <color indexed="64"/>
      </top>
      <bottom style="medium">
        <color rgb="FF000000"/>
      </bottom>
      <diagonal/>
    </border>
    <border>
      <left style="medium">
        <color indexed="64"/>
      </left>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thin">
        <color rgb="FF000000"/>
      </left>
      <right style="medium">
        <color indexed="64"/>
      </right>
      <top/>
      <bottom/>
      <diagonal/>
    </border>
    <border>
      <left/>
      <right style="medium">
        <color indexed="64"/>
      </right>
      <top style="medium">
        <color rgb="FF000000"/>
      </top>
      <bottom style="medium">
        <color rgb="FF000000"/>
      </bottom>
      <diagonal/>
    </border>
    <border>
      <left style="medium">
        <color indexed="64"/>
      </left>
      <right/>
      <top style="thin">
        <color rgb="FF000000"/>
      </top>
      <bottom/>
      <diagonal/>
    </border>
    <border>
      <left style="thin">
        <color rgb="FF000000"/>
      </left>
      <right style="medium">
        <color indexed="64"/>
      </right>
      <top style="thin">
        <color rgb="FF000000"/>
      </top>
      <bottom/>
      <diagonal/>
    </border>
    <border>
      <left style="medium">
        <color indexed="64"/>
      </left>
      <right/>
      <top/>
      <bottom style="thin">
        <color rgb="FF000000"/>
      </bottom>
      <diagonal/>
    </border>
    <border>
      <left style="thin">
        <color rgb="FF000000"/>
      </left>
      <right style="medium">
        <color indexed="64"/>
      </right>
      <top/>
      <bottom style="thin">
        <color rgb="FF000000"/>
      </bottom>
      <diagonal/>
    </border>
    <border>
      <left style="thin">
        <color rgb="FF000000"/>
      </left>
      <right style="medium">
        <color indexed="64"/>
      </right>
      <top/>
      <bottom style="medium">
        <color indexed="64"/>
      </bottom>
      <diagonal/>
    </border>
    <border>
      <left/>
      <right style="medium">
        <color indexed="64"/>
      </right>
      <top style="medium">
        <color indexed="64"/>
      </top>
      <bottom style="medium">
        <color rgb="FF000000"/>
      </bottom>
      <diagonal/>
    </border>
    <border>
      <left/>
      <right style="medium">
        <color indexed="64"/>
      </right>
      <top/>
      <bottom style="thin">
        <color rgb="FF000000"/>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rgb="FF000000"/>
      </right>
      <top/>
      <bottom style="thin">
        <color rgb="FF000000"/>
      </bottom>
      <diagonal/>
    </border>
    <border>
      <left style="thin">
        <color rgb="FF000000"/>
      </left>
      <right/>
      <top/>
      <bottom/>
      <diagonal/>
    </border>
    <border>
      <left/>
      <right style="thin">
        <color indexed="64"/>
      </right>
      <top style="medium">
        <color rgb="FF000000"/>
      </top>
      <bottom/>
      <diagonal/>
    </border>
    <border>
      <left style="thin">
        <color indexed="64"/>
      </left>
      <right/>
      <top/>
      <bottom/>
      <diagonal/>
    </border>
  </borders>
  <cellStyleXfs count="4">
    <xf numFmtId="0" fontId="0" fillId="0" borderId="0"/>
    <xf numFmtId="16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51">
    <xf numFmtId="0" fontId="0" fillId="0" borderId="0" xfId="0" applyFont="1" applyAlignment="1"/>
    <xf numFmtId="0" fontId="6" fillId="0" borderId="0" xfId="0" applyFont="1" applyAlignment="1"/>
    <xf numFmtId="0" fontId="3" fillId="0" borderId="0" xfId="0" applyFont="1" applyAlignment="1"/>
    <xf numFmtId="49" fontId="6" fillId="0" borderId="4" xfId="0" applyNumberFormat="1" applyFont="1" applyBorder="1"/>
    <xf numFmtId="0" fontId="6" fillId="0" borderId="5" xfId="0" applyFont="1" applyBorder="1"/>
    <xf numFmtId="49" fontId="6" fillId="0" borderId="5" xfId="0" applyNumberFormat="1" applyFont="1" applyBorder="1"/>
    <xf numFmtId="0" fontId="6" fillId="0" borderId="5" xfId="0" applyFont="1" applyBorder="1" applyAlignment="1">
      <alignment horizontal="right"/>
    </xf>
    <xf numFmtId="0" fontId="9" fillId="0" borderId="0" xfId="0" applyFont="1" applyAlignment="1">
      <alignment vertical="center"/>
    </xf>
    <xf numFmtId="167" fontId="3" fillId="0" borderId="0" xfId="0" applyNumberFormat="1" applyFont="1" applyAlignment="1"/>
    <xf numFmtId="0" fontId="6" fillId="0" borderId="17" xfId="0" applyFont="1" applyFill="1" applyBorder="1" applyAlignment="1">
      <alignment horizontal="center"/>
    </xf>
    <xf numFmtId="165" fontId="3" fillId="0" borderId="17" xfId="0" applyNumberFormat="1" applyFont="1" applyFill="1" applyBorder="1" applyAlignment="1">
      <alignment horizontal="center"/>
    </xf>
    <xf numFmtId="167" fontId="3" fillId="0" borderId="17" xfId="0" applyNumberFormat="1" applyFont="1" applyFill="1" applyBorder="1" applyAlignment="1">
      <alignment horizontal="center"/>
    </xf>
    <xf numFmtId="167" fontId="3" fillId="0" borderId="17" xfId="0" applyNumberFormat="1" applyFont="1" applyFill="1" applyBorder="1"/>
    <xf numFmtId="167" fontId="7" fillId="0" borderId="17" xfId="0" applyNumberFormat="1" applyFont="1" applyFill="1" applyBorder="1"/>
    <xf numFmtId="0" fontId="3" fillId="0" borderId="17" xfId="0" applyFont="1" applyFill="1" applyBorder="1"/>
    <xf numFmtId="0" fontId="3" fillId="0" borderId="17" xfId="0" applyNumberFormat="1" applyFont="1" applyFill="1" applyBorder="1" applyAlignment="1">
      <alignment horizontal="center"/>
    </xf>
    <xf numFmtId="0" fontId="6" fillId="0" borderId="0" xfId="0" applyFont="1"/>
    <xf numFmtId="0" fontId="3" fillId="0" borderId="0" xfId="0" applyFont="1"/>
    <xf numFmtId="0" fontId="3" fillId="0" borderId="0" xfId="0" applyFont="1" applyAlignment="1">
      <alignment horizontal="center" vertical="center"/>
    </xf>
    <xf numFmtId="167" fontId="6" fillId="0" borderId="17" xfId="0" applyNumberFormat="1" applyFont="1" applyFill="1" applyBorder="1" applyAlignment="1">
      <alignment horizontal="center"/>
    </xf>
    <xf numFmtId="167" fontId="6" fillId="0" borderId="17" xfId="0" applyNumberFormat="1" applyFont="1" applyFill="1" applyBorder="1"/>
    <xf numFmtId="169" fontId="3" fillId="0" borderId="17" xfId="0" applyNumberFormat="1" applyFont="1" applyFill="1" applyBorder="1"/>
    <xf numFmtId="167" fontId="6" fillId="0" borderId="0" xfId="0" applyNumberFormat="1" applyFont="1" applyAlignment="1">
      <alignment horizontal="center" vertical="center"/>
    </xf>
    <xf numFmtId="49" fontId="3" fillId="0" borderId="0" xfId="0" applyNumberFormat="1" applyFont="1"/>
    <xf numFmtId="0" fontId="6" fillId="0" borderId="17" xfId="0" applyFont="1" applyFill="1" applyBorder="1" applyAlignment="1">
      <alignment horizontal="left"/>
    </xf>
    <xf numFmtId="44" fontId="6" fillId="0" borderId="17" xfId="0" applyNumberFormat="1" applyFont="1" applyFill="1" applyBorder="1" applyAlignment="1">
      <alignment horizontal="center" vertical="center"/>
    </xf>
    <xf numFmtId="44" fontId="6" fillId="0" borderId="0" xfId="0" applyNumberFormat="1" applyFont="1" applyAlignment="1">
      <alignment horizontal="center" vertical="center"/>
    </xf>
    <xf numFmtId="0" fontId="6" fillId="0" borderId="1" xfId="0" applyFont="1" applyBorder="1"/>
    <xf numFmtId="0" fontId="3" fillId="0" borderId="7" xfId="0" applyFont="1" applyBorder="1"/>
    <xf numFmtId="167" fontId="6" fillId="0" borderId="7" xfId="0" applyNumberFormat="1" applyFont="1" applyBorder="1"/>
    <xf numFmtId="44" fontId="6" fillId="0" borderId="9" xfId="0" applyNumberFormat="1" applyFont="1" applyBorder="1" applyAlignment="1">
      <alignment horizontal="center" vertical="center"/>
    </xf>
    <xf numFmtId="0" fontId="6" fillId="0" borderId="0" xfId="0" applyFont="1" applyAlignment="1">
      <alignment horizontal="left"/>
    </xf>
    <xf numFmtId="0" fontId="3" fillId="0" borderId="0" xfId="0" applyFont="1" applyAlignment="1">
      <alignment horizontal="center"/>
    </xf>
    <xf numFmtId="9" fontId="3" fillId="0" borderId="0" xfId="0" applyNumberFormat="1" applyFont="1"/>
    <xf numFmtId="10" fontId="3" fillId="0" borderId="0" xfId="0" applyNumberFormat="1" applyFont="1"/>
    <xf numFmtId="0" fontId="6" fillId="0" borderId="17" xfId="0" applyFont="1" applyFill="1" applyBorder="1"/>
    <xf numFmtId="167" fontId="3" fillId="0" borderId="0" xfId="0" applyNumberFormat="1" applyFont="1"/>
    <xf numFmtId="10" fontId="3" fillId="0" borderId="0" xfId="3" applyNumberFormat="1" applyFont="1"/>
    <xf numFmtId="10" fontId="3" fillId="0" borderId="0" xfId="0" applyNumberFormat="1" applyFont="1" applyAlignment="1"/>
    <xf numFmtId="0" fontId="3" fillId="0" borderId="17" xfId="0" applyFont="1" applyFill="1" applyBorder="1" applyAlignment="1">
      <alignment horizontal="center"/>
    </xf>
    <xf numFmtId="10" fontId="6" fillId="0" borderId="17" xfId="0" applyNumberFormat="1" applyFont="1" applyFill="1" applyBorder="1"/>
    <xf numFmtId="0" fontId="3" fillId="0" borderId="22" xfId="0" applyFont="1" applyBorder="1" applyAlignment="1" applyProtection="1">
      <protection locked="0"/>
    </xf>
    <xf numFmtId="0" fontId="3" fillId="0" borderId="23" xfId="0" applyFont="1" applyBorder="1" applyAlignment="1" applyProtection="1">
      <protection locked="0"/>
    </xf>
    <xf numFmtId="0" fontId="6" fillId="0" borderId="22" xfId="0" applyFont="1" applyBorder="1" applyAlignment="1" applyProtection="1">
      <protection locked="0"/>
    </xf>
    <xf numFmtId="167" fontId="3" fillId="5" borderId="20" xfId="2" applyNumberFormat="1" applyFont="1" applyFill="1" applyBorder="1" applyAlignment="1" applyProtection="1">
      <protection locked="0"/>
    </xf>
    <xf numFmtId="44" fontId="3" fillId="5" borderId="21" xfId="2" applyFont="1" applyFill="1" applyBorder="1" applyAlignment="1" applyProtection="1">
      <protection locked="0"/>
    </xf>
    <xf numFmtId="167" fontId="3" fillId="5" borderId="22" xfId="2" applyNumberFormat="1" applyFont="1" applyFill="1" applyBorder="1" applyAlignment="1" applyProtection="1">
      <protection locked="0"/>
    </xf>
    <xf numFmtId="44" fontId="3" fillId="5" borderId="23" xfId="2" applyFont="1" applyFill="1" applyBorder="1" applyAlignment="1" applyProtection="1">
      <protection locked="0"/>
    </xf>
    <xf numFmtId="44" fontId="3" fillId="5" borderId="25" xfId="2" applyFont="1" applyFill="1" applyBorder="1" applyAlignment="1" applyProtection="1">
      <protection locked="0"/>
    </xf>
    <xf numFmtId="0" fontId="3" fillId="0" borderId="25" xfId="0" applyFont="1" applyBorder="1" applyAlignment="1" applyProtection="1">
      <protection locked="0"/>
    </xf>
    <xf numFmtId="0" fontId="6" fillId="2" borderId="41" xfId="0" applyFont="1" applyFill="1" applyBorder="1" applyAlignment="1" applyProtection="1">
      <alignment horizontal="center"/>
      <protection locked="0"/>
    </xf>
    <xf numFmtId="0" fontId="6" fillId="0" borderId="39" xfId="0" applyFont="1" applyBorder="1" applyAlignment="1" applyProtection="1">
      <alignment horizontal="center"/>
      <protection locked="0"/>
    </xf>
    <xf numFmtId="0" fontId="6" fillId="0" borderId="40" xfId="0" applyFont="1" applyBorder="1" applyAlignment="1" applyProtection="1">
      <alignment horizontal="center"/>
      <protection locked="0"/>
    </xf>
    <xf numFmtId="9" fontId="3" fillId="2" borderId="43" xfId="0" applyNumberFormat="1" applyFont="1" applyFill="1" applyBorder="1" applyAlignment="1" applyProtection="1">
      <alignment horizontal="center"/>
      <protection locked="0"/>
    </xf>
    <xf numFmtId="165" fontId="3" fillId="0" borderId="42" xfId="0" applyNumberFormat="1" applyFont="1" applyBorder="1" applyAlignment="1" applyProtection="1">
      <alignment horizontal="center"/>
      <protection locked="0"/>
    </xf>
    <xf numFmtId="166" fontId="3" fillId="2" borderId="44" xfId="0" applyNumberFormat="1" applyFont="1" applyFill="1" applyBorder="1" applyAlignment="1" applyProtection="1">
      <alignment horizontal="center"/>
      <protection locked="0"/>
    </xf>
    <xf numFmtId="167" fontId="3" fillId="0" borderId="22" xfId="0" applyNumberFormat="1" applyFont="1" applyBorder="1" applyAlignment="1" applyProtection="1">
      <alignment horizontal="center"/>
      <protection locked="0"/>
    </xf>
    <xf numFmtId="167" fontId="3" fillId="0" borderId="17" xfId="0" applyNumberFormat="1" applyFont="1" applyBorder="1" applyProtection="1">
      <protection locked="0"/>
    </xf>
    <xf numFmtId="0" fontId="3" fillId="2" borderId="44" xfId="0" applyFont="1" applyFill="1" applyBorder="1" applyAlignment="1" applyProtection="1">
      <alignment horizontal="center"/>
      <protection locked="0"/>
    </xf>
    <xf numFmtId="167" fontId="3" fillId="0" borderId="14" xfId="0" applyNumberFormat="1" applyFont="1" applyBorder="1" applyProtection="1">
      <protection locked="0"/>
    </xf>
    <xf numFmtId="9" fontId="3" fillId="2" borderId="47" xfId="0" applyNumberFormat="1" applyFont="1" applyFill="1" applyBorder="1" applyAlignment="1" applyProtection="1">
      <alignment horizontal="center"/>
      <protection locked="0"/>
    </xf>
    <xf numFmtId="167" fontId="3" fillId="0" borderId="17" xfId="0" applyNumberFormat="1" applyFont="1" applyBorder="1" applyAlignment="1" applyProtection="1">
      <alignment horizontal="right"/>
      <protection locked="0"/>
    </xf>
    <xf numFmtId="9" fontId="3" fillId="2" borderId="49" xfId="0" applyNumberFormat="1" applyFont="1" applyFill="1" applyBorder="1" applyAlignment="1" applyProtection="1">
      <alignment horizontal="center"/>
      <protection locked="0"/>
    </xf>
    <xf numFmtId="168" fontId="3" fillId="2" borderId="47" xfId="0" applyNumberFormat="1" applyFont="1" applyFill="1" applyBorder="1" applyAlignment="1" applyProtection="1">
      <alignment horizontal="center"/>
      <protection locked="0"/>
    </xf>
    <xf numFmtId="169" fontId="3" fillId="4" borderId="22" xfId="0" applyNumberFormat="1" applyFont="1" applyFill="1" applyBorder="1" applyAlignment="1" applyProtection="1">
      <alignment horizontal="center"/>
      <protection locked="0"/>
    </xf>
    <xf numFmtId="169" fontId="3" fillId="4" borderId="17" xfId="0" applyNumberFormat="1" applyFont="1" applyFill="1" applyBorder="1" applyAlignment="1" applyProtection="1">
      <alignment horizontal="center"/>
      <protection locked="0"/>
    </xf>
    <xf numFmtId="9" fontId="3" fillId="2" borderId="50" xfId="0" applyNumberFormat="1" applyFont="1" applyFill="1" applyBorder="1" applyAlignment="1" applyProtection="1">
      <alignment horizontal="center"/>
      <protection locked="0"/>
    </xf>
    <xf numFmtId="167" fontId="6" fillId="0" borderId="24" xfId="0" applyNumberFormat="1" applyFont="1" applyBorder="1" applyAlignment="1" applyProtection="1">
      <alignment horizontal="center"/>
      <protection locked="0"/>
    </xf>
    <xf numFmtId="0" fontId="6" fillId="0" borderId="1" xfId="0" applyFont="1" applyBorder="1" applyProtection="1">
      <protection locked="0"/>
    </xf>
    <xf numFmtId="0" fontId="3" fillId="0" borderId="7" xfId="0" applyFont="1" applyBorder="1" applyProtection="1">
      <protection locked="0"/>
    </xf>
    <xf numFmtId="0" fontId="6" fillId="0" borderId="10" xfId="0" applyFont="1" applyBorder="1" applyProtection="1">
      <protection locked="0"/>
    </xf>
    <xf numFmtId="0" fontId="6" fillId="0" borderId="0" xfId="0" applyFont="1" applyProtection="1">
      <protection locked="0"/>
    </xf>
    <xf numFmtId="44" fontId="6" fillId="0" borderId="0" xfId="0" applyNumberFormat="1" applyFont="1" applyAlignment="1" applyProtection="1">
      <alignment horizontal="center" vertical="center"/>
      <protection locked="0"/>
    </xf>
    <xf numFmtId="44" fontId="6" fillId="0" borderId="11" xfId="0" applyNumberFormat="1" applyFont="1" applyBorder="1" applyAlignment="1" applyProtection="1">
      <alignment horizontal="center" vertical="center"/>
      <protection locked="0"/>
    </xf>
    <xf numFmtId="0" fontId="6" fillId="0" borderId="27" xfId="0" applyFont="1" applyBorder="1" applyProtection="1">
      <protection locked="0"/>
    </xf>
    <xf numFmtId="0" fontId="6" fillId="0" borderId="30" xfId="0" applyFont="1" applyBorder="1" applyAlignment="1" applyProtection="1">
      <alignment horizontal="center"/>
      <protection locked="0"/>
    </xf>
    <xf numFmtId="167" fontId="3" fillId="0" borderId="5" xfId="0" applyNumberFormat="1" applyFont="1" applyBorder="1" applyProtection="1">
      <protection locked="0"/>
    </xf>
    <xf numFmtId="167" fontId="3" fillId="0" borderId="31" xfId="0" applyNumberFormat="1" applyFont="1" applyBorder="1" applyProtection="1">
      <protection locked="0"/>
    </xf>
    <xf numFmtId="0" fontId="6" fillId="0" borderId="32" xfId="0" applyFont="1" applyBorder="1" applyAlignment="1" applyProtection="1">
      <alignment horizontal="center"/>
      <protection locked="0"/>
    </xf>
    <xf numFmtId="167" fontId="3" fillId="0" borderId="33" xfId="0" applyNumberFormat="1" applyFont="1" applyBorder="1" applyProtection="1">
      <protection locked="0"/>
    </xf>
    <xf numFmtId="167" fontId="3" fillId="0" borderId="34" xfId="0" applyNumberFormat="1" applyFont="1" applyBorder="1" applyProtection="1">
      <protection locked="0"/>
    </xf>
    <xf numFmtId="171" fontId="6" fillId="3" borderId="24" xfId="0" applyNumberFormat="1" applyFont="1" applyFill="1" applyBorder="1" applyProtection="1">
      <protection locked="0"/>
    </xf>
    <xf numFmtId="172" fontId="6" fillId="3" borderId="25" xfId="0" applyNumberFormat="1" applyFont="1" applyFill="1" applyBorder="1" applyProtection="1">
      <protection locked="0"/>
    </xf>
    <xf numFmtId="0" fontId="6" fillId="0" borderId="1" xfId="0" applyFont="1" applyBorder="1" applyAlignment="1" applyProtection="1">
      <alignment horizontal="left"/>
      <protection locked="0"/>
    </xf>
    <xf numFmtId="0" fontId="6" fillId="0" borderId="7" xfId="0" applyFont="1" applyBorder="1" applyAlignment="1" applyProtection="1">
      <alignment horizontal="left"/>
      <protection locked="0"/>
    </xf>
    <xf numFmtId="0" fontId="3" fillId="0" borderId="7" xfId="0" applyFont="1" applyBorder="1" applyAlignment="1" applyProtection="1">
      <alignment horizontal="center"/>
      <protection locked="0"/>
    </xf>
    <xf numFmtId="0" fontId="3" fillId="0" borderId="9" xfId="0" applyFont="1" applyBorder="1" applyProtection="1">
      <protection locked="0"/>
    </xf>
    <xf numFmtId="0" fontId="6" fillId="0" borderId="10" xfId="0" applyFont="1" applyBorder="1" applyAlignment="1" applyProtection="1">
      <alignment horizontal="left"/>
      <protection locked="0"/>
    </xf>
    <xf numFmtId="0" fontId="6" fillId="0" borderId="0" xfId="0" applyFont="1" applyAlignment="1" applyProtection="1">
      <alignment horizontal="left"/>
      <protection locked="0"/>
    </xf>
    <xf numFmtId="0" fontId="6" fillId="0" borderId="0" xfId="0" applyFont="1" applyAlignment="1" applyProtection="1">
      <alignment horizontal="center"/>
      <protection locked="0"/>
    </xf>
    <xf numFmtId="167" fontId="3" fillId="0" borderId="11" xfId="0" applyNumberFormat="1" applyFont="1" applyBorder="1" applyProtection="1">
      <protection locked="0"/>
    </xf>
    <xf numFmtId="0" fontId="3" fillId="0" borderId="0" xfId="0" applyFont="1" applyProtection="1">
      <protection locked="0"/>
    </xf>
    <xf numFmtId="0" fontId="3" fillId="0" borderId="11" xfId="0" applyFont="1" applyBorder="1" applyProtection="1">
      <protection locked="0"/>
    </xf>
    <xf numFmtId="0" fontId="3" fillId="0" borderId="0" xfId="0" applyFont="1" applyAlignment="1" applyProtection="1">
      <alignment horizontal="center"/>
      <protection locked="0"/>
    </xf>
    <xf numFmtId="0" fontId="3" fillId="0" borderId="12" xfId="0" applyFont="1" applyBorder="1" applyProtection="1">
      <protection locked="0"/>
    </xf>
    <xf numFmtId="0" fontId="3" fillId="0" borderId="13" xfId="0" applyFont="1" applyBorder="1" applyProtection="1">
      <protection locked="0"/>
    </xf>
    <xf numFmtId="10" fontId="6" fillId="3" borderId="18" xfId="0" applyNumberFormat="1" applyFont="1" applyFill="1" applyBorder="1" applyProtection="1">
      <protection locked="0"/>
    </xf>
    <xf numFmtId="9" fontId="6" fillId="0" borderId="7" xfId="0" applyNumberFormat="1" applyFont="1" applyBorder="1" applyAlignment="1" applyProtection="1">
      <alignment horizontal="center" vertical="center"/>
      <protection locked="0"/>
    </xf>
    <xf numFmtId="9"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protection locked="0"/>
    </xf>
    <xf numFmtId="0" fontId="6" fillId="0" borderId="11" xfId="0" applyFont="1" applyBorder="1" applyProtection="1">
      <protection locked="0"/>
    </xf>
    <xf numFmtId="0" fontId="3" fillId="0" borderId="10" xfId="0" applyFont="1" applyBorder="1" applyProtection="1">
      <protection locked="0"/>
    </xf>
    <xf numFmtId="43" fontId="3" fillId="0" borderId="0" xfId="0" applyNumberFormat="1" applyFont="1" applyProtection="1">
      <protection locked="0"/>
    </xf>
    <xf numFmtId="43" fontId="3" fillId="0" borderId="11" xfId="0" applyNumberFormat="1" applyFont="1" applyBorder="1" applyProtection="1">
      <protection locked="0"/>
    </xf>
    <xf numFmtId="167" fontId="3" fillId="0" borderId="0" xfId="0" applyNumberFormat="1" applyFont="1" applyProtection="1">
      <protection locked="0"/>
    </xf>
    <xf numFmtId="167" fontId="6" fillId="0" borderId="0" xfId="0" applyNumberFormat="1" applyFont="1" applyAlignment="1" applyProtection="1">
      <alignment horizontal="center"/>
      <protection locked="0"/>
    </xf>
    <xf numFmtId="10" fontId="3" fillId="0" borderId="0" xfId="0" applyNumberFormat="1" applyFont="1" applyProtection="1">
      <protection locked="0"/>
    </xf>
    <xf numFmtId="0" fontId="6" fillId="0" borderId="51" xfId="0" applyFont="1" applyBorder="1" applyAlignment="1" applyProtection="1">
      <alignment horizontal="center"/>
      <protection locked="0"/>
    </xf>
    <xf numFmtId="167" fontId="3" fillId="0" borderId="23" xfId="0" applyNumberFormat="1" applyFont="1" applyBorder="1" applyProtection="1">
      <protection locked="0"/>
    </xf>
    <xf numFmtId="0" fontId="3" fillId="0" borderId="23" xfId="0" applyFont="1" applyBorder="1" applyProtection="1">
      <protection locked="0"/>
    </xf>
    <xf numFmtId="0" fontId="3" fillId="0" borderId="17" xfId="0" applyFont="1" applyBorder="1" applyProtection="1">
      <protection locked="0"/>
    </xf>
    <xf numFmtId="0" fontId="3" fillId="0" borderId="36" xfId="0" applyFont="1" applyBorder="1" applyAlignment="1" applyProtection="1">
      <protection locked="0"/>
    </xf>
    <xf numFmtId="0" fontId="3" fillId="0" borderId="17" xfId="0" applyFont="1" applyBorder="1" applyAlignment="1" applyProtection="1">
      <protection locked="0"/>
    </xf>
    <xf numFmtId="0" fontId="2" fillId="0" borderId="0" xfId="0" applyFont="1" applyAlignment="1"/>
    <xf numFmtId="0" fontId="3" fillId="0" borderId="0" xfId="0" applyFont="1" applyAlignment="1">
      <alignment wrapText="1"/>
    </xf>
    <xf numFmtId="0" fontId="6" fillId="0" borderId="37" xfId="0" applyFont="1" applyBorder="1" applyAlignment="1" applyProtection="1">
      <alignment horizontal="center"/>
      <protection locked="0"/>
    </xf>
    <xf numFmtId="0" fontId="6" fillId="0" borderId="38" xfId="0" applyFont="1" applyBorder="1" applyAlignment="1" applyProtection="1">
      <protection locked="0"/>
    </xf>
    <xf numFmtId="0" fontId="6" fillId="0" borderId="20" xfId="0" applyFont="1" applyBorder="1" applyAlignment="1" applyProtection="1">
      <protection locked="0"/>
    </xf>
    <xf numFmtId="0" fontId="6" fillId="0" borderId="24" xfId="0" applyFont="1" applyBorder="1" applyAlignment="1" applyProtection="1">
      <protection locked="0"/>
    </xf>
    <xf numFmtId="0" fontId="3" fillId="0" borderId="52" xfId="0" applyFont="1" applyBorder="1" applyProtection="1">
      <protection locked="0"/>
    </xf>
    <xf numFmtId="167" fontId="3" fillId="0" borderId="23" xfId="0" applyNumberFormat="1" applyFont="1" applyFill="1" applyBorder="1" applyProtection="1">
      <protection locked="0"/>
    </xf>
    <xf numFmtId="167" fontId="6" fillId="5" borderId="26" xfId="0" applyNumberFormat="1" applyFont="1" applyFill="1" applyBorder="1" applyAlignment="1" applyProtection="1">
      <alignment horizontal="center"/>
      <protection locked="0"/>
    </xf>
    <xf numFmtId="0" fontId="3" fillId="0" borderId="17" xfId="0" applyFont="1" applyFill="1" applyBorder="1" applyAlignment="1" applyProtection="1">
      <protection locked="0"/>
    </xf>
    <xf numFmtId="0" fontId="6" fillId="0" borderId="20" xfId="0" applyFont="1" applyBorder="1" applyAlignment="1" applyProtection="1">
      <alignment horizontal="center"/>
      <protection locked="0"/>
    </xf>
    <xf numFmtId="167" fontId="6" fillId="0" borderId="21" xfId="0" applyNumberFormat="1"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2" xfId="0" applyFont="1" applyBorder="1" applyProtection="1">
      <protection locked="0"/>
    </xf>
    <xf numFmtId="0" fontId="6" fillId="5" borderId="5" xfId="0" applyFont="1" applyFill="1" applyBorder="1" applyAlignment="1">
      <alignment horizontal="right"/>
    </xf>
    <xf numFmtId="0" fontId="3" fillId="5" borderId="5" xfId="0" applyFont="1" applyFill="1" applyBorder="1"/>
    <xf numFmtId="49" fontId="7" fillId="5" borderId="4" xfId="0" applyNumberFormat="1" applyFont="1" applyFill="1" applyBorder="1"/>
    <xf numFmtId="164" fontId="2" fillId="0" borderId="20" xfId="1" applyFont="1" applyBorder="1" applyAlignment="1" applyProtection="1">
      <protection locked="0"/>
    </xf>
    <xf numFmtId="164" fontId="2" fillId="0" borderId="35" xfId="1" applyFont="1" applyBorder="1" applyAlignment="1" applyProtection="1">
      <protection locked="0"/>
    </xf>
    <xf numFmtId="164" fontId="2" fillId="0" borderId="21" xfId="1" applyFont="1" applyBorder="1" applyAlignment="1" applyProtection="1">
      <protection locked="0"/>
    </xf>
    <xf numFmtId="164" fontId="2" fillId="0" borderId="22" xfId="1" applyFont="1" applyBorder="1" applyAlignment="1" applyProtection="1">
      <protection locked="0"/>
    </xf>
    <xf numFmtId="164" fontId="2" fillId="0" borderId="17" xfId="1" applyFont="1" applyBorder="1" applyAlignment="1" applyProtection="1">
      <protection locked="0"/>
    </xf>
    <xf numFmtId="164" fontId="2" fillId="0" borderId="23" xfId="1" applyFont="1" applyBorder="1" applyAlignment="1" applyProtection="1">
      <protection locked="0"/>
    </xf>
    <xf numFmtId="164" fontId="2" fillId="0" borderId="17" xfId="1" applyFont="1" applyBorder="1" applyAlignment="1" applyProtection="1">
      <alignment horizontal="right"/>
      <protection locked="0"/>
    </xf>
    <xf numFmtId="164" fontId="2" fillId="0" borderId="22" xfId="1" applyFont="1" applyBorder="1" applyAlignment="1" applyProtection="1">
      <alignment horizontal="right"/>
      <protection locked="0"/>
    </xf>
    <xf numFmtId="167" fontId="3" fillId="0" borderId="22" xfId="0" applyNumberFormat="1" applyFont="1" applyFill="1" applyBorder="1" applyAlignment="1" applyProtection="1">
      <alignment horizontal="center"/>
      <protection locked="0"/>
    </xf>
    <xf numFmtId="167" fontId="3" fillId="0" borderId="17" xfId="0" applyNumberFormat="1" applyFont="1" applyFill="1" applyBorder="1" applyAlignment="1" applyProtection="1">
      <alignment horizontal="center"/>
      <protection locked="0"/>
    </xf>
    <xf numFmtId="167" fontId="3" fillId="0" borderId="17" xfId="0" applyNumberFormat="1" applyFont="1" applyFill="1" applyBorder="1" applyProtection="1">
      <protection locked="0"/>
    </xf>
    <xf numFmtId="167" fontId="3" fillId="0" borderId="42" xfId="0" applyNumberFormat="1" applyFont="1" applyFill="1" applyBorder="1" applyProtection="1">
      <protection locked="0"/>
    </xf>
    <xf numFmtId="167" fontId="3" fillId="0" borderId="22" xfId="0" applyNumberFormat="1" applyFont="1" applyFill="1" applyBorder="1" applyAlignment="1" applyProtection="1">
      <alignment horizontal="right"/>
      <protection locked="0"/>
    </xf>
    <xf numFmtId="0" fontId="3" fillId="0" borderId="22" xfId="0" applyFont="1" applyFill="1" applyBorder="1" applyAlignment="1" applyProtection="1">
      <protection locked="0"/>
    </xf>
    <xf numFmtId="167" fontId="3" fillId="0" borderId="14" xfId="0" applyNumberFormat="1" applyFont="1" applyFill="1" applyBorder="1" applyProtection="1">
      <protection locked="0"/>
    </xf>
    <xf numFmtId="167" fontId="3" fillId="0" borderId="46" xfId="0" applyNumberFormat="1" applyFont="1" applyFill="1" applyBorder="1" applyAlignment="1" applyProtection="1">
      <alignment horizontal="center"/>
      <protection locked="0"/>
    </xf>
    <xf numFmtId="0" fontId="2" fillId="0" borderId="0" xfId="0" applyFont="1" applyProtection="1">
      <protection locked="0"/>
    </xf>
    <xf numFmtId="43" fontId="2" fillId="0" borderId="0" xfId="0" applyNumberFormat="1" applyFont="1" applyProtection="1">
      <protection locked="0"/>
    </xf>
    <xf numFmtId="0" fontId="0" fillId="0" borderId="0" xfId="0"/>
    <xf numFmtId="0" fontId="4" fillId="0" borderId="0" xfId="0" applyFont="1"/>
    <xf numFmtId="1" fontId="4" fillId="0" borderId="0" xfId="1" applyNumberFormat="1" applyFont="1" applyAlignment="1"/>
    <xf numFmtId="10" fontId="0" fillId="0" borderId="0" xfId="0" applyNumberFormat="1"/>
    <xf numFmtId="0" fontId="0" fillId="7" borderId="0" xfId="0" applyFill="1"/>
    <xf numFmtId="167" fontId="0" fillId="0" borderId="0" xfId="0" applyNumberFormat="1"/>
    <xf numFmtId="167" fontId="0" fillId="0" borderId="0" xfId="2" applyNumberFormat="1" applyFont="1"/>
    <xf numFmtId="44" fontId="0" fillId="0" borderId="0" xfId="0" applyNumberFormat="1" applyFont="1" applyAlignment="1"/>
    <xf numFmtId="165" fontId="3" fillId="0" borderId="16" xfId="0" applyNumberFormat="1" applyFont="1" applyFill="1" applyBorder="1" applyAlignment="1" applyProtection="1">
      <alignment horizontal="center"/>
      <protection locked="0"/>
    </xf>
    <xf numFmtId="165" fontId="3" fillId="0" borderId="45" xfId="0" applyNumberFormat="1" applyFont="1" applyFill="1" applyBorder="1" applyAlignment="1" applyProtection="1">
      <alignment horizontal="center"/>
      <protection locked="0"/>
    </xf>
    <xf numFmtId="0" fontId="6" fillId="0" borderId="28" xfId="0" applyFont="1" applyBorder="1" applyAlignment="1" applyProtection="1">
      <alignment horizontal="center"/>
      <protection locked="0"/>
    </xf>
    <xf numFmtId="0" fontId="6" fillId="0" borderId="29" xfId="0" applyFont="1" applyBorder="1" applyAlignment="1" applyProtection="1">
      <alignment horizontal="center"/>
      <protection locked="0"/>
    </xf>
    <xf numFmtId="2" fontId="0" fillId="0" borderId="0" xfId="0" applyNumberFormat="1"/>
    <xf numFmtId="0" fontId="12" fillId="0" borderId="0" xfId="0" applyFont="1" applyAlignment="1">
      <alignment horizontal="left"/>
    </xf>
    <xf numFmtId="0" fontId="10" fillId="0" borderId="0" xfId="0" applyFont="1" applyAlignment="1">
      <alignment horizontal="center" vertical="center"/>
    </xf>
    <xf numFmtId="0" fontId="1" fillId="0" borderId="0" xfId="0" applyFont="1"/>
    <xf numFmtId="0" fontId="1" fillId="0" borderId="22" xfId="0" applyFont="1" applyBorder="1" applyProtection="1">
      <protection locked="0"/>
    </xf>
    <xf numFmtId="0" fontId="1" fillId="0" borderId="17" xfId="0" applyFont="1" applyBorder="1" applyProtection="1">
      <protection locked="0"/>
    </xf>
    <xf numFmtId="0" fontId="1" fillId="0" borderId="23" xfId="0" applyFont="1" applyBorder="1" applyProtection="1">
      <protection locked="0"/>
    </xf>
    <xf numFmtId="0" fontId="1" fillId="0" borderId="24" xfId="0" applyFont="1" applyBorder="1" applyProtection="1">
      <protection locked="0"/>
    </xf>
    <xf numFmtId="0" fontId="1" fillId="0" borderId="36" xfId="0" applyFont="1" applyBorder="1" applyProtection="1">
      <protection locked="0"/>
    </xf>
    <xf numFmtId="0" fontId="1" fillId="0" borderId="25" xfId="0" applyFont="1" applyBorder="1" applyProtection="1">
      <protection locked="0"/>
    </xf>
    <xf numFmtId="0" fontId="12" fillId="0" borderId="0" xfId="0" applyFont="1"/>
    <xf numFmtId="0" fontId="12" fillId="5" borderId="0" xfId="0" applyFont="1" applyFill="1"/>
    <xf numFmtId="166" fontId="3" fillId="2" borderId="60" xfId="0" applyNumberFormat="1" applyFont="1" applyFill="1" applyBorder="1" applyAlignment="1" applyProtection="1">
      <alignment horizontal="center"/>
      <protection locked="0"/>
    </xf>
    <xf numFmtId="167" fontId="3" fillId="0" borderId="61" xfId="0" applyNumberFormat="1" applyFont="1" applyFill="1" applyBorder="1" applyAlignment="1" applyProtection="1">
      <alignment horizontal="center"/>
      <protection locked="0"/>
    </xf>
    <xf numFmtId="167" fontId="3" fillId="0" borderId="62" xfId="0" applyNumberFormat="1" applyFont="1" applyFill="1" applyBorder="1" applyAlignment="1" applyProtection="1">
      <alignment horizontal="center"/>
      <protection locked="0"/>
    </xf>
    <xf numFmtId="44" fontId="3" fillId="0" borderId="23" xfId="0" applyNumberFormat="1" applyFont="1" applyBorder="1" applyProtection="1">
      <protection locked="0"/>
    </xf>
    <xf numFmtId="44" fontId="3" fillId="0" borderId="23" xfId="2" applyFont="1" applyBorder="1" applyProtection="1">
      <protection locked="0"/>
    </xf>
    <xf numFmtId="167" fontId="2" fillId="0" borderId="17" xfId="0" applyNumberFormat="1" applyFont="1" applyBorder="1" applyProtection="1">
      <protection locked="0"/>
    </xf>
    <xf numFmtId="0" fontId="10" fillId="0" borderId="0" xfId="0" applyFont="1" applyAlignment="1">
      <alignment horizontal="center" vertical="center"/>
    </xf>
    <xf numFmtId="0" fontId="12" fillId="0" borderId="17" xfId="0" applyFont="1" applyBorder="1" applyAlignment="1">
      <alignment horizontal="center" vertical="center"/>
    </xf>
    <xf numFmtId="0" fontId="4" fillId="0" borderId="17" xfId="0" applyFont="1" applyBorder="1" applyAlignment="1">
      <alignment horizontal="center" vertical="center"/>
    </xf>
    <xf numFmtId="0" fontId="12" fillId="0" borderId="0" xfId="0" applyFont="1" applyAlignment="1">
      <alignment horizontal="left"/>
    </xf>
    <xf numFmtId="0" fontId="11" fillId="5" borderId="17" xfId="0" applyFont="1" applyFill="1" applyBorder="1" applyAlignment="1">
      <alignment horizontal="center"/>
    </xf>
    <xf numFmtId="0" fontId="10" fillId="0" borderId="17" xfId="0" applyFont="1" applyBorder="1" applyAlignment="1">
      <alignment horizontal="center" vertical="center"/>
    </xf>
    <xf numFmtId="0" fontId="11" fillId="0" borderId="0" xfId="0" applyFont="1" applyAlignment="1">
      <alignment horizontal="center" wrapText="1"/>
    </xf>
    <xf numFmtId="0" fontId="13" fillId="0" borderId="0" xfId="0" applyFont="1" applyAlignment="1">
      <alignment horizontal="left"/>
    </xf>
    <xf numFmtId="0" fontId="14" fillId="6" borderId="0" xfId="0" applyFont="1" applyFill="1" applyAlignment="1">
      <alignment horizontal="center"/>
    </xf>
    <xf numFmtId="0" fontId="12" fillId="0" borderId="0" xfId="0" applyFont="1" applyAlignment="1">
      <alignment horizontal="center"/>
    </xf>
    <xf numFmtId="0" fontId="15" fillId="8" borderId="20" xfId="0" applyFont="1" applyFill="1" applyBorder="1" applyAlignment="1">
      <alignment horizontal="center" vertical="center"/>
    </xf>
    <xf numFmtId="0" fontId="15" fillId="8" borderId="35" xfId="0" applyFont="1" applyFill="1" applyBorder="1" applyAlignment="1">
      <alignment horizontal="center" vertical="center"/>
    </xf>
    <xf numFmtId="0" fontId="15" fillId="8" borderId="21" xfId="0" applyFont="1" applyFill="1" applyBorder="1" applyAlignment="1">
      <alignment horizontal="center" vertical="center"/>
    </xf>
    <xf numFmtId="0" fontId="15" fillId="8" borderId="24" xfId="0" applyFont="1" applyFill="1" applyBorder="1" applyAlignment="1">
      <alignment horizontal="center" vertical="center"/>
    </xf>
    <xf numFmtId="0" fontId="15" fillId="8" borderId="36" xfId="0" applyFont="1" applyFill="1" applyBorder="1" applyAlignment="1">
      <alignment horizontal="center" vertical="center"/>
    </xf>
    <xf numFmtId="0" fontId="15" fillId="8" borderId="25" xfId="0" applyFont="1" applyFill="1" applyBorder="1" applyAlignment="1">
      <alignment horizontal="center" vertical="center"/>
    </xf>
    <xf numFmtId="0" fontId="3" fillId="0" borderId="0" xfId="0" applyFont="1" applyAlignment="1">
      <alignment horizontal="left"/>
    </xf>
    <xf numFmtId="0" fontId="3" fillId="0" borderId="0" xfId="0" applyFont="1" applyAlignment="1">
      <alignment horizontal="left" vertical="center" wrapText="1"/>
    </xf>
    <xf numFmtId="0" fontId="8" fillId="5" borderId="6" xfId="0" applyFont="1" applyFill="1" applyBorder="1"/>
    <xf numFmtId="0" fontId="16" fillId="0" borderId="15" xfId="0" applyFont="1" applyBorder="1" applyAlignment="1">
      <alignment horizontal="center" vertical="center"/>
    </xf>
    <xf numFmtId="0" fontId="7" fillId="0" borderId="0" xfId="0" applyFont="1" applyAlignment="1">
      <alignment horizontal="left" vertical="center" wrapText="1"/>
    </xf>
    <xf numFmtId="0" fontId="7" fillId="0" borderId="17" xfId="0" applyFont="1" applyBorder="1" applyAlignment="1">
      <alignment horizontal="left" vertical="center" wrapText="1"/>
    </xf>
    <xf numFmtId="164" fontId="6" fillId="3" borderId="19" xfId="1" applyFont="1" applyFill="1" applyBorder="1" applyAlignment="1" applyProtection="1">
      <alignment horizontal="center" vertical="center"/>
      <protection locked="0"/>
    </xf>
    <xf numFmtId="164" fontId="8" fillId="0" borderId="8" xfId="1" applyFont="1" applyBorder="1" applyProtection="1">
      <protection locked="0"/>
    </xf>
    <xf numFmtId="170" fontId="6" fillId="0" borderId="55" xfId="0" applyNumberFormat="1" applyFont="1" applyBorder="1" applyAlignment="1" applyProtection="1">
      <alignment horizontal="center" vertical="center"/>
      <protection locked="0"/>
    </xf>
    <xf numFmtId="0" fontId="8" fillId="0" borderId="56" xfId="0" applyFont="1" applyBorder="1" applyProtection="1">
      <protection locked="0"/>
    </xf>
    <xf numFmtId="167" fontId="6" fillId="3" borderId="54" xfId="0" applyNumberFormat="1" applyFont="1" applyFill="1" applyBorder="1" applyAlignment="1" applyProtection="1">
      <alignment horizontal="center" vertical="center"/>
      <protection locked="0"/>
    </xf>
    <xf numFmtId="0" fontId="8" fillId="0" borderId="38" xfId="0" applyFont="1" applyBorder="1" applyProtection="1">
      <protection locked="0"/>
    </xf>
    <xf numFmtId="0" fontId="6" fillId="0" borderId="39" xfId="0" applyFont="1" applyBorder="1" applyAlignment="1" applyProtection="1">
      <alignment horizontal="left"/>
      <protection locked="0"/>
    </xf>
    <xf numFmtId="0" fontId="8" fillId="0" borderId="40" xfId="0" applyFont="1" applyBorder="1" applyProtection="1">
      <protection locked="0"/>
    </xf>
    <xf numFmtId="0" fontId="6" fillId="0" borderId="42" xfId="0" applyFont="1" applyBorder="1" applyAlignment="1" applyProtection="1">
      <alignment horizontal="left"/>
      <protection locked="0"/>
    </xf>
    <xf numFmtId="0" fontId="8" fillId="0" borderId="16" xfId="0" applyFont="1" applyBorder="1" applyProtection="1">
      <protection locked="0"/>
    </xf>
    <xf numFmtId="0" fontId="6" fillId="0" borderId="22" xfId="0" applyFont="1" applyBorder="1" applyAlignment="1" applyProtection="1">
      <alignment horizontal="left"/>
      <protection locked="0"/>
    </xf>
    <xf numFmtId="0" fontId="3" fillId="0" borderId="17" xfId="0" applyFont="1" applyBorder="1" applyAlignment="1" applyProtection="1">
      <protection locked="0"/>
    </xf>
    <xf numFmtId="0" fontId="6" fillId="0" borderId="2" xfId="0" applyFont="1" applyBorder="1" applyAlignment="1" applyProtection="1">
      <alignment horizontal="center"/>
      <protection locked="0"/>
    </xf>
    <xf numFmtId="0" fontId="8" fillId="0" borderId="3" xfId="0" applyFont="1" applyBorder="1" applyProtection="1">
      <protection locked="0"/>
    </xf>
    <xf numFmtId="0" fontId="6" fillId="0" borderId="46" xfId="0" applyFont="1" applyBorder="1" applyAlignment="1" applyProtection="1">
      <alignment horizontal="left"/>
      <protection locked="0"/>
    </xf>
    <xf numFmtId="0" fontId="8" fillId="0" borderId="15" xfId="0" applyFont="1" applyBorder="1" applyProtection="1">
      <protection locked="0"/>
    </xf>
    <xf numFmtId="0" fontId="6" fillId="0" borderId="24" xfId="0" applyFont="1" applyBorder="1" applyProtection="1">
      <protection locked="0"/>
    </xf>
    <xf numFmtId="0" fontId="8" fillId="0" borderId="36" xfId="0" applyFont="1" applyBorder="1" applyProtection="1">
      <protection locked="0"/>
    </xf>
    <xf numFmtId="0" fontId="6" fillId="0" borderId="24" xfId="0" applyFont="1" applyBorder="1" applyAlignment="1" applyProtection="1">
      <alignment horizontal="left"/>
      <protection locked="0"/>
    </xf>
    <xf numFmtId="0" fontId="6" fillId="0" borderId="37" xfId="0" applyFont="1" applyBorder="1" applyAlignment="1" applyProtection="1">
      <alignment horizontal="left"/>
      <protection locked="0"/>
    </xf>
    <xf numFmtId="0" fontId="3" fillId="0" borderId="53" xfId="0" applyFont="1" applyBorder="1" applyAlignment="1" applyProtection="1">
      <protection locked="0"/>
    </xf>
    <xf numFmtId="0" fontId="6" fillId="0" borderId="17" xfId="0" applyFont="1" applyBorder="1" applyAlignment="1">
      <alignment horizontal="left"/>
    </xf>
    <xf numFmtId="0" fontId="8" fillId="0" borderId="17" xfId="0" applyFont="1" applyBorder="1"/>
    <xf numFmtId="44" fontId="6" fillId="3" borderId="57" xfId="0" applyNumberFormat="1" applyFont="1" applyFill="1" applyBorder="1" applyAlignment="1" applyProtection="1">
      <alignment horizontal="center" vertical="center"/>
      <protection locked="0"/>
    </xf>
    <xf numFmtId="0" fontId="8" fillId="0" borderId="58" xfId="0" applyFont="1" applyBorder="1" applyProtection="1">
      <protection locked="0"/>
    </xf>
    <xf numFmtId="49" fontId="2" fillId="5" borderId="4" xfId="0" applyNumberFormat="1" applyFont="1" applyFill="1" applyBorder="1" applyAlignment="1">
      <alignment horizontal="center"/>
    </xf>
    <xf numFmtId="0" fontId="7" fillId="0" borderId="0" xfId="0" applyFont="1" applyAlignment="1">
      <alignment horizontal="left" vertical="center"/>
    </xf>
    <xf numFmtId="0" fontId="6" fillId="0" borderId="20" xfId="0" applyFont="1" applyFill="1" applyBorder="1" applyAlignment="1" applyProtection="1">
      <alignment horizontal="left" vertical="center" wrapText="1"/>
      <protection locked="0"/>
    </xf>
    <xf numFmtId="0" fontId="6" fillId="0" borderId="35" xfId="0" applyFont="1" applyFill="1" applyBorder="1" applyAlignment="1" applyProtection="1">
      <alignment horizontal="left" vertical="center" wrapText="1"/>
      <protection locked="0"/>
    </xf>
    <xf numFmtId="0" fontId="6" fillId="0" borderId="21" xfId="0" applyFont="1" applyFill="1" applyBorder="1" applyAlignment="1" applyProtection="1">
      <alignment horizontal="left" vertical="center" wrapText="1"/>
      <protection locked="0"/>
    </xf>
    <xf numFmtId="0" fontId="6" fillId="0" borderId="22" xfId="0" applyFont="1" applyFill="1" applyBorder="1" applyAlignment="1" applyProtection="1">
      <alignment horizontal="left" vertical="center" wrapText="1"/>
      <protection locked="0"/>
    </xf>
    <xf numFmtId="0" fontId="6" fillId="0" borderId="17" xfId="0" applyFont="1" applyFill="1" applyBorder="1" applyAlignment="1" applyProtection="1">
      <alignment horizontal="left" vertical="center" wrapText="1"/>
      <protection locked="0"/>
    </xf>
    <xf numFmtId="0" fontId="6" fillId="0" borderId="23" xfId="0" applyFont="1" applyFill="1" applyBorder="1" applyAlignment="1" applyProtection="1">
      <alignment horizontal="left" vertical="center" wrapText="1"/>
      <protection locked="0"/>
    </xf>
    <xf numFmtId="0" fontId="6" fillId="0" borderId="24" xfId="0" applyFont="1" applyFill="1" applyBorder="1" applyAlignment="1" applyProtection="1">
      <alignment horizontal="left" vertical="center" wrapText="1"/>
      <protection locked="0"/>
    </xf>
    <xf numFmtId="0" fontId="6" fillId="0" borderId="36" xfId="0" applyFont="1" applyFill="1" applyBorder="1" applyAlignment="1" applyProtection="1">
      <alignment horizontal="left" vertical="center" wrapText="1"/>
      <protection locked="0"/>
    </xf>
    <xf numFmtId="0" fontId="6" fillId="0" borderId="25" xfId="0" applyFont="1" applyFill="1" applyBorder="1" applyAlignment="1" applyProtection="1">
      <alignment horizontal="left" vertical="center" wrapText="1"/>
      <protection locked="0"/>
    </xf>
    <xf numFmtId="0" fontId="6" fillId="0" borderId="20" xfId="0" applyFont="1" applyBorder="1" applyAlignment="1" applyProtection="1">
      <alignment horizontal="left"/>
      <protection locked="0"/>
    </xf>
    <xf numFmtId="0" fontId="8" fillId="0" borderId="35" xfId="0" applyFont="1" applyBorder="1" applyProtection="1">
      <protection locked="0"/>
    </xf>
    <xf numFmtId="0" fontId="8" fillId="0" borderId="45" xfId="0" applyFont="1" applyBorder="1" applyProtection="1">
      <protection locked="0"/>
    </xf>
    <xf numFmtId="0" fontId="6" fillId="0" borderId="48" xfId="0" applyFont="1" applyBorder="1" applyAlignment="1" applyProtection="1">
      <alignment horizontal="left"/>
      <protection locked="0"/>
    </xf>
    <xf numFmtId="0" fontId="8" fillId="0" borderId="14" xfId="0" applyFont="1" applyBorder="1" applyProtection="1">
      <protection locked="0"/>
    </xf>
    <xf numFmtId="0" fontId="8" fillId="0" borderId="17" xfId="0" applyFont="1" applyBorder="1" applyProtection="1">
      <protection locked="0"/>
    </xf>
    <xf numFmtId="0" fontId="3" fillId="0" borderId="48" xfId="0" applyFont="1" applyBorder="1" applyAlignment="1" applyProtection="1">
      <alignment horizontal="left" vertical="center"/>
      <protection locked="0"/>
    </xf>
    <xf numFmtId="0" fontId="3" fillId="0" borderId="59" xfId="0" applyFont="1" applyBorder="1" applyAlignment="1" applyProtection="1">
      <alignment horizontal="left" vertical="center"/>
      <protection locked="0"/>
    </xf>
    <xf numFmtId="44" fontId="3" fillId="2" borderId="44" xfId="2" applyFont="1" applyFill="1" applyBorder="1" applyAlignment="1" applyProtection="1">
      <alignment horizontal="center"/>
      <protection locked="0"/>
    </xf>
    <xf numFmtId="44" fontId="3" fillId="2" borderId="44" xfId="2" applyFont="1" applyFill="1" applyBorder="1" applyAlignment="1" applyProtection="1">
      <protection locked="0"/>
    </xf>
    <xf numFmtId="44" fontId="3" fillId="2" borderId="44" xfId="0" applyNumberFormat="1" applyFont="1" applyFill="1" applyBorder="1" applyAlignment="1" applyProtection="1">
      <alignment horizontal="center"/>
      <protection locked="0"/>
    </xf>
    <xf numFmtId="10" fontId="3" fillId="2" borderId="44" xfId="0" applyNumberFormat="1" applyFont="1" applyFill="1" applyBorder="1" applyAlignment="1" applyProtection="1">
      <alignment horizontal="center"/>
      <protection locked="0"/>
    </xf>
    <xf numFmtId="167" fontId="6" fillId="0" borderId="0" xfId="0" applyNumberFormat="1" applyFont="1" applyAlignment="1" applyProtection="1">
      <alignment horizontal="left"/>
      <protection locked="0"/>
    </xf>
    <xf numFmtId="9" fontId="2" fillId="0" borderId="0" xfId="0" applyNumberFormat="1" applyFont="1" applyProtection="1">
      <protection locked="0"/>
    </xf>
    <xf numFmtId="167" fontId="6" fillId="3" borderId="18" xfId="0" applyNumberFormat="1" applyFont="1" applyFill="1" applyBorder="1" applyProtection="1">
      <protection locked="0"/>
    </xf>
  </cellXfs>
  <cellStyles count="4">
    <cellStyle name="Milliers" xfId="1" builtinId="3"/>
    <cellStyle name="Monétaire" xfId="2" builtinId="4"/>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904F-79CC-C34E-A4AA-70ABE97091DA}">
  <dimension ref="A1:P29"/>
  <sheetViews>
    <sheetView workbookViewId="0">
      <selection activeCell="A22" sqref="A22:M22"/>
    </sheetView>
  </sheetViews>
  <sheetFormatPr baseColWidth="10" defaultColWidth="11.8125" defaultRowHeight="13.5" x14ac:dyDescent="0.35"/>
  <sheetData>
    <row r="1" spans="1:16" ht="14" customHeight="1" x14ac:dyDescent="0.35">
      <c r="A1" s="178" t="s">
        <v>48</v>
      </c>
      <c r="B1" s="178"/>
      <c r="C1" s="178"/>
      <c r="D1" s="178"/>
      <c r="E1" s="178"/>
      <c r="F1" s="178"/>
      <c r="G1" s="178"/>
      <c r="H1" s="178"/>
      <c r="I1" s="178"/>
      <c r="J1" s="178"/>
      <c r="K1" s="178"/>
      <c r="L1" s="178"/>
      <c r="M1" s="178"/>
      <c r="N1" s="178"/>
      <c r="O1" s="178"/>
      <c r="P1" s="148"/>
    </row>
    <row r="2" spans="1:16" ht="14" customHeight="1" x14ac:dyDescent="0.35">
      <c r="A2" s="178"/>
      <c r="B2" s="178"/>
      <c r="C2" s="178"/>
      <c r="D2" s="178"/>
      <c r="E2" s="178"/>
      <c r="F2" s="178"/>
      <c r="G2" s="178"/>
      <c r="H2" s="178"/>
      <c r="I2" s="178"/>
      <c r="J2" s="178"/>
      <c r="K2" s="178"/>
      <c r="L2" s="178"/>
      <c r="M2" s="178"/>
      <c r="N2" s="178"/>
      <c r="O2" s="178"/>
      <c r="P2" s="148"/>
    </row>
    <row r="3" spans="1:16" ht="30" x14ac:dyDescent="0.35">
      <c r="A3" s="162"/>
      <c r="B3" s="162"/>
      <c r="C3" s="162"/>
      <c r="D3" s="162"/>
      <c r="E3" s="162"/>
      <c r="F3" s="162"/>
      <c r="G3" s="162"/>
      <c r="H3" s="162"/>
      <c r="I3" s="162"/>
      <c r="J3" s="162"/>
      <c r="K3" s="162"/>
      <c r="L3" s="162"/>
      <c r="M3" s="162"/>
      <c r="N3" s="162"/>
      <c r="O3" s="162"/>
      <c r="P3" s="148"/>
    </row>
    <row r="4" spans="1:16" ht="30" x14ac:dyDescent="0.35">
      <c r="A4" s="183" t="s">
        <v>67</v>
      </c>
      <c r="B4" s="183"/>
      <c r="C4" s="183"/>
      <c r="D4" s="183"/>
      <c r="E4" s="183"/>
      <c r="F4" s="183"/>
      <c r="G4" s="183"/>
      <c r="H4" s="183"/>
      <c r="I4" s="183"/>
      <c r="J4" s="183"/>
      <c r="K4" s="183"/>
      <c r="L4" s="183"/>
      <c r="M4" s="183"/>
      <c r="N4" s="183"/>
      <c r="O4" s="183"/>
      <c r="P4" s="148"/>
    </row>
    <row r="5" spans="1:16" x14ac:dyDescent="0.35">
      <c r="A5" s="148"/>
      <c r="B5" s="148"/>
      <c r="C5" s="148"/>
      <c r="D5" s="148"/>
      <c r="E5" s="148"/>
      <c r="F5" s="148"/>
      <c r="G5" s="148"/>
      <c r="H5" s="148"/>
      <c r="I5" s="148"/>
      <c r="J5" s="148"/>
      <c r="K5" s="148"/>
      <c r="L5" s="148"/>
      <c r="M5" s="148"/>
      <c r="N5" s="148"/>
      <c r="O5" s="148"/>
      <c r="P5" s="148"/>
    </row>
    <row r="6" spans="1:16" ht="15" x14ac:dyDescent="0.4">
      <c r="A6" s="170" t="s">
        <v>49</v>
      </c>
      <c r="B6" s="170"/>
      <c r="C6" s="170"/>
      <c r="D6" s="170"/>
      <c r="E6" s="170"/>
      <c r="F6" s="170"/>
      <c r="G6" s="170"/>
      <c r="H6" s="170"/>
      <c r="I6" s="170"/>
      <c r="J6" s="170"/>
      <c r="K6" s="148"/>
      <c r="L6" s="148"/>
      <c r="M6" s="148"/>
      <c r="N6" s="148"/>
      <c r="O6" s="148"/>
      <c r="P6" s="148"/>
    </row>
    <row r="7" spans="1:16" ht="15" x14ac:dyDescent="0.4">
      <c r="A7" s="170" t="s">
        <v>50</v>
      </c>
      <c r="B7" s="170"/>
      <c r="C7" s="170"/>
      <c r="D7" s="170"/>
      <c r="E7" s="170"/>
      <c r="F7" s="170"/>
      <c r="G7" s="170"/>
      <c r="H7" s="170"/>
      <c r="I7" s="170"/>
      <c r="J7" s="170"/>
      <c r="K7" s="148"/>
      <c r="L7" s="148"/>
      <c r="M7" s="148"/>
      <c r="N7" s="148"/>
      <c r="O7" s="148"/>
      <c r="P7" s="148"/>
    </row>
    <row r="8" spans="1:16" ht="15" x14ac:dyDescent="0.4">
      <c r="A8" s="170" t="s">
        <v>93</v>
      </c>
      <c r="B8" s="170"/>
      <c r="C8" s="170"/>
      <c r="D8" s="170"/>
      <c r="E8" s="170"/>
      <c r="F8" s="170"/>
      <c r="G8" s="170"/>
      <c r="H8" s="170"/>
      <c r="I8" s="170"/>
      <c r="J8" s="170"/>
      <c r="K8" s="148"/>
      <c r="L8" s="148"/>
      <c r="M8" s="148"/>
      <c r="N8" s="148"/>
      <c r="O8" s="148"/>
      <c r="P8" s="148"/>
    </row>
    <row r="9" spans="1:16" ht="15" x14ac:dyDescent="0.4">
      <c r="A9" s="179" t="s">
        <v>54</v>
      </c>
      <c r="B9" s="181" t="s">
        <v>55</v>
      </c>
      <c r="C9" s="181"/>
      <c r="D9" s="181"/>
      <c r="E9" s="181"/>
      <c r="F9" s="181"/>
      <c r="G9" s="181"/>
      <c r="H9" s="181"/>
      <c r="I9" s="181"/>
      <c r="J9" s="181"/>
      <c r="K9" s="181"/>
      <c r="L9" s="181"/>
      <c r="M9" s="181"/>
      <c r="N9" s="148"/>
      <c r="O9" s="148"/>
      <c r="P9" s="148"/>
    </row>
    <row r="10" spans="1:16" ht="14" customHeight="1" x14ac:dyDescent="0.35">
      <c r="A10" s="180"/>
      <c r="B10" s="182" t="s">
        <v>94</v>
      </c>
      <c r="C10" s="182"/>
      <c r="D10" s="182"/>
      <c r="E10" s="182"/>
      <c r="F10" s="182"/>
      <c r="G10" s="182"/>
      <c r="H10" s="179" t="s">
        <v>56</v>
      </c>
      <c r="I10" s="179"/>
      <c r="J10" s="179"/>
      <c r="K10" s="179"/>
      <c r="L10" s="179"/>
      <c r="M10" s="179"/>
      <c r="N10" s="148"/>
      <c r="O10" s="148"/>
      <c r="P10" s="148"/>
    </row>
    <row r="11" spans="1:16" ht="14" customHeight="1" x14ac:dyDescent="0.35">
      <c r="A11" s="180"/>
      <c r="B11" s="182"/>
      <c r="C11" s="182"/>
      <c r="D11" s="182"/>
      <c r="E11" s="182"/>
      <c r="F11" s="182"/>
      <c r="G11" s="182"/>
      <c r="H11" s="179"/>
      <c r="I11" s="179"/>
      <c r="J11" s="179"/>
      <c r="K11" s="179"/>
      <c r="L11" s="179"/>
      <c r="M11" s="179"/>
      <c r="N11" s="148"/>
      <c r="O11" s="148"/>
      <c r="P11" s="148"/>
    </row>
    <row r="12" spans="1:16" ht="14" customHeight="1" x14ac:dyDescent="0.35">
      <c r="A12" s="184" t="s">
        <v>57</v>
      </c>
      <c r="B12" s="184"/>
      <c r="C12" s="184"/>
      <c r="D12" s="184"/>
      <c r="E12" s="184"/>
      <c r="F12" s="184"/>
      <c r="G12" s="184"/>
      <c r="H12" s="184"/>
      <c r="I12" s="184"/>
      <c r="J12" s="184"/>
      <c r="K12" s="184"/>
      <c r="L12" s="184"/>
      <c r="M12" s="184"/>
      <c r="N12" s="184"/>
      <c r="O12" s="184"/>
      <c r="P12" s="184"/>
    </row>
    <row r="13" spans="1:16" ht="14" customHeight="1" x14ac:dyDescent="0.35">
      <c r="A13" s="184"/>
      <c r="B13" s="184"/>
      <c r="C13" s="184"/>
      <c r="D13" s="184"/>
      <c r="E13" s="184"/>
      <c r="F13" s="184"/>
      <c r="G13" s="184"/>
      <c r="H13" s="184"/>
      <c r="I13" s="184"/>
      <c r="J13" s="184"/>
      <c r="K13" s="184"/>
      <c r="L13" s="184"/>
      <c r="M13" s="184"/>
      <c r="N13" s="184"/>
      <c r="O13" s="184"/>
      <c r="P13" s="184"/>
    </row>
    <row r="14" spans="1:16" x14ac:dyDescent="0.35">
      <c r="A14" s="148"/>
      <c r="B14" s="148"/>
      <c r="C14" s="148"/>
      <c r="D14" s="148"/>
      <c r="E14" s="148"/>
      <c r="F14" s="148"/>
      <c r="G14" s="148"/>
      <c r="H14" s="148"/>
      <c r="I14" s="148"/>
      <c r="J14" s="148"/>
      <c r="K14" s="148"/>
      <c r="L14" s="148"/>
      <c r="M14" s="148"/>
      <c r="N14" s="148"/>
      <c r="O14" s="148"/>
      <c r="P14" s="148"/>
    </row>
    <row r="15" spans="1:16" ht="15" x14ac:dyDescent="0.4">
      <c r="A15" s="185" t="s">
        <v>51</v>
      </c>
      <c r="B15" s="185"/>
      <c r="C15" s="185"/>
      <c r="D15" s="170"/>
      <c r="E15" s="170"/>
      <c r="F15" s="170"/>
      <c r="G15" s="170"/>
      <c r="H15" s="170"/>
      <c r="I15" s="170"/>
      <c r="J15" s="170"/>
      <c r="K15" s="170"/>
      <c r="L15" s="148"/>
      <c r="M15" s="148"/>
      <c r="N15" s="148"/>
      <c r="O15" s="148"/>
      <c r="P15" s="148"/>
    </row>
    <row r="16" spans="1:16" ht="15" x14ac:dyDescent="0.4">
      <c r="A16" s="181" t="s">
        <v>58</v>
      </c>
      <c r="B16" s="181"/>
      <c r="C16" s="181"/>
      <c r="D16" s="181"/>
      <c r="E16" s="181"/>
      <c r="F16" s="181"/>
      <c r="G16" s="181"/>
      <c r="H16" s="181"/>
      <c r="I16" s="181"/>
      <c r="J16" s="181"/>
      <c r="K16" s="181"/>
      <c r="L16" s="181"/>
      <c r="M16" s="181"/>
      <c r="N16" s="148"/>
      <c r="O16" s="148"/>
      <c r="P16" s="148"/>
    </row>
    <row r="17" spans="1:16" ht="15" x14ac:dyDescent="0.4">
      <c r="A17" s="181" t="s">
        <v>65</v>
      </c>
      <c r="B17" s="181"/>
      <c r="C17" s="181"/>
      <c r="D17" s="181"/>
      <c r="E17" s="181"/>
      <c r="F17" s="171"/>
      <c r="G17" s="170"/>
      <c r="H17" s="170"/>
      <c r="I17" s="170"/>
      <c r="J17" s="170"/>
      <c r="K17" s="170"/>
      <c r="L17" s="148"/>
      <c r="M17" s="148"/>
      <c r="N17" s="148"/>
      <c r="O17" s="148"/>
      <c r="P17" s="148"/>
    </row>
    <row r="18" spans="1:16" ht="15" x14ac:dyDescent="0.4">
      <c r="A18" s="181" t="s">
        <v>66</v>
      </c>
      <c r="B18" s="181"/>
      <c r="C18" s="181"/>
      <c r="D18" s="181"/>
      <c r="E18" s="181"/>
      <c r="F18" s="181"/>
      <c r="G18" s="181"/>
      <c r="H18" s="181"/>
      <c r="I18" s="181"/>
      <c r="J18" s="181"/>
      <c r="K18" s="181"/>
      <c r="L18" s="181"/>
      <c r="M18" s="181"/>
      <c r="N18" s="148"/>
      <c r="O18" s="148"/>
      <c r="P18" s="148"/>
    </row>
    <row r="19" spans="1:16" ht="15" x14ac:dyDescent="0.4">
      <c r="A19" s="181" t="s">
        <v>59</v>
      </c>
      <c r="B19" s="181"/>
      <c r="C19" s="181"/>
      <c r="D19" s="181"/>
      <c r="E19" s="181"/>
      <c r="F19" s="181"/>
      <c r="G19" s="181"/>
      <c r="H19" s="181"/>
      <c r="I19" s="181"/>
      <c r="J19" s="181"/>
      <c r="K19" s="181"/>
      <c r="L19" s="181"/>
      <c r="M19" s="181"/>
      <c r="N19" s="148"/>
      <c r="O19" s="148"/>
      <c r="P19" s="148"/>
    </row>
    <row r="20" spans="1:16" ht="15" x14ac:dyDescent="0.4">
      <c r="A20" s="181" t="s">
        <v>60</v>
      </c>
      <c r="B20" s="181"/>
      <c r="C20" s="181"/>
      <c r="D20" s="181"/>
      <c r="E20" s="181"/>
      <c r="F20" s="181"/>
      <c r="G20" s="181"/>
      <c r="H20" s="181"/>
      <c r="I20" s="181"/>
      <c r="J20" s="181"/>
      <c r="K20" s="181"/>
      <c r="L20" s="181"/>
      <c r="M20" s="181"/>
      <c r="N20" s="148"/>
      <c r="O20" s="148"/>
      <c r="P20" s="148"/>
    </row>
    <row r="21" spans="1:16" ht="15" x14ac:dyDescent="0.4">
      <c r="A21" s="181" t="s">
        <v>61</v>
      </c>
      <c r="B21" s="181"/>
      <c r="C21" s="181"/>
      <c r="D21" s="181"/>
      <c r="E21" s="181"/>
      <c r="F21" s="181"/>
      <c r="G21" s="181"/>
      <c r="H21" s="181"/>
      <c r="I21" s="181"/>
      <c r="J21" s="181"/>
      <c r="K21" s="181"/>
      <c r="L21" s="181"/>
      <c r="M21" s="181"/>
      <c r="N21" s="148"/>
      <c r="O21" s="148"/>
      <c r="P21" s="148"/>
    </row>
    <row r="22" spans="1:16" ht="15" x14ac:dyDescent="0.4">
      <c r="A22" s="181" t="s">
        <v>62</v>
      </c>
      <c r="B22" s="181"/>
      <c r="C22" s="181"/>
      <c r="D22" s="181"/>
      <c r="E22" s="181"/>
      <c r="F22" s="181"/>
      <c r="G22" s="181"/>
      <c r="H22" s="181"/>
      <c r="I22" s="181"/>
      <c r="J22" s="181"/>
      <c r="K22" s="181"/>
      <c r="L22" s="181"/>
      <c r="M22" s="181"/>
      <c r="N22" s="148"/>
      <c r="O22" s="148"/>
      <c r="P22" s="148"/>
    </row>
    <row r="23" spans="1:16" ht="15" x14ac:dyDescent="0.4">
      <c r="A23" s="181" t="s">
        <v>64</v>
      </c>
      <c r="B23" s="181"/>
      <c r="C23" s="181"/>
      <c r="D23" s="181"/>
      <c r="E23" s="181"/>
      <c r="F23" s="181"/>
      <c r="G23" s="181"/>
      <c r="H23" s="181"/>
      <c r="I23" s="181"/>
      <c r="J23" s="181"/>
      <c r="K23" s="181"/>
      <c r="L23" s="181"/>
      <c r="M23" s="181"/>
      <c r="N23" s="148"/>
      <c r="O23" s="148"/>
      <c r="P23" s="148"/>
    </row>
    <row r="24" spans="1:16" ht="15" x14ac:dyDescent="0.4">
      <c r="A24" s="161"/>
      <c r="B24" s="161"/>
      <c r="C24" s="161"/>
      <c r="D24" s="161"/>
      <c r="E24" s="161"/>
      <c r="F24" s="161"/>
      <c r="G24" s="161"/>
      <c r="H24" s="161"/>
      <c r="I24" s="161"/>
      <c r="J24" s="161"/>
      <c r="K24" s="161"/>
      <c r="L24" s="161"/>
      <c r="M24" s="161"/>
      <c r="N24" s="148"/>
      <c r="O24" s="148"/>
      <c r="P24" s="148"/>
    </row>
    <row r="25" spans="1:16" ht="15" x14ac:dyDescent="0.4">
      <c r="A25" s="185" t="s">
        <v>63</v>
      </c>
      <c r="B25" s="185"/>
      <c r="C25" s="185"/>
      <c r="D25" s="185"/>
      <c r="E25" s="185"/>
      <c r="F25" s="185"/>
      <c r="G25" s="185"/>
      <c r="H25" s="185"/>
      <c r="I25" s="185"/>
      <c r="J25" s="185"/>
      <c r="K25" s="185"/>
      <c r="L25" s="185"/>
      <c r="M25" s="185"/>
      <c r="N25" s="148"/>
      <c r="O25" s="148"/>
      <c r="P25" s="148"/>
    </row>
    <row r="26" spans="1:16" ht="15" x14ac:dyDescent="0.4">
      <c r="A26" s="170"/>
      <c r="B26" s="170"/>
      <c r="C26" s="170"/>
      <c r="D26" s="170"/>
      <c r="E26" s="170"/>
      <c r="F26" s="170"/>
      <c r="G26" s="170"/>
      <c r="H26" s="170"/>
      <c r="I26" s="170"/>
      <c r="J26" s="170"/>
      <c r="K26" s="170"/>
      <c r="L26" s="148"/>
      <c r="M26" s="148"/>
      <c r="N26" s="148"/>
      <c r="O26" s="148"/>
      <c r="P26" s="148"/>
    </row>
    <row r="27" spans="1:16" ht="15" x14ac:dyDescent="0.4">
      <c r="A27" s="186" t="s">
        <v>52</v>
      </c>
      <c r="B27" s="186"/>
      <c r="C27" s="186"/>
      <c r="D27" s="186"/>
      <c r="E27" s="186"/>
      <c r="F27" s="186"/>
      <c r="G27" s="170"/>
      <c r="H27" s="170"/>
      <c r="I27" s="170"/>
      <c r="J27" s="170"/>
      <c r="K27" s="170"/>
      <c r="L27" s="148"/>
      <c r="M27" s="148"/>
      <c r="N27" s="148"/>
      <c r="O27" s="148"/>
      <c r="P27" s="148"/>
    </row>
    <row r="28" spans="1:16" ht="15" x14ac:dyDescent="0.4">
      <c r="A28" s="170"/>
      <c r="B28" s="170"/>
      <c r="C28" s="170"/>
      <c r="D28" s="170"/>
      <c r="E28" s="170"/>
      <c r="F28" s="170"/>
      <c r="G28" s="170"/>
      <c r="H28" s="170"/>
      <c r="I28" s="170"/>
      <c r="J28" s="170"/>
      <c r="K28" s="170"/>
      <c r="L28" s="148"/>
      <c r="M28" s="148"/>
      <c r="N28" s="148"/>
      <c r="O28" s="148"/>
      <c r="P28" s="148"/>
    </row>
    <row r="29" spans="1:16" ht="15" x14ac:dyDescent="0.4">
      <c r="A29" s="187" t="s">
        <v>53</v>
      </c>
      <c r="B29" s="187"/>
      <c r="C29" s="187"/>
      <c r="D29" s="170"/>
      <c r="E29" s="170"/>
      <c r="F29" s="170"/>
      <c r="G29" s="170"/>
      <c r="H29" s="170"/>
      <c r="I29" s="170"/>
      <c r="J29" s="170"/>
      <c r="K29" s="170"/>
      <c r="L29" s="148"/>
      <c r="M29" s="148"/>
      <c r="N29" s="148"/>
      <c r="O29" s="148"/>
      <c r="P29" s="148"/>
    </row>
  </sheetData>
  <mergeCells count="19">
    <mergeCell ref="A25:M25"/>
    <mergeCell ref="A27:F27"/>
    <mergeCell ref="A29:C29"/>
    <mergeCell ref="A19:M19"/>
    <mergeCell ref="A20:M20"/>
    <mergeCell ref="A21:M21"/>
    <mergeCell ref="A22:M22"/>
    <mergeCell ref="A23:M23"/>
    <mergeCell ref="A12:P13"/>
    <mergeCell ref="A15:C15"/>
    <mergeCell ref="A16:M16"/>
    <mergeCell ref="A17:E17"/>
    <mergeCell ref="A18:M18"/>
    <mergeCell ref="A1:O2"/>
    <mergeCell ref="A9:A11"/>
    <mergeCell ref="B9:M9"/>
    <mergeCell ref="B10:G11"/>
    <mergeCell ref="H10:M11"/>
    <mergeCell ref="A4:O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9D01-7089-D84C-BEFD-4A2CC3A41F3F}">
  <dimension ref="B1:AH90"/>
  <sheetViews>
    <sheetView tabSelected="1" zoomScaleNormal="100" workbookViewId="0">
      <selection activeCell="M3" sqref="M3"/>
    </sheetView>
  </sheetViews>
  <sheetFormatPr baseColWidth="10" defaultColWidth="10.8125" defaultRowHeight="15.75" x14ac:dyDescent="0.5"/>
  <cols>
    <col min="1" max="2" width="10.8125" style="2"/>
    <col min="3" max="3" width="11" style="2" bestFit="1" customWidth="1"/>
    <col min="4" max="4" width="12.3125" style="2" customWidth="1"/>
    <col min="5" max="5" width="11" style="2" bestFit="1" customWidth="1"/>
    <col min="6" max="6" width="11.8125" style="2" customWidth="1"/>
    <col min="7" max="7" width="10.8125" style="2"/>
    <col min="8" max="8" width="20.8125" style="2" customWidth="1"/>
    <col min="9" max="10" width="10.8125" style="2"/>
    <col min="11" max="11" width="17.6875" style="2" customWidth="1"/>
    <col min="12" max="12" width="13.5" style="2" bestFit="1" customWidth="1"/>
    <col min="13" max="13" width="21" style="2" customWidth="1"/>
    <col min="14" max="14" width="13" style="2" bestFit="1" customWidth="1"/>
    <col min="15" max="15" width="11.9375" style="2" bestFit="1" customWidth="1"/>
    <col min="16" max="16" width="15" style="2" bestFit="1" customWidth="1"/>
    <col min="17" max="17" width="12" style="2" bestFit="1" customWidth="1"/>
    <col min="18" max="18" width="15.3125" style="2" bestFit="1" customWidth="1"/>
    <col min="19" max="19" width="13" style="2" bestFit="1" customWidth="1"/>
    <col min="20" max="20" width="13.8125" style="2" customWidth="1"/>
    <col min="21" max="21" width="12" style="2" customWidth="1"/>
    <col min="22" max="22" width="12.9375" style="2" bestFit="1" customWidth="1"/>
    <col min="23" max="23" width="11" style="2" bestFit="1" customWidth="1"/>
    <col min="24" max="16384" width="10.8125" style="2"/>
  </cols>
  <sheetData>
    <row r="1" spans="2:34" ht="16.149999999999999" thickBot="1" x14ac:dyDescent="0.55000000000000004">
      <c r="B1" s="3" t="s">
        <v>0</v>
      </c>
      <c r="C1" s="129" t="s">
        <v>95</v>
      </c>
      <c r="D1" s="4" t="s">
        <v>4</v>
      </c>
      <c r="E1" s="225" t="s">
        <v>96</v>
      </c>
      <c r="F1" s="196"/>
      <c r="G1" s="5" t="s">
        <v>5</v>
      </c>
      <c r="H1" s="128">
        <v>1895679</v>
      </c>
      <c r="I1" s="6" t="s">
        <v>6</v>
      </c>
      <c r="J1" s="127">
        <v>4</v>
      </c>
      <c r="X1" s="163"/>
      <c r="Y1" s="163"/>
      <c r="Z1" s="163"/>
      <c r="AA1" s="163"/>
      <c r="AB1" s="163"/>
      <c r="AC1" s="163"/>
      <c r="AD1" s="163"/>
      <c r="AE1" s="163"/>
      <c r="AF1" s="163"/>
      <c r="AG1" s="163"/>
      <c r="AH1" s="163"/>
    </row>
    <row r="2" spans="2:34" ht="15.5" customHeight="1" x14ac:dyDescent="0.5">
      <c r="B2" s="3" t="s">
        <v>0</v>
      </c>
      <c r="C2" s="129" t="s">
        <v>116</v>
      </c>
      <c r="D2" s="4" t="s">
        <v>4</v>
      </c>
      <c r="E2" s="225" t="s">
        <v>117</v>
      </c>
      <c r="F2" s="196"/>
      <c r="G2" s="5" t="s">
        <v>5</v>
      </c>
      <c r="H2" s="128"/>
      <c r="I2" s="6" t="s">
        <v>6</v>
      </c>
      <c r="J2" s="127">
        <v>4</v>
      </c>
      <c r="K2" s="1"/>
      <c r="X2" s="188" t="s">
        <v>92</v>
      </c>
      <c r="Y2" s="189"/>
      <c r="Z2" s="189"/>
      <c r="AA2" s="189"/>
      <c r="AB2" s="189"/>
      <c r="AC2" s="189"/>
      <c r="AD2" s="189"/>
      <c r="AE2" s="189"/>
      <c r="AF2" s="189"/>
      <c r="AG2" s="189"/>
      <c r="AH2" s="190"/>
    </row>
    <row r="3" spans="2:34" ht="16.05" customHeight="1" thickBot="1" x14ac:dyDescent="0.55000000000000004">
      <c r="B3" s="3" t="s">
        <v>0</v>
      </c>
      <c r="C3" s="129" t="s">
        <v>118</v>
      </c>
      <c r="D3" s="4" t="s">
        <v>4</v>
      </c>
      <c r="E3" s="225" t="s">
        <v>119</v>
      </c>
      <c r="F3" s="196"/>
      <c r="G3" s="5" t="s">
        <v>5</v>
      </c>
      <c r="H3" s="128"/>
      <c r="I3" s="6" t="s">
        <v>6</v>
      </c>
      <c r="J3" s="127">
        <v>4</v>
      </c>
      <c r="X3" s="191"/>
      <c r="Y3" s="192"/>
      <c r="Z3" s="192"/>
      <c r="AA3" s="192"/>
      <c r="AB3" s="192"/>
      <c r="AC3" s="192"/>
      <c r="AD3" s="192"/>
      <c r="AE3" s="192"/>
      <c r="AF3" s="192"/>
      <c r="AG3" s="192"/>
      <c r="AH3" s="193"/>
    </row>
    <row r="4" spans="2:34" ht="14" customHeight="1" thickBot="1" x14ac:dyDescent="0.55000000000000004">
      <c r="B4" s="197" t="s">
        <v>68</v>
      </c>
      <c r="C4" s="197"/>
      <c r="D4" s="197"/>
      <c r="E4" s="197"/>
      <c r="F4" s="197"/>
      <c r="G4" s="197" t="s">
        <v>69</v>
      </c>
      <c r="H4" s="197"/>
      <c r="I4" s="7"/>
      <c r="K4" s="1" t="s">
        <v>8</v>
      </c>
      <c r="R4" s="8"/>
      <c r="X4" s="164"/>
      <c r="Y4" s="165"/>
      <c r="Z4" s="165"/>
      <c r="AA4" s="165"/>
      <c r="AB4" s="165"/>
      <c r="AC4" s="165"/>
      <c r="AD4" s="165"/>
      <c r="AE4" s="165"/>
      <c r="AF4" s="165"/>
      <c r="AG4" s="165"/>
      <c r="AH4" s="166"/>
    </row>
    <row r="5" spans="2:34" ht="14" customHeight="1" x14ac:dyDescent="0.5">
      <c r="B5" s="198" t="s">
        <v>71</v>
      </c>
      <c r="C5" s="198"/>
      <c r="D5" s="198"/>
      <c r="E5" s="198"/>
      <c r="F5" s="198"/>
      <c r="G5" s="198"/>
      <c r="H5" s="198"/>
      <c r="K5" s="130" t="s">
        <v>98</v>
      </c>
      <c r="L5" s="131">
        <v>476000</v>
      </c>
      <c r="M5" s="131"/>
      <c r="N5" s="131"/>
      <c r="O5" s="131"/>
      <c r="P5" s="131"/>
      <c r="Q5" s="132"/>
      <c r="X5" s="164"/>
      <c r="Y5" s="165"/>
      <c r="Z5" s="165"/>
      <c r="AA5" s="165"/>
      <c r="AB5" s="165"/>
      <c r="AC5" s="165"/>
      <c r="AD5" s="165"/>
      <c r="AE5" s="165"/>
      <c r="AF5" s="165"/>
      <c r="AG5" s="165"/>
      <c r="AH5" s="166"/>
    </row>
    <row r="6" spans="2:34" ht="14" customHeight="1" x14ac:dyDescent="0.5">
      <c r="B6" s="198"/>
      <c r="C6" s="198"/>
      <c r="D6" s="198"/>
      <c r="E6" s="198"/>
      <c r="F6" s="198"/>
      <c r="G6" s="198"/>
      <c r="H6" s="198"/>
      <c r="K6" s="133" t="s">
        <v>99</v>
      </c>
      <c r="L6" s="134">
        <v>25</v>
      </c>
      <c r="M6" s="134"/>
      <c r="N6" s="134"/>
      <c r="O6" s="134"/>
      <c r="P6" s="134"/>
      <c r="Q6" s="135"/>
      <c r="X6" s="164"/>
      <c r="Y6" s="165"/>
      <c r="Z6" s="165"/>
      <c r="AA6" s="165"/>
      <c r="AB6" s="165"/>
      <c r="AC6" s="165"/>
      <c r="AD6" s="165"/>
      <c r="AE6" s="165"/>
      <c r="AF6" s="165"/>
      <c r="AG6" s="165"/>
      <c r="AH6" s="166"/>
    </row>
    <row r="7" spans="2:34" ht="14" customHeight="1" x14ac:dyDescent="0.5">
      <c r="B7" s="198"/>
      <c r="C7" s="198"/>
      <c r="D7" s="198"/>
      <c r="E7" s="198"/>
      <c r="F7" s="198"/>
      <c r="G7" s="198"/>
      <c r="H7" s="198"/>
      <c r="K7" s="133" t="s">
        <v>100</v>
      </c>
      <c r="L7" s="134">
        <v>26000</v>
      </c>
      <c r="M7" s="134"/>
      <c r="N7" s="134"/>
      <c r="O7" s="134"/>
      <c r="P7" s="134"/>
      <c r="Q7" s="135"/>
      <c r="X7" s="164"/>
      <c r="Y7" s="165"/>
      <c r="Z7" s="165"/>
      <c r="AA7" s="165"/>
      <c r="AB7" s="165"/>
      <c r="AC7" s="165"/>
      <c r="AD7" s="165"/>
      <c r="AE7" s="165"/>
      <c r="AF7" s="165"/>
      <c r="AG7" s="165"/>
      <c r="AH7" s="166"/>
    </row>
    <row r="8" spans="2:34" ht="14" customHeight="1" x14ac:dyDescent="0.5">
      <c r="B8" s="198"/>
      <c r="C8" s="198"/>
      <c r="D8" s="198"/>
      <c r="E8" s="198"/>
      <c r="F8" s="198"/>
      <c r="G8" s="198"/>
      <c r="H8" s="198"/>
      <c r="K8" s="133" t="s">
        <v>101</v>
      </c>
      <c r="L8" s="134">
        <v>8</v>
      </c>
      <c r="M8" s="134"/>
      <c r="N8" s="134"/>
      <c r="O8" s="136"/>
      <c r="P8" s="134"/>
      <c r="Q8" s="135"/>
      <c r="X8" s="164"/>
      <c r="Y8" s="165"/>
      <c r="Z8" s="165"/>
      <c r="AA8" s="165"/>
      <c r="AB8" s="165"/>
      <c r="AC8" s="165"/>
      <c r="AD8" s="165"/>
      <c r="AE8" s="165"/>
      <c r="AF8" s="165"/>
      <c r="AG8" s="165"/>
      <c r="AH8" s="166"/>
    </row>
    <row r="9" spans="2:34" x14ac:dyDescent="0.5">
      <c r="B9" s="198"/>
      <c r="C9" s="198"/>
      <c r="D9" s="198"/>
      <c r="E9" s="198"/>
      <c r="F9" s="198"/>
      <c r="G9" s="198"/>
      <c r="H9" s="198"/>
      <c r="K9" s="137"/>
      <c r="L9" s="134"/>
      <c r="M9" s="134"/>
      <c r="N9" s="134"/>
      <c r="O9" s="134"/>
      <c r="P9" s="134"/>
      <c r="Q9" s="135"/>
      <c r="X9" s="164"/>
      <c r="Y9" s="165"/>
      <c r="Z9" s="165"/>
      <c r="AA9" s="165"/>
      <c r="AB9" s="165"/>
      <c r="AC9" s="165"/>
      <c r="AD9" s="165"/>
      <c r="AE9" s="165"/>
      <c r="AF9" s="165"/>
      <c r="AG9" s="165"/>
      <c r="AH9" s="166"/>
    </row>
    <row r="10" spans="2:34" x14ac:dyDescent="0.5">
      <c r="B10" s="198"/>
      <c r="C10" s="198"/>
      <c r="D10" s="198"/>
      <c r="E10" s="198"/>
      <c r="F10" s="198"/>
      <c r="G10" s="198"/>
      <c r="H10" s="198"/>
      <c r="K10" s="133" t="s">
        <v>102</v>
      </c>
      <c r="L10" s="134">
        <v>258000</v>
      </c>
      <c r="M10" s="134"/>
      <c r="N10" s="134"/>
      <c r="O10" s="134"/>
      <c r="P10" s="134"/>
      <c r="Q10" s="135"/>
      <c r="X10" s="164"/>
      <c r="Y10" s="165"/>
      <c r="Z10" s="165"/>
      <c r="AA10" s="165"/>
      <c r="AB10" s="165"/>
      <c r="AC10" s="165"/>
      <c r="AD10" s="165"/>
      <c r="AE10" s="165"/>
      <c r="AF10" s="165"/>
      <c r="AG10" s="165"/>
      <c r="AH10" s="166"/>
    </row>
    <row r="11" spans="2:34" ht="16.05" customHeight="1" x14ac:dyDescent="0.5">
      <c r="B11" s="198"/>
      <c r="C11" s="198"/>
      <c r="D11" s="198"/>
      <c r="E11" s="198"/>
      <c r="F11" s="198"/>
      <c r="G11" s="198"/>
      <c r="H11" s="198"/>
      <c r="K11" s="133" t="s">
        <v>103</v>
      </c>
      <c r="L11" s="134">
        <v>387000</v>
      </c>
      <c r="M11" s="134"/>
      <c r="N11" s="134"/>
      <c r="O11" s="134"/>
      <c r="P11" s="134"/>
      <c r="Q11" s="135"/>
      <c r="X11" s="164"/>
      <c r="Y11" s="165"/>
      <c r="Z11" s="165"/>
      <c r="AA11" s="165"/>
      <c r="AB11" s="165"/>
      <c r="AC11" s="165"/>
      <c r="AD11" s="165"/>
      <c r="AE11" s="165"/>
      <c r="AF11" s="165"/>
      <c r="AG11" s="165"/>
      <c r="AH11" s="166"/>
    </row>
    <row r="12" spans="2:34" x14ac:dyDescent="0.5">
      <c r="B12" s="198"/>
      <c r="C12" s="198"/>
      <c r="D12" s="198"/>
      <c r="E12" s="198"/>
      <c r="F12" s="198"/>
      <c r="G12" s="198"/>
      <c r="H12" s="198"/>
      <c r="K12" s="133" t="s">
        <v>104</v>
      </c>
      <c r="L12" s="134">
        <v>834000</v>
      </c>
      <c r="M12" s="134"/>
      <c r="N12" s="134"/>
      <c r="O12" s="134"/>
      <c r="P12" s="134"/>
      <c r="Q12" s="135"/>
      <c r="X12" s="164"/>
      <c r="Y12" s="165"/>
      <c r="Z12" s="165"/>
      <c r="AA12" s="165"/>
      <c r="AB12" s="165"/>
      <c r="AC12" s="165"/>
      <c r="AD12" s="165"/>
      <c r="AE12" s="165"/>
      <c r="AF12" s="165"/>
      <c r="AG12" s="165"/>
      <c r="AH12" s="166"/>
    </row>
    <row r="13" spans="2:34" x14ac:dyDescent="0.5">
      <c r="B13" s="198" t="s">
        <v>72</v>
      </c>
      <c r="C13" s="198"/>
      <c r="D13" s="198"/>
      <c r="E13" s="198"/>
      <c r="F13" s="198"/>
      <c r="G13" s="198"/>
      <c r="H13" s="198"/>
      <c r="K13" s="133" t="s">
        <v>105</v>
      </c>
      <c r="L13" s="134">
        <v>11250</v>
      </c>
      <c r="M13" s="134"/>
      <c r="N13" s="134"/>
      <c r="O13" s="134"/>
      <c r="P13" s="134"/>
      <c r="Q13" s="135"/>
      <c r="X13" s="164"/>
      <c r="Y13" s="165"/>
      <c r="Z13" s="165"/>
      <c r="AA13" s="165"/>
      <c r="AB13" s="165"/>
      <c r="AC13" s="165"/>
      <c r="AD13" s="165"/>
      <c r="AE13" s="165"/>
      <c r="AF13" s="165"/>
      <c r="AG13" s="165"/>
      <c r="AH13" s="166"/>
    </row>
    <row r="14" spans="2:34" x14ac:dyDescent="0.5">
      <c r="B14" s="198"/>
      <c r="C14" s="198"/>
      <c r="D14" s="198"/>
      <c r="E14" s="198"/>
      <c r="F14" s="198"/>
      <c r="G14" s="198"/>
      <c r="H14" s="198"/>
      <c r="K14" s="133" t="s">
        <v>106</v>
      </c>
      <c r="L14" s="134">
        <v>19350</v>
      </c>
      <c r="M14" s="134"/>
      <c r="N14" s="134"/>
      <c r="O14" s="134"/>
      <c r="P14" s="134"/>
      <c r="Q14" s="135"/>
      <c r="X14" s="164"/>
      <c r="Y14" s="165"/>
      <c r="Z14" s="165"/>
      <c r="AA14" s="165"/>
      <c r="AB14" s="165"/>
      <c r="AC14" s="165"/>
      <c r="AD14" s="165"/>
      <c r="AE14" s="165"/>
      <c r="AF14" s="165"/>
      <c r="AG14" s="165"/>
      <c r="AH14" s="166"/>
    </row>
    <row r="15" spans="2:34" x14ac:dyDescent="0.5">
      <c r="B15" s="198"/>
      <c r="C15" s="198"/>
      <c r="D15" s="198"/>
      <c r="E15" s="198"/>
      <c r="F15" s="198"/>
      <c r="G15" s="198"/>
      <c r="H15" s="198"/>
      <c r="K15" s="133" t="s">
        <v>107</v>
      </c>
      <c r="L15" s="134">
        <v>461000</v>
      </c>
      <c r="M15" s="134"/>
      <c r="N15" s="134"/>
      <c r="O15" s="134"/>
      <c r="P15" s="134"/>
      <c r="Q15" s="135"/>
      <c r="X15" s="164"/>
      <c r="Y15" s="165"/>
      <c r="Z15" s="165"/>
      <c r="AA15" s="165"/>
      <c r="AB15" s="165"/>
      <c r="AC15" s="165"/>
      <c r="AD15" s="165"/>
      <c r="AE15" s="165"/>
      <c r="AF15" s="165"/>
      <c r="AG15" s="165"/>
      <c r="AH15" s="166"/>
    </row>
    <row r="16" spans="2:34" x14ac:dyDescent="0.5">
      <c r="B16" s="198"/>
      <c r="C16" s="198"/>
      <c r="D16" s="198"/>
      <c r="E16" s="198"/>
      <c r="F16" s="198"/>
      <c r="G16" s="198"/>
      <c r="H16" s="198"/>
      <c r="K16" s="133" t="s">
        <v>108</v>
      </c>
      <c r="L16" s="134">
        <v>1.03</v>
      </c>
      <c r="M16" s="134"/>
      <c r="N16" s="134"/>
      <c r="O16" s="134"/>
      <c r="P16" s="134"/>
      <c r="Q16" s="135"/>
      <c r="X16" s="164"/>
      <c r="Y16" s="165"/>
      <c r="Z16" s="165"/>
      <c r="AA16" s="165"/>
      <c r="AB16" s="165"/>
      <c r="AC16" s="165"/>
      <c r="AD16" s="165"/>
      <c r="AE16" s="165"/>
      <c r="AF16" s="165"/>
      <c r="AG16" s="165"/>
      <c r="AH16" s="166"/>
    </row>
    <row r="17" spans="2:34" ht="16.05" customHeight="1" thickBot="1" x14ac:dyDescent="0.55000000000000004">
      <c r="B17" s="198"/>
      <c r="C17" s="198"/>
      <c r="D17" s="198"/>
      <c r="E17" s="198"/>
      <c r="F17" s="198"/>
      <c r="G17" s="198"/>
      <c r="H17" s="198"/>
      <c r="K17" s="133"/>
      <c r="L17" s="134"/>
      <c r="M17" s="134"/>
      <c r="N17" s="134"/>
      <c r="O17" s="134"/>
      <c r="P17" s="134"/>
      <c r="Q17" s="135"/>
      <c r="X17" s="164"/>
      <c r="Y17" s="165"/>
      <c r="Z17" s="165"/>
      <c r="AA17" s="165"/>
      <c r="AB17" s="165"/>
      <c r="AC17" s="165"/>
      <c r="AD17" s="165"/>
      <c r="AE17" s="165"/>
      <c r="AF17" s="165"/>
      <c r="AG17" s="165"/>
      <c r="AH17" s="166"/>
    </row>
    <row r="18" spans="2:34" ht="16.05" customHeight="1" thickBot="1" x14ac:dyDescent="0.55000000000000004">
      <c r="B18" s="198"/>
      <c r="C18" s="198"/>
      <c r="D18" s="198"/>
      <c r="E18" s="198"/>
      <c r="F18" s="198"/>
      <c r="G18" s="198"/>
      <c r="H18" s="198"/>
      <c r="K18" s="41"/>
      <c r="L18" s="115" t="s">
        <v>39</v>
      </c>
      <c r="M18" s="116" t="s">
        <v>36</v>
      </c>
      <c r="N18" s="112"/>
      <c r="O18" s="112"/>
      <c r="P18" s="112"/>
      <c r="Q18" s="42"/>
      <c r="T18" s="9"/>
      <c r="X18" s="164"/>
      <c r="Y18" s="165"/>
      <c r="Z18" s="165"/>
      <c r="AA18" s="165"/>
      <c r="AB18" s="165"/>
      <c r="AC18" s="165"/>
      <c r="AD18" s="165"/>
      <c r="AE18" s="165"/>
      <c r="AF18" s="165"/>
      <c r="AG18" s="165"/>
      <c r="AH18" s="166"/>
    </row>
    <row r="19" spans="2:34" ht="14" customHeight="1" x14ac:dyDescent="0.5">
      <c r="B19" s="199" t="s">
        <v>73</v>
      </c>
      <c r="C19" s="199"/>
      <c r="D19" s="199"/>
      <c r="E19" s="199"/>
      <c r="F19" s="199"/>
      <c r="G19" s="199"/>
      <c r="H19" s="199"/>
      <c r="K19" s="117" t="s">
        <v>12</v>
      </c>
      <c r="L19" s="44">
        <v>476000</v>
      </c>
      <c r="M19" s="45">
        <f>L19-(((L19-L7)/L6)*L8)</f>
        <v>332000</v>
      </c>
      <c r="N19" s="112"/>
      <c r="O19" s="112"/>
      <c r="P19" s="112"/>
      <c r="Q19" s="42"/>
      <c r="T19" s="15"/>
      <c r="X19" s="164"/>
      <c r="Y19" s="165"/>
      <c r="Z19" s="165"/>
      <c r="AA19" s="165"/>
      <c r="AB19" s="165"/>
      <c r="AC19" s="165"/>
      <c r="AD19" s="165"/>
      <c r="AE19" s="165"/>
      <c r="AF19" s="165"/>
      <c r="AG19" s="165"/>
      <c r="AH19" s="166"/>
    </row>
    <row r="20" spans="2:34" ht="16.05" customHeight="1" x14ac:dyDescent="0.5">
      <c r="B20" s="199"/>
      <c r="C20" s="199"/>
      <c r="D20" s="199"/>
      <c r="E20" s="199"/>
      <c r="F20" s="199"/>
      <c r="G20" s="199"/>
      <c r="H20" s="199"/>
      <c r="K20" s="43" t="s">
        <v>13</v>
      </c>
      <c r="L20" s="46">
        <f>((L10/(L10+L11))*(L12+L13+L14)) + L15</f>
        <v>806840</v>
      </c>
      <c r="M20" s="47">
        <v>690000</v>
      </c>
      <c r="N20" s="112"/>
      <c r="O20" s="112"/>
      <c r="P20" s="112"/>
      <c r="Q20" s="42"/>
      <c r="X20" s="164"/>
      <c r="Y20" s="165"/>
      <c r="Z20" s="165"/>
      <c r="AA20" s="165"/>
      <c r="AB20" s="165"/>
      <c r="AC20" s="165"/>
      <c r="AD20" s="165"/>
      <c r="AE20" s="165"/>
      <c r="AF20" s="165"/>
      <c r="AG20" s="165"/>
      <c r="AH20" s="166"/>
    </row>
    <row r="21" spans="2:34" ht="16.149999999999999" thickBot="1" x14ac:dyDescent="0.55000000000000004">
      <c r="B21" s="199"/>
      <c r="C21" s="199"/>
      <c r="D21" s="199"/>
      <c r="E21" s="199"/>
      <c r="F21" s="199"/>
      <c r="G21" s="199"/>
      <c r="H21" s="199"/>
      <c r="K21" s="118" t="s">
        <v>14</v>
      </c>
      <c r="L21" s="46">
        <f>((L11/(L11+L10))*(L12+L13+L14))</f>
        <v>518760</v>
      </c>
      <c r="M21" s="48">
        <f>L21*(L16^L8)</f>
        <v>657149.64742063964</v>
      </c>
      <c r="N21" s="111"/>
      <c r="O21" s="111"/>
      <c r="P21" s="111"/>
      <c r="Q21" s="49"/>
      <c r="X21" s="164"/>
      <c r="Y21" s="165"/>
      <c r="Z21" s="165"/>
      <c r="AA21" s="165"/>
      <c r="AB21" s="165"/>
      <c r="AC21" s="165"/>
      <c r="AD21" s="165"/>
      <c r="AE21" s="165"/>
      <c r="AF21" s="165"/>
      <c r="AG21" s="165"/>
      <c r="AH21" s="166"/>
    </row>
    <row r="22" spans="2:34" ht="15.5" customHeight="1" x14ac:dyDescent="0.5">
      <c r="B22" s="198" t="s">
        <v>75</v>
      </c>
      <c r="C22" s="198"/>
      <c r="D22" s="198"/>
      <c r="E22" s="198"/>
      <c r="F22" s="198"/>
      <c r="G22" s="198"/>
      <c r="H22" s="198"/>
      <c r="X22" s="164"/>
      <c r="Y22" s="165"/>
      <c r="Z22" s="165"/>
      <c r="AA22" s="165"/>
      <c r="AB22" s="165"/>
      <c r="AC22" s="165"/>
      <c r="AD22" s="165"/>
      <c r="AE22" s="165"/>
      <c r="AF22" s="165"/>
      <c r="AG22" s="165"/>
      <c r="AH22" s="166"/>
    </row>
    <row r="23" spans="2:34" ht="16.149999999999999" thickBot="1" x14ac:dyDescent="0.55000000000000004">
      <c r="B23" s="198"/>
      <c r="C23" s="198"/>
      <c r="D23" s="198"/>
      <c r="E23" s="198"/>
      <c r="F23" s="198"/>
      <c r="G23" s="198"/>
      <c r="H23" s="198"/>
      <c r="K23" s="16" t="s">
        <v>19</v>
      </c>
      <c r="L23" s="16"/>
      <c r="M23" s="16"/>
      <c r="N23" s="17"/>
      <c r="O23" s="18"/>
      <c r="P23" s="17"/>
      <c r="Q23" s="17"/>
      <c r="R23" s="17"/>
      <c r="S23" s="17"/>
      <c r="T23" s="17"/>
      <c r="U23" s="17"/>
      <c r="X23" s="164"/>
      <c r="Y23" s="165"/>
      <c r="Z23" s="165"/>
      <c r="AA23" s="165"/>
      <c r="AB23" s="165"/>
      <c r="AC23" s="165"/>
      <c r="AD23" s="165"/>
      <c r="AE23" s="165"/>
      <c r="AF23" s="165"/>
      <c r="AG23" s="165"/>
      <c r="AH23" s="166"/>
    </row>
    <row r="24" spans="2:34" ht="16.05" customHeight="1" thickBot="1" x14ac:dyDescent="0.55000000000000004">
      <c r="B24" s="198" t="s">
        <v>76</v>
      </c>
      <c r="C24" s="198"/>
      <c r="D24" s="198"/>
      <c r="E24" s="198"/>
      <c r="F24" s="198"/>
      <c r="G24" s="198"/>
      <c r="H24" s="198"/>
      <c r="K24" s="206" t="s">
        <v>1</v>
      </c>
      <c r="L24" s="207"/>
      <c r="M24" s="50" t="s">
        <v>3</v>
      </c>
      <c r="N24" s="51">
        <v>0</v>
      </c>
      <c r="O24" s="52">
        <v>1</v>
      </c>
      <c r="P24" s="52">
        <v>2</v>
      </c>
      <c r="Q24" s="52">
        <v>3</v>
      </c>
      <c r="R24" s="52">
        <v>4</v>
      </c>
      <c r="S24" s="52">
        <v>5</v>
      </c>
      <c r="T24" s="52">
        <v>6</v>
      </c>
      <c r="U24" s="52">
        <v>7</v>
      </c>
      <c r="V24" s="107">
        <v>8</v>
      </c>
      <c r="W24" s="9"/>
      <c r="X24" s="164"/>
      <c r="Y24" s="165"/>
      <c r="Z24" s="165"/>
      <c r="AA24" s="165"/>
      <c r="AB24" s="165"/>
      <c r="AC24" s="165"/>
      <c r="AD24" s="165"/>
      <c r="AE24" s="165"/>
      <c r="AF24" s="165"/>
      <c r="AG24" s="165"/>
      <c r="AH24" s="166"/>
    </row>
    <row r="25" spans="2:34" ht="14" customHeight="1" thickBot="1" x14ac:dyDescent="0.55000000000000004">
      <c r="B25" s="198"/>
      <c r="C25" s="198"/>
      <c r="D25" s="198"/>
      <c r="E25" s="198"/>
      <c r="F25" s="198"/>
      <c r="G25" s="198"/>
      <c r="H25" s="198"/>
      <c r="K25" s="208" t="s">
        <v>7</v>
      </c>
      <c r="L25" s="209"/>
      <c r="M25" s="53"/>
      <c r="N25" s="54">
        <v>0</v>
      </c>
      <c r="O25" s="156">
        <v>21000</v>
      </c>
      <c r="P25" s="156">
        <v>21000</v>
      </c>
      <c r="Q25" s="156">
        <v>21000</v>
      </c>
      <c r="R25" s="156">
        <v>21000</v>
      </c>
      <c r="S25" s="156">
        <v>29000</v>
      </c>
      <c r="T25" s="156">
        <v>29000</v>
      </c>
      <c r="U25" s="156">
        <v>29000</v>
      </c>
      <c r="V25" s="157">
        <v>29000</v>
      </c>
      <c r="W25" s="10"/>
      <c r="X25" s="164"/>
      <c r="Y25" s="165"/>
      <c r="Z25" s="165"/>
      <c r="AA25" s="165"/>
      <c r="AB25" s="165"/>
      <c r="AC25" s="165"/>
      <c r="AD25" s="165"/>
      <c r="AE25" s="165"/>
      <c r="AF25" s="165"/>
      <c r="AG25" s="165"/>
      <c r="AH25" s="166"/>
    </row>
    <row r="26" spans="2:34" ht="14" customHeight="1" x14ac:dyDescent="0.5">
      <c r="B26" s="198" t="s">
        <v>74</v>
      </c>
      <c r="C26" s="198"/>
      <c r="D26" s="198"/>
      <c r="E26" s="198"/>
      <c r="F26" s="198"/>
      <c r="G26" s="198"/>
      <c r="H26" s="198"/>
      <c r="K26" s="210" t="s">
        <v>109</v>
      </c>
      <c r="L26" s="211"/>
      <c r="M26" s="55"/>
      <c r="N26" s="138">
        <v>0</v>
      </c>
      <c r="O26" s="139">
        <v>-99000</v>
      </c>
      <c r="P26" s="139">
        <v>-99000</v>
      </c>
      <c r="Q26" s="139">
        <v>-99000</v>
      </c>
      <c r="R26" s="139">
        <v>-99000</v>
      </c>
      <c r="S26" s="139">
        <v>-178000</v>
      </c>
      <c r="T26" s="139">
        <v>-178000</v>
      </c>
      <c r="U26" s="139">
        <v>-178000</v>
      </c>
      <c r="V26" s="173">
        <v>-178000</v>
      </c>
      <c r="W26" s="11"/>
      <c r="X26" s="164"/>
      <c r="Y26" s="165"/>
      <c r="Z26" s="165"/>
      <c r="AA26" s="165"/>
      <c r="AB26" s="165"/>
      <c r="AC26" s="165"/>
      <c r="AD26" s="165"/>
      <c r="AE26" s="165"/>
      <c r="AF26" s="165"/>
      <c r="AG26" s="165"/>
      <c r="AH26" s="166"/>
    </row>
    <row r="27" spans="2:34" ht="14" customHeight="1" x14ac:dyDescent="0.5">
      <c r="B27" s="198"/>
      <c r="C27" s="198"/>
      <c r="D27" s="198"/>
      <c r="E27" s="198"/>
      <c r="F27" s="198"/>
      <c r="G27" s="198"/>
      <c r="H27" s="198"/>
      <c r="K27" s="210" t="s">
        <v>111</v>
      </c>
      <c r="L27" s="211"/>
      <c r="M27" s="172">
        <v>23</v>
      </c>
      <c r="N27" s="174">
        <f>$M$27</f>
        <v>23</v>
      </c>
      <c r="O27" s="174">
        <f t="shared" ref="O27:V27" si="0">$M$27</f>
        <v>23</v>
      </c>
      <c r="P27" s="174">
        <f t="shared" si="0"/>
        <v>23</v>
      </c>
      <c r="Q27" s="174">
        <f t="shared" si="0"/>
        <v>23</v>
      </c>
      <c r="R27" s="174">
        <f t="shared" si="0"/>
        <v>23</v>
      </c>
      <c r="S27" s="174">
        <f t="shared" si="0"/>
        <v>23</v>
      </c>
      <c r="T27" s="174">
        <f t="shared" si="0"/>
        <v>23</v>
      </c>
      <c r="U27" s="174">
        <f t="shared" si="0"/>
        <v>23</v>
      </c>
      <c r="V27" s="174">
        <f t="shared" si="0"/>
        <v>23</v>
      </c>
      <c r="W27" s="12"/>
      <c r="X27" s="164"/>
      <c r="Y27" s="165"/>
      <c r="Z27" s="165"/>
      <c r="AA27" s="165"/>
      <c r="AB27" s="165"/>
      <c r="AC27" s="165"/>
      <c r="AD27" s="165"/>
      <c r="AE27" s="165"/>
      <c r="AF27" s="165"/>
      <c r="AG27" s="165"/>
      <c r="AH27" s="166"/>
    </row>
    <row r="28" spans="2:34" ht="16.149999999999999" thickBot="1" x14ac:dyDescent="0.55000000000000004">
      <c r="B28" s="198"/>
      <c r="C28" s="198"/>
      <c r="D28" s="198"/>
      <c r="E28" s="198"/>
      <c r="F28" s="198"/>
      <c r="G28" s="198"/>
      <c r="H28" s="198"/>
      <c r="K28" s="210" t="s">
        <v>110</v>
      </c>
      <c r="L28" s="211"/>
      <c r="M28" s="55"/>
      <c r="N28" s="138">
        <v>0</v>
      </c>
      <c r="O28" s="140">
        <f>O25*O27</f>
        <v>483000</v>
      </c>
      <c r="P28" s="140">
        <f t="shared" ref="P28:V28" si="1">P25*P27</f>
        <v>483000</v>
      </c>
      <c r="Q28" s="140">
        <f t="shared" si="1"/>
        <v>483000</v>
      </c>
      <c r="R28" s="140">
        <f t="shared" si="1"/>
        <v>483000</v>
      </c>
      <c r="S28" s="140">
        <f t="shared" si="1"/>
        <v>667000</v>
      </c>
      <c r="T28" s="140">
        <f t="shared" si="1"/>
        <v>667000</v>
      </c>
      <c r="U28" s="140">
        <f t="shared" si="1"/>
        <v>667000</v>
      </c>
      <c r="V28" s="140">
        <f t="shared" si="1"/>
        <v>667000</v>
      </c>
      <c r="W28" s="12"/>
      <c r="X28" s="164"/>
      <c r="Y28" s="165"/>
      <c r="Z28" s="165"/>
      <c r="AA28" s="165"/>
      <c r="AB28" s="165"/>
      <c r="AC28" s="165"/>
      <c r="AD28" s="165"/>
      <c r="AE28" s="165"/>
      <c r="AF28" s="165"/>
      <c r="AG28" s="165"/>
      <c r="AH28" s="166"/>
    </row>
    <row r="29" spans="2:34" ht="16.05" customHeight="1" thickBot="1" x14ac:dyDescent="0.55000000000000004">
      <c r="B29" s="198"/>
      <c r="C29" s="198"/>
      <c r="D29" s="198"/>
      <c r="E29" s="198"/>
      <c r="F29" s="198"/>
      <c r="G29" s="198"/>
      <c r="H29" s="198"/>
      <c r="K29" s="208" t="s">
        <v>10</v>
      </c>
      <c r="L29" s="209"/>
      <c r="M29" s="238"/>
      <c r="N29" s="141">
        <f>N26+N28</f>
        <v>0</v>
      </c>
      <c r="O29" s="141">
        <f t="shared" ref="O29:V29" si="2">O26+O28</f>
        <v>384000</v>
      </c>
      <c r="P29" s="141">
        <f t="shared" si="2"/>
        <v>384000</v>
      </c>
      <c r="Q29" s="141">
        <f t="shared" si="2"/>
        <v>384000</v>
      </c>
      <c r="R29" s="141">
        <f t="shared" si="2"/>
        <v>384000</v>
      </c>
      <c r="S29" s="141">
        <f t="shared" si="2"/>
        <v>489000</v>
      </c>
      <c r="T29" s="141">
        <f t="shared" si="2"/>
        <v>489000</v>
      </c>
      <c r="U29" s="141">
        <f t="shared" si="2"/>
        <v>489000</v>
      </c>
      <c r="V29" s="141">
        <f t="shared" si="2"/>
        <v>489000</v>
      </c>
      <c r="W29" s="13"/>
      <c r="X29" s="164"/>
      <c r="Y29" s="165"/>
      <c r="Z29" s="165"/>
      <c r="AA29" s="165"/>
      <c r="AB29" s="165"/>
      <c r="AC29" s="165"/>
      <c r="AD29" s="165"/>
      <c r="AE29" s="165"/>
      <c r="AF29" s="165"/>
      <c r="AG29" s="165"/>
      <c r="AH29" s="166"/>
    </row>
    <row r="30" spans="2:34" ht="14" customHeight="1" x14ac:dyDescent="0.5">
      <c r="B30" s="198"/>
      <c r="C30" s="198"/>
      <c r="D30" s="198"/>
      <c r="E30" s="198"/>
      <c r="F30" s="198"/>
      <c r="G30" s="198"/>
      <c r="H30" s="198"/>
      <c r="K30" s="210" t="s">
        <v>11</v>
      </c>
      <c r="L30" s="211"/>
      <c r="M30" s="58"/>
      <c r="N30" s="138">
        <f>-(27500+14000)</f>
        <v>-41500</v>
      </c>
      <c r="O30" s="140">
        <v>0</v>
      </c>
      <c r="P30" s="140">
        <v>0</v>
      </c>
      <c r="Q30" s="140">
        <v>0</v>
      </c>
      <c r="R30" s="140">
        <v>0</v>
      </c>
      <c r="S30" s="140">
        <v>0</v>
      </c>
      <c r="T30" s="140">
        <v>0</v>
      </c>
      <c r="U30" s="140">
        <v>0</v>
      </c>
      <c r="V30" s="109">
        <v>0</v>
      </c>
      <c r="W30" s="14"/>
      <c r="X30" s="164"/>
      <c r="Y30" s="165"/>
      <c r="Z30" s="165"/>
      <c r="AA30" s="165"/>
      <c r="AB30" s="165"/>
      <c r="AC30" s="165"/>
      <c r="AD30" s="165"/>
      <c r="AE30" s="165"/>
      <c r="AF30" s="165"/>
      <c r="AG30" s="165"/>
      <c r="AH30" s="166"/>
    </row>
    <row r="31" spans="2:34" ht="14" customHeight="1" x14ac:dyDescent="0.5">
      <c r="B31" s="198" t="s">
        <v>77</v>
      </c>
      <c r="C31" s="198"/>
      <c r="D31" s="198"/>
      <c r="E31" s="198"/>
      <c r="F31" s="198"/>
      <c r="G31" s="198"/>
      <c r="H31" s="198"/>
      <c r="K31" s="210" t="s">
        <v>112</v>
      </c>
      <c r="L31" s="211"/>
      <c r="M31" s="245">
        <f>L19</f>
        <v>476000</v>
      </c>
      <c r="N31" s="142">
        <f>-L19</f>
        <v>-476000</v>
      </c>
      <c r="O31" s="140">
        <v>0</v>
      </c>
      <c r="P31" s="140">
        <v>0</v>
      </c>
      <c r="Q31" s="140">
        <v>0</v>
      </c>
      <c r="R31" s="140">
        <v>0</v>
      </c>
      <c r="S31" s="140">
        <v>0</v>
      </c>
      <c r="T31" s="140">
        <v>0</v>
      </c>
      <c r="U31" s="140">
        <v>0</v>
      </c>
      <c r="V31" s="175">
        <f>M19</f>
        <v>332000</v>
      </c>
      <c r="W31" s="14"/>
      <c r="X31" s="164"/>
      <c r="Y31" s="165"/>
      <c r="Z31" s="165"/>
      <c r="AA31" s="165"/>
      <c r="AB31" s="165"/>
      <c r="AC31" s="165"/>
      <c r="AD31" s="165"/>
      <c r="AE31" s="165"/>
      <c r="AF31" s="165"/>
      <c r="AG31" s="165"/>
      <c r="AH31" s="166"/>
    </row>
    <row r="32" spans="2:34" ht="14" customHeight="1" x14ac:dyDescent="0.5">
      <c r="B32" s="198"/>
      <c r="C32" s="198"/>
      <c r="D32" s="198"/>
      <c r="E32" s="198"/>
      <c r="F32" s="198"/>
      <c r="G32" s="198"/>
      <c r="H32" s="198"/>
      <c r="K32" s="210" t="s">
        <v>13</v>
      </c>
      <c r="L32" s="211"/>
      <c r="M32" s="245">
        <f t="shared" ref="M32:M33" si="3">L20</f>
        <v>806840</v>
      </c>
      <c r="N32" s="142">
        <f>-L20</f>
        <v>-806840</v>
      </c>
      <c r="O32" s="140">
        <v>0</v>
      </c>
      <c r="P32" s="140">
        <v>0</v>
      </c>
      <c r="Q32" s="140">
        <v>0</v>
      </c>
      <c r="R32" s="140">
        <v>0</v>
      </c>
      <c r="S32" s="140">
        <v>0</v>
      </c>
      <c r="T32" s="140">
        <v>0</v>
      </c>
      <c r="U32" s="140">
        <v>0</v>
      </c>
      <c r="V32" s="175">
        <f>M20</f>
        <v>690000</v>
      </c>
      <c r="W32" s="14"/>
      <c r="X32" s="164"/>
      <c r="Y32" s="165"/>
      <c r="Z32" s="165"/>
      <c r="AA32" s="165"/>
      <c r="AB32" s="165"/>
      <c r="AC32" s="165"/>
      <c r="AD32" s="165"/>
      <c r="AE32" s="165"/>
      <c r="AF32" s="165"/>
      <c r="AG32" s="165"/>
      <c r="AH32" s="166"/>
    </row>
    <row r="33" spans="2:34" ht="14" customHeight="1" x14ac:dyDescent="0.5">
      <c r="B33" s="198"/>
      <c r="C33" s="198"/>
      <c r="D33" s="198"/>
      <c r="E33" s="198"/>
      <c r="F33" s="198"/>
      <c r="G33" s="198"/>
      <c r="H33" s="198"/>
      <c r="K33" s="210" t="s">
        <v>14</v>
      </c>
      <c r="L33" s="211"/>
      <c r="M33" s="245">
        <f t="shared" si="3"/>
        <v>518760</v>
      </c>
      <c r="N33" s="142">
        <f>-L21</f>
        <v>-518760</v>
      </c>
      <c r="O33" s="140">
        <v>0</v>
      </c>
      <c r="P33" s="140">
        <v>0</v>
      </c>
      <c r="Q33" s="140">
        <v>0</v>
      </c>
      <c r="R33" s="140">
        <v>0</v>
      </c>
      <c r="S33" s="140">
        <v>0</v>
      </c>
      <c r="T33" s="140">
        <v>0</v>
      </c>
      <c r="U33" s="140">
        <v>0</v>
      </c>
      <c r="V33" s="175">
        <f>M21</f>
        <v>657149.64742063964</v>
      </c>
      <c r="W33" s="14"/>
      <c r="X33" s="164"/>
      <c r="Y33" s="165"/>
      <c r="Z33" s="165"/>
      <c r="AA33" s="165"/>
      <c r="AB33" s="165"/>
      <c r="AC33" s="165"/>
      <c r="AD33" s="165"/>
      <c r="AE33" s="165"/>
      <c r="AF33" s="165"/>
      <c r="AG33" s="165"/>
      <c r="AH33" s="166"/>
    </row>
    <row r="34" spans="2:34" x14ac:dyDescent="0.5">
      <c r="B34" s="198"/>
      <c r="C34" s="198"/>
      <c r="D34" s="198"/>
      <c r="E34" s="198"/>
      <c r="F34" s="198"/>
      <c r="G34" s="198"/>
      <c r="H34" s="198"/>
      <c r="K34" s="210" t="s">
        <v>113</v>
      </c>
      <c r="L34" s="241"/>
      <c r="M34" s="244">
        <v>42000</v>
      </c>
      <c r="N34" s="142">
        <v>-17000</v>
      </c>
      <c r="O34" s="140">
        <v>0</v>
      </c>
      <c r="P34" s="140">
        <v>0</v>
      </c>
      <c r="Q34" s="140">
        <v>0</v>
      </c>
      <c r="R34" s="140">
        <v>0</v>
      </c>
      <c r="S34" s="140">
        <v>-25000</v>
      </c>
      <c r="T34" s="57">
        <v>0</v>
      </c>
      <c r="U34" s="57">
        <v>0</v>
      </c>
      <c r="V34" s="176">
        <f>ABS(N34+S34)</f>
        <v>42000</v>
      </c>
      <c r="W34" s="14"/>
      <c r="X34" s="164"/>
      <c r="Y34" s="165"/>
      <c r="Z34" s="165"/>
      <c r="AA34" s="165"/>
      <c r="AB34" s="165"/>
      <c r="AC34" s="165"/>
      <c r="AD34" s="165"/>
      <c r="AE34" s="165"/>
      <c r="AF34" s="165"/>
      <c r="AG34" s="165"/>
      <c r="AH34" s="166"/>
    </row>
    <row r="35" spans="2:34" x14ac:dyDescent="0.5">
      <c r="B35" s="198"/>
      <c r="C35" s="198"/>
      <c r="D35" s="198"/>
      <c r="E35" s="198"/>
      <c r="F35" s="198"/>
      <c r="G35" s="198"/>
      <c r="H35" s="198"/>
      <c r="K35" s="242"/>
      <c r="L35" s="243"/>
      <c r="M35" s="58"/>
      <c r="N35" s="143"/>
      <c r="O35" s="122"/>
      <c r="P35" s="122"/>
      <c r="Q35" s="122"/>
      <c r="R35" s="122"/>
      <c r="S35" s="144"/>
      <c r="T35" s="112"/>
      <c r="U35" s="59"/>
      <c r="V35" s="119"/>
      <c r="W35" s="14"/>
      <c r="X35" s="164"/>
      <c r="Y35" s="165"/>
      <c r="Z35" s="165"/>
      <c r="AA35" s="165"/>
      <c r="AB35" s="165"/>
      <c r="AC35" s="165"/>
      <c r="AD35" s="165"/>
      <c r="AE35" s="165"/>
      <c r="AF35" s="165"/>
      <c r="AG35" s="165"/>
      <c r="AH35" s="166"/>
    </row>
    <row r="36" spans="2:34" ht="16.05" customHeight="1" x14ac:dyDescent="0.5">
      <c r="B36" s="198" t="s">
        <v>78</v>
      </c>
      <c r="C36" s="198"/>
      <c r="D36" s="198"/>
      <c r="E36" s="198"/>
      <c r="F36" s="198"/>
      <c r="G36" s="198"/>
      <c r="H36" s="198"/>
      <c r="K36" s="214" t="s">
        <v>15</v>
      </c>
      <c r="L36" s="215"/>
      <c r="M36" s="60"/>
      <c r="N36" s="145">
        <f>SUM(N37:N40)</f>
        <v>1818600</v>
      </c>
      <c r="O36" s="145">
        <f>SUM(O37:O40)</f>
        <v>1803293.7059275799</v>
      </c>
      <c r="P36" s="145">
        <f t="shared" ref="P36:U36" si="4">SUM(P37:P40)</f>
        <v>1787987.4118551598</v>
      </c>
      <c r="Q36" s="145">
        <f t="shared" si="4"/>
        <v>1772681.1177827399</v>
      </c>
      <c r="R36" s="145">
        <f t="shared" si="4"/>
        <v>1757374.8237103198</v>
      </c>
      <c r="S36" s="145">
        <f t="shared" si="4"/>
        <v>1750068.5296378997</v>
      </c>
      <c r="T36" s="145">
        <f>SUM(T37:T40)</f>
        <v>1734762.2355654798</v>
      </c>
      <c r="U36" s="145">
        <f t="shared" si="4"/>
        <v>1719455.9414930597</v>
      </c>
      <c r="V36" s="108">
        <f>SUM(V37:V40)</f>
        <v>1721149.6474206396</v>
      </c>
      <c r="W36" s="14"/>
      <c r="X36" s="164"/>
      <c r="Y36" s="165"/>
      <c r="Z36" s="165"/>
      <c r="AA36" s="165"/>
      <c r="AB36" s="165"/>
      <c r="AC36" s="165"/>
      <c r="AD36" s="165"/>
      <c r="AE36" s="165"/>
      <c r="AF36" s="165"/>
      <c r="AG36" s="165"/>
      <c r="AH36" s="166"/>
    </row>
    <row r="37" spans="2:34" ht="14" customHeight="1" x14ac:dyDescent="0.5">
      <c r="B37" s="198"/>
      <c r="C37" s="198"/>
      <c r="D37" s="198"/>
      <c r="E37" s="198"/>
      <c r="F37" s="198"/>
      <c r="G37" s="198"/>
      <c r="H37" s="198"/>
      <c r="K37" s="210" t="s">
        <v>112</v>
      </c>
      <c r="L37" s="211"/>
      <c r="M37" s="246">
        <f>M19</f>
        <v>332000</v>
      </c>
      <c r="N37" s="56">
        <f>L19</f>
        <v>476000</v>
      </c>
      <c r="O37" s="57">
        <f>$N$37-((($N$37-$L$7)/$L$6)*O24)</f>
        <v>458000</v>
      </c>
      <c r="P37" s="57">
        <f t="shared" ref="P37:U37" si="5">$N$37-((($N$37-$L$7)/$L$6)*P24)</f>
        <v>440000</v>
      </c>
      <c r="Q37" s="57">
        <f t="shared" si="5"/>
        <v>422000</v>
      </c>
      <c r="R37" s="57">
        <f t="shared" si="5"/>
        <v>404000</v>
      </c>
      <c r="S37" s="57">
        <f t="shared" si="5"/>
        <v>386000</v>
      </c>
      <c r="T37" s="57">
        <f t="shared" si="5"/>
        <v>368000</v>
      </c>
      <c r="U37" s="57">
        <f t="shared" si="5"/>
        <v>350000</v>
      </c>
      <c r="V37" s="57">
        <f>M19</f>
        <v>332000</v>
      </c>
      <c r="W37" s="14"/>
      <c r="X37" s="164"/>
      <c r="Y37" s="165"/>
      <c r="Z37" s="165"/>
      <c r="AA37" s="165"/>
      <c r="AB37" s="165"/>
      <c r="AC37" s="165"/>
      <c r="AD37" s="165"/>
      <c r="AE37" s="165"/>
      <c r="AF37" s="165"/>
      <c r="AG37" s="165"/>
      <c r="AH37" s="166"/>
    </row>
    <row r="38" spans="2:34" x14ac:dyDescent="0.5">
      <c r="B38" s="198"/>
      <c r="C38" s="198"/>
      <c r="D38" s="198"/>
      <c r="E38" s="198"/>
      <c r="F38" s="198"/>
      <c r="G38" s="198"/>
      <c r="H38" s="198"/>
      <c r="K38" s="210" t="s">
        <v>13</v>
      </c>
      <c r="L38" s="211"/>
      <c r="M38" s="246">
        <f t="shared" ref="M38:M39" si="6">M20</f>
        <v>690000</v>
      </c>
      <c r="N38" s="56">
        <f>L20</f>
        <v>806840</v>
      </c>
      <c r="O38" s="57">
        <f>$N$38-((($N$38-$V$38)/$L$8)*O24)</f>
        <v>792235</v>
      </c>
      <c r="P38" s="57">
        <f t="shared" ref="P38:U38" si="7">$N$38-((($N$38-$V$38)/$L$8)*P24)</f>
        <v>777630</v>
      </c>
      <c r="Q38" s="57">
        <f t="shared" si="7"/>
        <v>763025</v>
      </c>
      <c r="R38" s="57">
        <f t="shared" si="7"/>
        <v>748420</v>
      </c>
      <c r="S38" s="57">
        <f t="shared" si="7"/>
        <v>733815</v>
      </c>
      <c r="T38" s="57">
        <f t="shared" si="7"/>
        <v>719210</v>
      </c>
      <c r="U38" s="57">
        <f t="shared" si="7"/>
        <v>704605</v>
      </c>
      <c r="V38" s="108">
        <f>M20</f>
        <v>690000</v>
      </c>
      <c r="W38" s="14"/>
      <c r="X38" s="164"/>
      <c r="Y38" s="165"/>
      <c r="Z38" s="165"/>
      <c r="AA38" s="165"/>
      <c r="AB38" s="165"/>
      <c r="AC38" s="165"/>
      <c r="AD38" s="165"/>
      <c r="AE38" s="165"/>
      <c r="AF38" s="165"/>
      <c r="AG38" s="165"/>
      <c r="AH38" s="166"/>
    </row>
    <row r="39" spans="2:34" x14ac:dyDescent="0.5">
      <c r="B39" s="198"/>
      <c r="C39" s="198"/>
      <c r="D39" s="198"/>
      <c r="E39" s="198"/>
      <c r="F39" s="198"/>
      <c r="G39" s="198"/>
      <c r="H39" s="198"/>
      <c r="K39" s="210" t="s">
        <v>14</v>
      </c>
      <c r="L39" s="211"/>
      <c r="M39" s="246">
        <f t="shared" si="6"/>
        <v>657149.64742063964</v>
      </c>
      <c r="N39" s="56">
        <f>L21</f>
        <v>518760</v>
      </c>
      <c r="O39" s="177">
        <f>$N$39-((($N$39-$V$39)/$L$8)*O24)</f>
        <v>536058.7059275799</v>
      </c>
      <c r="P39" s="177">
        <f t="shared" ref="P39:U39" si="8">$N$39-((($N$39-$V$39)/$L$8)*P24)</f>
        <v>553357.41185515991</v>
      </c>
      <c r="Q39" s="177">
        <f t="shared" si="8"/>
        <v>570656.11778273992</v>
      </c>
      <c r="R39" s="177">
        <f t="shared" si="8"/>
        <v>587954.82371031982</v>
      </c>
      <c r="S39" s="177">
        <f t="shared" si="8"/>
        <v>605253.52963789972</v>
      </c>
      <c r="T39" s="177">
        <f t="shared" si="8"/>
        <v>622552.23556547973</v>
      </c>
      <c r="U39" s="177">
        <f t="shared" si="8"/>
        <v>639850.94149305974</v>
      </c>
      <c r="V39" s="108">
        <f>M21</f>
        <v>657149.64742063964</v>
      </c>
      <c r="W39" s="14"/>
      <c r="X39" s="164"/>
      <c r="Y39" s="165"/>
      <c r="Z39" s="165"/>
      <c r="AA39" s="165"/>
      <c r="AB39" s="165"/>
      <c r="AC39" s="165"/>
      <c r="AD39" s="165"/>
      <c r="AE39" s="165"/>
      <c r="AF39" s="165"/>
      <c r="AG39" s="165"/>
      <c r="AH39" s="166"/>
    </row>
    <row r="40" spans="2:34" x14ac:dyDescent="0.5">
      <c r="B40" s="198" t="s">
        <v>79</v>
      </c>
      <c r="C40" s="198"/>
      <c r="D40" s="198"/>
      <c r="E40" s="198"/>
      <c r="F40" s="198"/>
      <c r="G40" s="198"/>
      <c r="H40" s="198"/>
      <c r="K40" s="210" t="s">
        <v>113</v>
      </c>
      <c r="L40" s="211"/>
      <c r="M40" s="244">
        <v>42000</v>
      </c>
      <c r="N40" s="56">
        <v>17000</v>
      </c>
      <c r="O40" s="56">
        <v>17000</v>
      </c>
      <c r="P40" s="56">
        <v>17000</v>
      </c>
      <c r="Q40" s="56">
        <v>17000</v>
      </c>
      <c r="R40" s="56">
        <v>17000</v>
      </c>
      <c r="S40" s="57">
        <v>25000</v>
      </c>
      <c r="T40" s="57">
        <v>25000</v>
      </c>
      <c r="U40" s="57">
        <v>25000</v>
      </c>
      <c r="V40" s="120">
        <f>V34</f>
        <v>42000</v>
      </c>
      <c r="W40" s="14"/>
      <c r="X40" s="164"/>
      <c r="Y40" s="165"/>
      <c r="Z40" s="165"/>
      <c r="AA40" s="165"/>
      <c r="AB40" s="165"/>
      <c r="AC40" s="165"/>
      <c r="AD40" s="165"/>
      <c r="AE40" s="165"/>
      <c r="AF40" s="165"/>
      <c r="AG40" s="165"/>
      <c r="AH40" s="166"/>
    </row>
    <row r="41" spans="2:34" x14ac:dyDescent="0.5">
      <c r="B41" s="198"/>
      <c r="C41" s="198"/>
      <c r="D41" s="198"/>
      <c r="E41" s="198"/>
      <c r="F41" s="198"/>
      <c r="G41" s="198"/>
      <c r="H41" s="198"/>
      <c r="K41" s="239"/>
      <c r="L41" s="240"/>
      <c r="M41" s="62"/>
      <c r="N41" s="56"/>
      <c r="O41" s="57"/>
      <c r="P41" s="57"/>
      <c r="Q41" s="57"/>
      <c r="R41" s="57"/>
      <c r="S41" s="57"/>
      <c r="T41" s="57"/>
      <c r="U41" s="61"/>
      <c r="V41" s="109"/>
      <c r="W41" s="14"/>
      <c r="X41" s="164"/>
      <c r="Y41" s="165"/>
      <c r="Z41" s="165"/>
      <c r="AA41" s="165"/>
      <c r="AB41" s="165"/>
      <c r="AC41" s="165"/>
      <c r="AD41" s="165"/>
      <c r="AE41" s="165"/>
      <c r="AF41" s="165"/>
      <c r="AG41" s="165"/>
      <c r="AH41" s="166"/>
    </row>
    <row r="42" spans="2:34" x14ac:dyDescent="0.5">
      <c r="B42" s="198"/>
      <c r="C42" s="198"/>
      <c r="D42" s="198"/>
      <c r="E42" s="198"/>
      <c r="F42" s="198"/>
      <c r="G42" s="198"/>
      <c r="H42" s="198"/>
      <c r="K42" s="214" t="s">
        <v>9</v>
      </c>
      <c r="L42" s="215"/>
      <c r="M42" s="63"/>
      <c r="N42" s="121">
        <f>N29+SUM(N30:N34)</f>
        <v>-1860100</v>
      </c>
      <c r="O42" s="121">
        <f t="shared" ref="O42:V42" si="9">O29+SUM(O30:O34)</f>
        <v>384000</v>
      </c>
      <c r="P42" s="121">
        <f t="shared" si="9"/>
        <v>384000</v>
      </c>
      <c r="Q42" s="121">
        <f t="shared" si="9"/>
        <v>384000</v>
      </c>
      <c r="R42" s="121">
        <f t="shared" si="9"/>
        <v>384000</v>
      </c>
      <c r="S42" s="121">
        <f t="shared" si="9"/>
        <v>464000</v>
      </c>
      <c r="T42" s="121">
        <f t="shared" si="9"/>
        <v>489000</v>
      </c>
      <c r="U42" s="121">
        <f t="shared" si="9"/>
        <v>489000</v>
      </c>
      <c r="V42" s="121">
        <f t="shared" si="9"/>
        <v>2210149.6474206396</v>
      </c>
      <c r="W42" s="20"/>
      <c r="X42" s="164"/>
      <c r="Y42" s="165"/>
      <c r="Z42" s="165"/>
      <c r="AA42" s="165"/>
      <c r="AB42" s="165"/>
      <c r="AC42" s="165"/>
      <c r="AD42" s="165"/>
      <c r="AE42" s="165"/>
      <c r="AF42" s="165"/>
      <c r="AG42" s="165"/>
      <c r="AH42" s="166"/>
    </row>
    <row r="43" spans="2:34" x14ac:dyDescent="0.5">
      <c r="B43" s="198"/>
      <c r="C43" s="198"/>
      <c r="D43" s="198"/>
      <c r="E43" s="198"/>
      <c r="F43" s="198"/>
      <c r="G43" s="198"/>
      <c r="H43" s="198"/>
      <c r="K43" s="210" t="s">
        <v>16</v>
      </c>
      <c r="L43" s="211"/>
      <c r="M43" s="247">
        <v>0.08</v>
      </c>
      <c r="N43" s="64">
        <v>1</v>
      </c>
      <c r="O43" s="65">
        <f>PV(M43,O24,,-1)</f>
        <v>0.92592592592592582</v>
      </c>
      <c r="P43" s="65">
        <f t="shared" ref="P43:V43" si="10">PV(0.08,P24,,-1)</f>
        <v>0.85733882030178321</v>
      </c>
      <c r="Q43" s="65">
        <f t="shared" si="10"/>
        <v>0.79383224102016958</v>
      </c>
      <c r="R43" s="65">
        <f t="shared" si="10"/>
        <v>0.73502985279645328</v>
      </c>
      <c r="S43" s="65">
        <f t="shared" si="10"/>
        <v>0.68058319703375303</v>
      </c>
      <c r="T43" s="65">
        <f t="shared" si="10"/>
        <v>0.63016962688310452</v>
      </c>
      <c r="U43" s="65">
        <f t="shared" si="10"/>
        <v>0.58349039526213387</v>
      </c>
      <c r="V43" s="65">
        <f t="shared" si="10"/>
        <v>0.54026888450197574</v>
      </c>
      <c r="W43" s="21"/>
      <c r="X43" s="164"/>
      <c r="Y43" s="165"/>
      <c r="Z43" s="165"/>
      <c r="AA43" s="165"/>
      <c r="AB43" s="165"/>
      <c r="AC43" s="165"/>
      <c r="AD43" s="165"/>
      <c r="AE43" s="165"/>
      <c r="AF43" s="165"/>
      <c r="AG43" s="165"/>
      <c r="AH43" s="166"/>
    </row>
    <row r="44" spans="2:34" ht="16.149999999999999" thickBot="1" x14ac:dyDescent="0.55000000000000004">
      <c r="B44" s="198"/>
      <c r="C44" s="198"/>
      <c r="D44" s="198"/>
      <c r="E44" s="198"/>
      <c r="F44" s="198"/>
      <c r="G44" s="198"/>
      <c r="H44" s="198"/>
      <c r="K44" s="218" t="s">
        <v>17</v>
      </c>
      <c r="L44" s="217"/>
      <c r="M44" s="66"/>
      <c r="N44" s="67">
        <f>N43*N42</f>
        <v>-1860100</v>
      </c>
      <c r="O44" s="67">
        <f t="shared" ref="O44:V44" si="11">O43*O42</f>
        <v>355555.5555555555</v>
      </c>
      <c r="P44" s="67">
        <f t="shared" si="11"/>
        <v>329218.10699588474</v>
      </c>
      <c r="Q44" s="67">
        <f t="shared" si="11"/>
        <v>304831.58055174514</v>
      </c>
      <c r="R44" s="67">
        <f t="shared" si="11"/>
        <v>282251.46347383806</v>
      </c>
      <c r="S44" s="67">
        <f t="shared" si="11"/>
        <v>315790.60342366138</v>
      </c>
      <c r="T44" s="67">
        <f t="shared" si="11"/>
        <v>308152.94754583813</v>
      </c>
      <c r="U44" s="67">
        <f t="shared" si="11"/>
        <v>285326.80328318349</v>
      </c>
      <c r="V44" s="67">
        <f t="shared" si="11"/>
        <v>1194075.0845943841</v>
      </c>
      <c r="W44" s="19"/>
      <c r="X44" s="164"/>
      <c r="Y44" s="165"/>
      <c r="Z44" s="165"/>
      <c r="AA44" s="165"/>
      <c r="AB44" s="165"/>
      <c r="AC44" s="165"/>
      <c r="AD44" s="165"/>
      <c r="AE44" s="165"/>
      <c r="AF44" s="165"/>
      <c r="AG44" s="165"/>
      <c r="AH44" s="166"/>
    </row>
    <row r="45" spans="2:34" ht="16.05" customHeight="1" thickBot="1" x14ac:dyDescent="0.55000000000000004">
      <c r="B45" s="198"/>
      <c r="C45" s="198"/>
      <c r="D45" s="198"/>
      <c r="E45" s="198"/>
      <c r="F45" s="198"/>
      <c r="G45" s="198"/>
      <c r="H45" s="198"/>
      <c r="K45" s="219" t="s">
        <v>18</v>
      </c>
      <c r="L45" s="220"/>
      <c r="M45" s="204">
        <f>SUM(N44:V44)</f>
        <v>1515102.1454240906</v>
      </c>
      <c r="N45" s="205"/>
      <c r="O45" s="122"/>
      <c r="P45" s="110"/>
      <c r="Q45" s="110"/>
      <c r="R45" s="110"/>
      <c r="S45" s="110"/>
      <c r="T45" s="110"/>
      <c r="U45" s="110"/>
      <c r="V45" s="110"/>
      <c r="W45" s="17"/>
      <c r="X45" s="167"/>
      <c r="Y45" s="168"/>
      <c r="Z45" s="168"/>
      <c r="AA45" s="168"/>
      <c r="AB45" s="168"/>
      <c r="AC45" s="168"/>
      <c r="AD45" s="168"/>
      <c r="AE45" s="168"/>
      <c r="AF45" s="168"/>
      <c r="AG45" s="168"/>
      <c r="AH45" s="169"/>
    </row>
    <row r="46" spans="2:34" ht="14" customHeight="1" x14ac:dyDescent="0.5">
      <c r="U46" s="17"/>
      <c r="V46" s="17"/>
      <c r="W46" s="17"/>
      <c r="X46" s="17"/>
    </row>
    <row r="47" spans="2:34" ht="14" customHeight="1" thickBot="1" x14ac:dyDescent="0.55000000000000004">
      <c r="B47" s="226" t="s">
        <v>80</v>
      </c>
      <c r="C47" s="226"/>
      <c r="D47" s="226"/>
      <c r="E47" s="226"/>
      <c r="F47" s="226"/>
      <c r="G47" s="226"/>
      <c r="H47" s="226"/>
      <c r="K47" s="221" t="s">
        <v>20</v>
      </c>
      <c r="L47" s="222"/>
      <c r="M47" s="22"/>
      <c r="N47" s="22"/>
      <c r="O47" s="17"/>
      <c r="Q47" s="16" t="s">
        <v>26</v>
      </c>
      <c r="U47" s="17"/>
      <c r="V47" s="17"/>
      <c r="W47" s="17"/>
      <c r="X47" s="17"/>
    </row>
    <row r="48" spans="2:34" x14ac:dyDescent="0.5">
      <c r="K48" s="236"/>
      <c r="L48" s="237"/>
      <c r="M48" s="202"/>
      <c r="N48" s="203"/>
      <c r="O48" s="17"/>
      <c r="Q48" s="74" t="s">
        <v>27</v>
      </c>
      <c r="R48" s="158" t="s">
        <v>28</v>
      </c>
      <c r="S48" s="159" t="s">
        <v>29</v>
      </c>
      <c r="T48" s="17"/>
      <c r="U48" s="17"/>
    </row>
    <row r="49" spans="2:21" ht="16.05" customHeight="1" thickBot="1" x14ac:dyDescent="0.55000000000000004">
      <c r="B49" s="1"/>
      <c r="K49" s="216" t="s">
        <v>22</v>
      </c>
      <c r="L49" s="217"/>
      <c r="M49" s="223">
        <f>M45*(0.08*(1.08^L8))/((1.08^L8)-1)</f>
        <v>263650.13710812916</v>
      </c>
      <c r="N49" s="224"/>
      <c r="O49" s="23"/>
      <c r="Q49" s="75">
        <v>0</v>
      </c>
      <c r="R49" s="76"/>
      <c r="S49" s="77"/>
      <c r="T49" s="17"/>
      <c r="U49" s="17"/>
    </row>
    <row r="50" spans="2:21" ht="14" customHeight="1" x14ac:dyDescent="0.5">
      <c r="K50" s="24"/>
      <c r="L50" s="9"/>
      <c r="M50" s="25"/>
      <c r="N50" s="26"/>
      <c r="Q50" s="75">
        <v>1</v>
      </c>
      <c r="R50" s="76"/>
      <c r="S50" s="77"/>
      <c r="T50" s="17"/>
    </row>
    <row r="51" spans="2:21" ht="14" customHeight="1" thickBot="1" x14ac:dyDescent="0.55000000000000004">
      <c r="B51" s="1" t="s">
        <v>45</v>
      </c>
      <c r="K51" s="16" t="s">
        <v>24</v>
      </c>
      <c r="L51" s="16"/>
      <c r="M51" s="26"/>
      <c r="N51" s="26"/>
      <c r="O51" s="17"/>
      <c r="Q51" s="75">
        <v>2</v>
      </c>
      <c r="R51" s="76"/>
      <c r="S51" s="77"/>
      <c r="T51" s="17"/>
    </row>
    <row r="52" spans="2:21" ht="14" customHeight="1" x14ac:dyDescent="0.5">
      <c r="K52" s="27"/>
      <c r="L52" s="28"/>
      <c r="M52" s="29"/>
      <c r="N52" s="30"/>
      <c r="O52" s="17"/>
      <c r="Q52" s="75">
        <v>3</v>
      </c>
      <c r="R52" s="76"/>
      <c r="S52" s="77"/>
      <c r="T52" s="17"/>
    </row>
    <row r="53" spans="2:21" ht="16.149999999999999" thickBot="1" x14ac:dyDescent="0.55000000000000004">
      <c r="B53" s="198" t="s">
        <v>91</v>
      </c>
      <c r="C53" s="198"/>
      <c r="D53" s="198"/>
      <c r="E53" s="198"/>
      <c r="F53" s="198"/>
      <c r="G53" s="198"/>
      <c r="H53" s="198"/>
      <c r="K53" s="70"/>
      <c r="L53" s="71"/>
      <c r="M53" s="72"/>
      <c r="N53" s="73"/>
      <c r="O53" s="17"/>
      <c r="Q53" s="75">
        <v>4</v>
      </c>
      <c r="R53" s="76"/>
      <c r="S53" s="77"/>
      <c r="T53" s="17"/>
    </row>
    <row r="54" spans="2:21" ht="16.149999999999999" thickBot="1" x14ac:dyDescent="0.55000000000000004">
      <c r="B54" s="194" t="s">
        <v>40</v>
      </c>
      <c r="C54" s="194"/>
      <c r="D54" s="194"/>
      <c r="E54" s="194"/>
      <c r="F54" s="194"/>
      <c r="G54" s="194"/>
      <c r="H54" s="194"/>
      <c r="K54" s="212" t="s">
        <v>23</v>
      </c>
      <c r="L54" s="213"/>
      <c r="M54" s="200">
        <f>M49*((0.08*(1.08^8))/((1.08^8)-1))</f>
        <v>45879.015488872166</v>
      </c>
      <c r="N54" s="201"/>
      <c r="O54" s="23"/>
      <c r="Q54" s="75">
        <v>5</v>
      </c>
      <c r="R54" s="76"/>
      <c r="S54" s="77"/>
      <c r="T54" s="17"/>
    </row>
    <row r="55" spans="2:21" x14ac:dyDescent="0.5">
      <c r="B55" s="194" t="s">
        <v>46</v>
      </c>
      <c r="C55" s="194"/>
      <c r="D55" s="194"/>
      <c r="E55" s="194"/>
      <c r="F55" s="194"/>
      <c r="G55" s="194"/>
      <c r="H55" s="194"/>
      <c r="Q55" s="75">
        <v>6</v>
      </c>
      <c r="R55" s="76"/>
      <c r="S55" s="77"/>
      <c r="T55" s="17"/>
    </row>
    <row r="56" spans="2:21" ht="16.149999999999999" thickBot="1" x14ac:dyDescent="0.55000000000000004">
      <c r="B56" s="194" t="s">
        <v>41</v>
      </c>
      <c r="C56" s="194"/>
      <c r="D56" s="194"/>
      <c r="E56" s="194"/>
      <c r="F56" s="194"/>
      <c r="G56" s="194"/>
      <c r="H56" s="194"/>
      <c r="K56" s="31" t="s">
        <v>25</v>
      </c>
      <c r="L56" s="31"/>
      <c r="M56" s="32"/>
      <c r="N56" s="32"/>
      <c r="O56" s="17"/>
      <c r="Q56" s="75">
        <v>7</v>
      </c>
      <c r="R56" s="76"/>
      <c r="S56" s="77"/>
      <c r="T56" s="17"/>
    </row>
    <row r="57" spans="2:21" ht="16.149999999999999" thickBot="1" x14ac:dyDescent="0.55000000000000004">
      <c r="B57" s="195" t="s">
        <v>47</v>
      </c>
      <c r="C57" s="195"/>
      <c r="D57" s="195"/>
      <c r="E57" s="195"/>
      <c r="F57" s="195"/>
      <c r="G57" s="195"/>
      <c r="H57" s="195"/>
      <c r="K57" s="83"/>
      <c r="L57" s="84"/>
      <c r="M57" s="69"/>
      <c r="N57" s="85"/>
      <c r="O57" s="86"/>
      <c r="P57" s="17"/>
      <c r="Q57" s="78">
        <v>8</v>
      </c>
      <c r="R57" s="79"/>
      <c r="S57" s="80"/>
      <c r="T57" s="17"/>
    </row>
    <row r="58" spans="2:21" x14ac:dyDescent="0.5">
      <c r="B58" s="195"/>
      <c r="C58" s="195"/>
      <c r="D58" s="195"/>
      <c r="E58" s="195"/>
      <c r="F58" s="195"/>
      <c r="G58" s="195"/>
      <c r="H58" s="195"/>
      <c r="K58" s="87" t="s">
        <v>30</v>
      </c>
      <c r="L58" s="31">
        <v>0.38</v>
      </c>
      <c r="M58" s="113" t="s">
        <v>114</v>
      </c>
      <c r="N58" s="248">
        <f>N44+(O44*((((1.38)^3)-1)/(0.38*(1.38^3))))+(R44*(1.38^-4))+(S44*(((1.38)^3-1)/(0.38*(1.38^3)))*(1.38^-4))+(V44*(1.38^-8))</f>
        <v>-969900.46854365279</v>
      </c>
      <c r="O58" s="90"/>
      <c r="P58" s="33"/>
      <c r="Q58" s="123" t="s">
        <v>37</v>
      </c>
      <c r="R58" s="124" t="s">
        <v>38</v>
      </c>
      <c r="S58" s="57"/>
      <c r="T58" s="17"/>
    </row>
    <row r="59" spans="2:21" ht="16.149999999999999" thickBot="1" x14ac:dyDescent="0.55000000000000004">
      <c r="B59" s="194" t="s">
        <v>42</v>
      </c>
      <c r="C59" s="194"/>
      <c r="D59" s="194"/>
      <c r="E59" s="194"/>
      <c r="F59" s="194"/>
      <c r="G59" s="194"/>
      <c r="H59" s="194"/>
      <c r="K59" s="87" t="s">
        <v>31</v>
      </c>
      <c r="L59" s="88">
        <v>0.39</v>
      </c>
      <c r="M59" s="249" t="s">
        <v>115</v>
      </c>
      <c r="N59" s="105">
        <f>N44+(O44*((((1.39)^3)-1)/(0.39*(1.39^3))))+(R44*(1.39^-4))+(S44*(((1.39)^3-1)/(0.38*(1.39^3)))*(1.39^-4))+(V44*(1.39^-8))</f>
        <v>-986866.38356342912</v>
      </c>
      <c r="O59" s="90"/>
      <c r="P59" s="33"/>
      <c r="Q59" s="81"/>
      <c r="R59" s="82"/>
      <c r="S59" s="57"/>
      <c r="T59" s="23"/>
    </row>
    <row r="60" spans="2:21" x14ac:dyDescent="0.5">
      <c r="B60" s="194" t="s">
        <v>43</v>
      </c>
      <c r="C60" s="194"/>
      <c r="D60" s="194"/>
      <c r="E60" s="194"/>
      <c r="F60" s="194"/>
      <c r="G60" s="194"/>
      <c r="H60" s="194"/>
      <c r="K60" s="87"/>
      <c r="L60" s="88"/>
      <c r="M60" s="91"/>
      <c r="N60" s="91"/>
      <c r="O60" s="92"/>
      <c r="P60" s="34"/>
      <c r="S60" s="35"/>
    </row>
    <row r="61" spans="2:21" ht="17" customHeight="1" thickBot="1" x14ac:dyDescent="0.55000000000000004">
      <c r="B61" s="194" t="s">
        <v>35</v>
      </c>
      <c r="C61" s="194"/>
      <c r="D61" s="194"/>
      <c r="E61" s="194"/>
      <c r="F61" s="194"/>
      <c r="G61" s="194"/>
      <c r="H61" s="194"/>
      <c r="K61" s="87"/>
      <c r="L61" s="88"/>
      <c r="M61" s="91"/>
      <c r="N61" s="93"/>
      <c r="O61" s="92"/>
      <c r="P61" s="36"/>
    </row>
    <row r="62" spans="2:21" ht="16.149999999999999" thickBot="1" x14ac:dyDescent="0.55000000000000004">
      <c r="K62" s="94"/>
      <c r="L62" s="95"/>
      <c r="M62" s="95"/>
      <c r="N62" s="125"/>
      <c r="O62" s="250"/>
      <c r="P62" s="23"/>
    </row>
    <row r="63" spans="2:21" x14ac:dyDescent="0.5">
      <c r="K63" s="17"/>
      <c r="L63" s="17"/>
      <c r="M63" s="17"/>
      <c r="N63" s="32"/>
      <c r="O63" s="37"/>
      <c r="P63" s="17"/>
    </row>
    <row r="65" spans="11:24" ht="16.149999999999999" thickBot="1" x14ac:dyDescent="0.55000000000000004">
      <c r="K65" s="16" t="s">
        <v>97</v>
      </c>
      <c r="L65" s="17"/>
      <c r="M65" s="17"/>
      <c r="N65" s="17"/>
      <c r="O65" s="17"/>
      <c r="P65" s="17"/>
      <c r="Q65" s="17"/>
      <c r="R65" s="17"/>
      <c r="S65" s="17"/>
      <c r="T65" s="17"/>
      <c r="U65" s="17"/>
    </row>
    <row r="66" spans="11:24" ht="16.05" customHeight="1" x14ac:dyDescent="0.5">
      <c r="K66" s="68" t="s">
        <v>33</v>
      </c>
      <c r="L66" s="85"/>
      <c r="M66" s="97"/>
      <c r="N66" s="69"/>
      <c r="O66" s="69"/>
      <c r="P66" s="69"/>
      <c r="Q66" s="69"/>
      <c r="R66" s="69"/>
      <c r="S66" s="69"/>
      <c r="T66" s="69"/>
      <c r="U66" s="69"/>
      <c r="V66" s="69"/>
      <c r="W66" s="86"/>
    </row>
    <row r="67" spans="11:24" x14ac:dyDescent="0.5">
      <c r="K67" s="70" t="s">
        <v>2</v>
      </c>
      <c r="L67" s="93"/>
      <c r="M67" s="98"/>
      <c r="N67" s="91"/>
      <c r="O67" s="91"/>
      <c r="P67" s="91"/>
      <c r="Q67" s="91"/>
      <c r="R67" s="91"/>
      <c r="S67" s="91"/>
      <c r="T67" s="91"/>
      <c r="U67" s="91"/>
      <c r="V67" s="91"/>
      <c r="W67" s="92"/>
    </row>
    <row r="68" spans="11:24" x14ac:dyDescent="0.5">
      <c r="K68" s="70"/>
      <c r="L68" s="93"/>
      <c r="M68" s="99"/>
      <c r="N68" s="146"/>
      <c r="O68" s="146"/>
      <c r="P68" s="146"/>
      <c r="Q68" s="146"/>
      <c r="R68" s="146"/>
      <c r="S68" s="146"/>
      <c r="T68" s="146"/>
      <c r="U68" s="146"/>
      <c r="V68" s="71"/>
      <c r="W68" s="100"/>
    </row>
    <row r="69" spans="11:24" x14ac:dyDescent="0.5">
      <c r="K69" s="101"/>
      <c r="L69" s="93"/>
      <c r="M69" s="91"/>
      <c r="N69" s="147"/>
      <c r="O69" s="147"/>
      <c r="P69" s="147"/>
      <c r="Q69" s="147"/>
      <c r="R69" s="147"/>
      <c r="S69" s="147"/>
      <c r="T69" s="147"/>
      <c r="U69" s="147"/>
      <c r="V69" s="102"/>
      <c r="W69" s="103"/>
    </row>
    <row r="70" spans="11:24" x14ac:dyDescent="0.5">
      <c r="K70" s="101"/>
      <c r="L70" s="93"/>
      <c r="M70" s="91"/>
      <c r="N70" s="104"/>
      <c r="O70" s="104"/>
      <c r="P70" s="104"/>
      <c r="Q70" s="104"/>
      <c r="R70" s="104"/>
      <c r="S70" s="104"/>
      <c r="T70" s="104"/>
      <c r="U70" s="104"/>
      <c r="V70" s="104"/>
      <c r="W70" s="90"/>
    </row>
    <row r="71" spans="11:24" x14ac:dyDescent="0.5">
      <c r="K71" s="70"/>
      <c r="L71" s="105"/>
      <c r="M71" s="89"/>
      <c r="N71" s="89"/>
      <c r="O71" s="89"/>
      <c r="P71" s="89"/>
      <c r="Q71" s="89"/>
      <c r="R71" s="93"/>
      <c r="S71" s="93"/>
      <c r="T71" s="93"/>
      <c r="U71" s="91"/>
      <c r="V71" s="91"/>
      <c r="W71" s="92"/>
    </row>
    <row r="72" spans="11:24" x14ac:dyDescent="0.5">
      <c r="K72" s="70"/>
      <c r="L72" s="105"/>
      <c r="M72" s="91"/>
      <c r="N72" s="91"/>
      <c r="O72" s="91"/>
      <c r="P72" s="91"/>
      <c r="Q72" s="91"/>
      <c r="R72" s="93"/>
      <c r="S72" s="93"/>
      <c r="T72" s="93"/>
      <c r="U72" s="91"/>
      <c r="V72" s="91"/>
      <c r="W72" s="92"/>
    </row>
    <row r="73" spans="11:24" x14ac:dyDescent="0.5">
      <c r="K73" s="101"/>
      <c r="L73" s="91"/>
      <c r="M73" s="91"/>
      <c r="N73" s="91"/>
      <c r="O73" s="91"/>
      <c r="P73" s="91"/>
      <c r="Q73" s="91"/>
      <c r="R73" s="91"/>
      <c r="S73" s="91"/>
      <c r="T73" s="91"/>
      <c r="U73" s="91"/>
      <c r="V73" s="91"/>
      <c r="W73" s="92"/>
    </row>
    <row r="74" spans="11:24" ht="16.149999999999999" thickBot="1" x14ac:dyDescent="0.55000000000000004">
      <c r="K74" s="101"/>
      <c r="L74" s="91"/>
      <c r="M74" s="106"/>
      <c r="N74" s="91"/>
      <c r="O74" s="91"/>
      <c r="P74" s="91"/>
      <c r="Q74" s="91"/>
      <c r="R74" s="91"/>
      <c r="S74" s="91"/>
      <c r="T74" s="91"/>
      <c r="U74" s="91"/>
      <c r="V74" s="91"/>
      <c r="W74" s="92"/>
    </row>
    <row r="75" spans="11:24" ht="17" customHeight="1" thickBot="1" x14ac:dyDescent="0.55000000000000004">
      <c r="K75" s="94"/>
      <c r="L75" s="95"/>
      <c r="M75" s="95"/>
      <c r="N75" s="95"/>
      <c r="O75" s="95"/>
      <c r="P75" s="95"/>
      <c r="Q75" s="95"/>
      <c r="R75" s="95"/>
      <c r="S75" s="95"/>
      <c r="T75" s="95"/>
      <c r="U75" s="95"/>
      <c r="V75" s="126" t="s">
        <v>34</v>
      </c>
      <c r="W75" s="96"/>
      <c r="X75" s="23"/>
    </row>
    <row r="76" spans="11:24" x14ac:dyDescent="0.5">
      <c r="W76" s="38"/>
    </row>
    <row r="78" spans="11:24" ht="16.149999999999999" thickBot="1" x14ac:dyDescent="0.55000000000000004">
      <c r="K78" s="31" t="s">
        <v>44</v>
      </c>
      <c r="L78" s="31"/>
      <c r="M78" s="32"/>
      <c r="N78" s="32"/>
      <c r="O78" s="17"/>
    </row>
    <row r="79" spans="11:24" x14ac:dyDescent="0.5">
      <c r="K79" s="227"/>
      <c r="L79" s="228"/>
      <c r="M79" s="228"/>
      <c r="N79" s="228"/>
      <c r="O79" s="228"/>
      <c r="P79" s="228"/>
      <c r="Q79" s="229"/>
    </row>
    <row r="80" spans="11:24" ht="16.05" customHeight="1" x14ac:dyDescent="0.5">
      <c r="K80" s="230"/>
      <c r="L80" s="231"/>
      <c r="M80" s="231"/>
      <c r="N80" s="231"/>
      <c r="O80" s="231"/>
      <c r="P80" s="231"/>
      <c r="Q80" s="232"/>
    </row>
    <row r="81" spans="2:17" ht="14" customHeight="1" x14ac:dyDescent="0.5">
      <c r="K81" s="230"/>
      <c r="L81" s="231"/>
      <c r="M81" s="231"/>
      <c r="N81" s="231"/>
      <c r="O81" s="231"/>
      <c r="P81" s="231"/>
      <c r="Q81" s="232"/>
    </row>
    <row r="82" spans="2:17" ht="15" customHeight="1" thickBot="1" x14ac:dyDescent="0.55000000000000004">
      <c r="K82" s="233"/>
      <c r="L82" s="234"/>
      <c r="M82" s="234"/>
      <c r="N82" s="234"/>
      <c r="O82" s="234"/>
      <c r="P82" s="234"/>
      <c r="Q82" s="235"/>
    </row>
    <row r="83" spans="2:17" x14ac:dyDescent="0.5">
      <c r="K83" s="24"/>
      <c r="L83" s="24"/>
      <c r="M83" s="14"/>
      <c r="N83" s="39"/>
      <c r="O83" s="14"/>
      <c r="P83" s="36"/>
    </row>
    <row r="84" spans="2:17" x14ac:dyDescent="0.5">
      <c r="K84" s="14"/>
      <c r="L84" s="14"/>
      <c r="M84" s="14"/>
      <c r="N84" s="9"/>
      <c r="O84" s="40"/>
      <c r="P84" s="23"/>
    </row>
    <row r="85" spans="2:17" x14ac:dyDescent="0.5">
      <c r="K85" s="17"/>
      <c r="L85" s="17"/>
      <c r="M85" s="17"/>
      <c r="N85" s="32"/>
      <c r="O85" s="37"/>
      <c r="P85" s="17"/>
    </row>
    <row r="87" spans="2:17" x14ac:dyDescent="0.5">
      <c r="B87" s="114"/>
      <c r="C87" s="114"/>
      <c r="D87" s="114"/>
      <c r="E87" s="114"/>
      <c r="F87" s="114"/>
      <c r="G87" s="114"/>
      <c r="H87" s="114"/>
    </row>
    <row r="88" spans="2:17" x14ac:dyDescent="0.5">
      <c r="B88" s="114"/>
      <c r="C88" s="114"/>
      <c r="D88" s="114"/>
      <c r="E88" s="114"/>
      <c r="F88" s="114"/>
      <c r="G88" s="114"/>
      <c r="H88" s="114"/>
    </row>
    <row r="89" spans="2:17" x14ac:dyDescent="0.5">
      <c r="B89" s="114"/>
      <c r="C89" s="114"/>
      <c r="D89" s="114"/>
      <c r="E89" s="114"/>
      <c r="F89" s="114"/>
      <c r="G89" s="114"/>
      <c r="H89" s="114"/>
    </row>
    <row r="90" spans="2:17" x14ac:dyDescent="0.5">
      <c r="B90" s="114"/>
      <c r="C90" s="114"/>
      <c r="D90" s="114"/>
      <c r="E90" s="114"/>
      <c r="F90" s="114"/>
      <c r="G90" s="114"/>
      <c r="H90" s="114"/>
    </row>
  </sheetData>
  <mergeCells count="55">
    <mergeCell ref="B53:H53"/>
    <mergeCell ref="B54:H54"/>
    <mergeCell ref="K79:Q82"/>
    <mergeCell ref="K48:L48"/>
    <mergeCell ref="K28:L28"/>
    <mergeCell ref="K29:M29"/>
    <mergeCell ref="K41:L41"/>
    <mergeCell ref="K30:L30"/>
    <mergeCell ref="K31:L31"/>
    <mergeCell ref="K32:L32"/>
    <mergeCell ref="K33:L33"/>
    <mergeCell ref="K34:L34"/>
    <mergeCell ref="K36:L36"/>
    <mergeCell ref="K37:L37"/>
    <mergeCell ref="B61:H61"/>
    <mergeCell ref="K35:L35"/>
    <mergeCell ref="K40:L40"/>
    <mergeCell ref="M49:N49"/>
    <mergeCell ref="E1:F1"/>
    <mergeCell ref="B31:H35"/>
    <mergeCell ref="B36:H39"/>
    <mergeCell ref="B40:H45"/>
    <mergeCell ref="B47:H47"/>
    <mergeCell ref="B60:H60"/>
    <mergeCell ref="K24:L24"/>
    <mergeCell ref="K25:L25"/>
    <mergeCell ref="K26:L26"/>
    <mergeCell ref="K27:L27"/>
    <mergeCell ref="B24:H25"/>
    <mergeCell ref="B26:H30"/>
    <mergeCell ref="K54:L54"/>
    <mergeCell ref="K42:L42"/>
    <mergeCell ref="K49:L49"/>
    <mergeCell ref="K43:L43"/>
    <mergeCell ref="K44:L44"/>
    <mergeCell ref="K45:L45"/>
    <mergeCell ref="K47:L47"/>
    <mergeCell ref="K38:L38"/>
    <mergeCell ref="K39:L39"/>
    <mergeCell ref="X2:AH3"/>
    <mergeCell ref="B55:H55"/>
    <mergeCell ref="B56:H56"/>
    <mergeCell ref="B57:H58"/>
    <mergeCell ref="B59:H59"/>
    <mergeCell ref="E2:F2"/>
    <mergeCell ref="E3:F3"/>
    <mergeCell ref="B4:F4"/>
    <mergeCell ref="G4:H4"/>
    <mergeCell ref="B5:H12"/>
    <mergeCell ref="B13:H18"/>
    <mergeCell ref="B19:H21"/>
    <mergeCell ref="B22:H23"/>
    <mergeCell ref="M54:N54"/>
    <mergeCell ref="M48:N48"/>
    <mergeCell ref="M45:N45"/>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7F26-0326-41D4-89BB-7253DEF2A5B7}">
  <dimension ref="B1:S4"/>
  <sheetViews>
    <sheetView topLeftCell="K1" workbookViewId="0">
      <selection activeCell="T1" sqref="T1:CW1048576"/>
    </sheetView>
  </sheetViews>
  <sheetFormatPr baseColWidth="10" defaultRowHeight="13.5" x14ac:dyDescent="0.35"/>
  <cols>
    <col min="6" max="7" width="13" bestFit="1" customWidth="1"/>
    <col min="8" max="10" width="10.75" bestFit="1" customWidth="1"/>
    <col min="11" max="11" width="13" bestFit="1" customWidth="1"/>
    <col min="12" max="12" width="13.5625" bestFit="1" customWidth="1"/>
    <col min="13" max="13" width="14.5" bestFit="1" customWidth="1"/>
    <col min="14" max="14" width="13" bestFit="1" customWidth="1"/>
    <col min="17" max="17" width="15.0625" bestFit="1" customWidth="1"/>
  </cols>
  <sheetData>
    <row r="1" spans="2:19" s="148" customFormat="1" ht="15.75" x14ac:dyDescent="0.5">
      <c r="C1" s="149" t="s">
        <v>5</v>
      </c>
      <c r="D1" s="149" t="s">
        <v>5</v>
      </c>
      <c r="E1" s="149" t="s">
        <v>5</v>
      </c>
      <c r="F1" s="113" t="s">
        <v>84</v>
      </c>
      <c r="G1" s="113" t="s">
        <v>81</v>
      </c>
      <c r="H1" s="113" t="s">
        <v>82</v>
      </c>
      <c r="I1" s="113" t="s">
        <v>83</v>
      </c>
      <c r="J1" s="113" t="s">
        <v>85</v>
      </c>
      <c r="K1" s="113" t="s">
        <v>86</v>
      </c>
      <c r="L1" s="149" t="s">
        <v>87</v>
      </c>
      <c r="M1" s="149" t="s">
        <v>21</v>
      </c>
      <c r="N1" s="149" t="s">
        <v>88</v>
      </c>
      <c r="O1" s="149" t="s">
        <v>89</v>
      </c>
      <c r="P1" s="149" t="s">
        <v>32</v>
      </c>
      <c r="Q1" s="149" t="s">
        <v>90</v>
      </c>
      <c r="R1" s="149" t="s">
        <v>34</v>
      </c>
    </row>
    <row r="2" spans="2:19" s="148" customFormat="1" x14ac:dyDescent="0.35">
      <c r="B2" s="149" t="s">
        <v>70</v>
      </c>
      <c r="C2" s="150">
        <f>Énoncé!H1</f>
        <v>1895679</v>
      </c>
      <c r="D2" s="150">
        <f>Énoncé!H2</f>
        <v>0</v>
      </c>
      <c r="E2" s="150">
        <f>Énoncé!H3</f>
        <v>0</v>
      </c>
      <c r="F2" s="154">
        <f>Énoncé!L19</f>
        <v>476000</v>
      </c>
      <c r="G2" s="154">
        <f>Énoncé!M19</f>
        <v>332000</v>
      </c>
      <c r="H2" s="154">
        <f>Énoncé!L20</f>
        <v>806840</v>
      </c>
      <c r="I2" s="154">
        <f>Énoncé!M20</f>
        <v>690000</v>
      </c>
      <c r="J2" s="154">
        <f>Énoncé!L21</f>
        <v>518760</v>
      </c>
      <c r="K2" s="153">
        <f>Énoncé!M21</f>
        <v>657149.64742063964</v>
      </c>
      <c r="L2" s="154">
        <f>Énoncé!O42</f>
        <v>384000</v>
      </c>
      <c r="M2" s="154">
        <f>Énoncé!M45</f>
        <v>1515102.1454240906</v>
      </c>
      <c r="N2" s="153">
        <f>Énoncé!M49</f>
        <v>263650.13710812916</v>
      </c>
      <c r="O2" s="160">
        <f>Énoncé!M54</f>
        <v>45879.015488872166</v>
      </c>
      <c r="P2" s="151">
        <f>Énoncé!O62</f>
        <v>0</v>
      </c>
      <c r="Q2" s="154">
        <f>Énoncé!R49</f>
        <v>0</v>
      </c>
      <c r="R2" s="151">
        <f>Énoncé!W75</f>
        <v>0</v>
      </c>
      <c r="S2" s="152"/>
    </row>
    <row r="4" spans="2:19" x14ac:dyDescent="0.35">
      <c r="M4" s="1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Directives</vt:lpstr>
      <vt:lpstr>Énoncé</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Huard</dc:creator>
  <cp:lastModifiedBy>Esther Guerrier</cp:lastModifiedBy>
  <dcterms:created xsi:type="dcterms:W3CDTF">2020-03-12T19:48:50Z</dcterms:created>
  <dcterms:modified xsi:type="dcterms:W3CDTF">2021-06-11T23:56:45Z</dcterms:modified>
</cp:coreProperties>
</file>