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1013fc5f6c5d9e/Documents/polytechnique/session 4/economie/"/>
    </mc:Choice>
  </mc:AlternateContent>
  <xr:revisionPtr revIDLastSave="0" documentId="8_{DFEB6CEC-41B4-4B42-ABCD-841C6F753A30}" xr6:coauthVersionLast="47" xr6:coauthVersionMax="47" xr10:uidLastSave="{00000000-0000-0000-0000-000000000000}"/>
  <bookViews>
    <workbookView xWindow="-98" yWindow="-98" windowWidth="21795" windowHeight="12975" xr2:uid="{E3AC2FD6-0BD5-1C4C-9096-2EC999802903}"/>
  </bookViews>
  <sheets>
    <sheet name="Feuil1" sheetId="1" r:id="rId1"/>
  </sheets>
  <definedNames>
    <definedName name="_xlnm.Print_Area" localSheetId="0">Feuil1!$A$1:$I$67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C57" i="1"/>
  <c r="E57" i="1"/>
  <c r="D57" i="1"/>
  <c r="C53" i="1"/>
  <c r="E52" i="1"/>
  <c r="F52" i="1"/>
  <c r="G52" i="1"/>
  <c r="H52" i="1"/>
  <c r="I52" i="1"/>
  <c r="D52" i="1"/>
  <c r="F51" i="1"/>
  <c r="G51" i="1"/>
  <c r="H51" i="1"/>
  <c r="I51" i="1"/>
  <c r="E51" i="1"/>
  <c r="I50" i="1"/>
  <c r="I49" i="1"/>
  <c r="E50" i="1"/>
  <c r="F50" i="1"/>
  <c r="G50" i="1"/>
  <c r="H50" i="1"/>
  <c r="D50" i="1"/>
  <c r="I41" i="1"/>
  <c r="I40" i="1"/>
  <c r="I39" i="1"/>
  <c r="K43" i="1"/>
  <c r="K41" i="1"/>
  <c r="I38" i="1"/>
  <c r="I47" i="1"/>
  <c r="I45" i="1"/>
  <c r="I44" i="1"/>
  <c r="D13" i="1"/>
  <c r="D36" i="1"/>
  <c r="F36" i="1"/>
  <c r="G36" i="1"/>
  <c r="H36" i="1"/>
  <c r="I36" i="1"/>
  <c r="E36" i="1"/>
  <c r="I32" i="1"/>
  <c r="H32" i="1"/>
  <c r="G32" i="1"/>
  <c r="F32" i="1"/>
  <c r="E32" i="1"/>
  <c r="F35" i="1"/>
  <c r="G35" i="1"/>
  <c r="H35" i="1"/>
  <c r="I35" i="1"/>
  <c r="E35" i="1"/>
  <c r="G30" i="1"/>
  <c r="H30" i="1"/>
  <c r="I30" i="1"/>
  <c r="F30" i="1"/>
  <c r="F29" i="1"/>
  <c r="E30" i="1"/>
  <c r="G29" i="1"/>
  <c r="H29" i="1"/>
  <c r="I29" i="1"/>
  <c r="E29" i="1"/>
  <c r="I24" i="1"/>
  <c r="H24" i="1"/>
  <c r="G24" i="1"/>
  <c r="F24" i="1"/>
  <c r="B16" i="1"/>
  <c r="F16" i="1"/>
  <c r="G16" i="1"/>
  <c r="H16" i="1"/>
  <c r="I16" i="1"/>
  <c r="E16" i="1"/>
  <c r="F22" i="1"/>
  <c r="G22" i="1"/>
  <c r="H22" i="1"/>
  <c r="I22" i="1"/>
  <c r="F15" i="1"/>
  <c r="G15" i="1"/>
  <c r="H15" i="1"/>
  <c r="I15" i="1"/>
  <c r="E15" i="1"/>
  <c r="B15" i="1"/>
  <c r="D27" i="1"/>
  <c r="E27" i="1"/>
  <c r="F27" i="1"/>
  <c r="G27" i="1"/>
  <c r="H27" i="1"/>
  <c r="I27" i="1"/>
  <c r="D42" i="1"/>
  <c r="I42" i="1"/>
  <c r="H42" i="1"/>
  <c r="G42" i="1"/>
  <c r="F42" i="1"/>
  <c r="E42" i="1"/>
  <c r="D49" i="1"/>
  <c r="H49" i="1"/>
  <c r="G49" i="1"/>
  <c r="F49" i="1"/>
  <c r="E49" i="1"/>
  <c r="D20" i="1"/>
  <c r="I20" i="1"/>
  <c r="H20" i="1"/>
  <c r="G20" i="1"/>
  <c r="F20" i="1"/>
  <c r="E20" i="1"/>
  <c r="E13" i="1"/>
  <c r="F13" i="1"/>
  <c r="G13" i="1"/>
  <c r="H13" i="1"/>
  <c r="I13" i="1"/>
</calcChain>
</file>

<file path=xl/sharedStrings.xml><?xml version="1.0" encoding="utf-8"?>
<sst xmlns="http://schemas.openxmlformats.org/spreadsheetml/2006/main" count="63" uniqueCount="51">
  <si>
    <t>Données</t>
  </si>
  <si>
    <t>Facteur d'actualisation</t>
  </si>
  <si>
    <t>Valeur actuelle nette</t>
  </si>
  <si>
    <t>TOTAL</t>
  </si>
  <si>
    <t>Revenus</t>
  </si>
  <si>
    <t>Débours d'exploitation</t>
  </si>
  <si>
    <t>Valeurs de récupération</t>
  </si>
  <si>
    <t>Investissements</t>
  </si>
  <si>
    <t xml:space="preserve">Impôt et amortissement fiscal </t>
  </si>
  <si>
    <t>Ajustement fiscal sur disposition d'actifs</t>
  </si>
  <si>
    <t>Flux monétaires d'exploitation après impôt</t>
  </si>
  <si>
    <t>Flux monétaires du projet après impôt</t>
  </si>
  <si>
    <t>Flux monétaires du projet après impôt actualisés</t>
  </si>
  <si>
    <t>Question 2</t>
  </si>
  <si>
    <t>Écart :</t>
  </si>
  <si>
    <t xml:space="preserve">Impact sur la VAN en % </t>
  </si>
  <si>
    <t xml:space="preserve">Conclusion </t>
  </si>
  <si>
    <t>Question 1</t>
  </si>
  <si>
    <t>TOTAL de l'impôt à payer</t>
  </si>
  <si>
    <t xml:space="preserve">Nom : </t>
  </si>
  <si>
    <t xml:space="preserve">Prénom : </t>
  </si>
  <si>
    <t xml:space="preserve">Matricule : </t>
  </si>
  <si>
    <t>VAN après impôt</t>
  </si>
  <si>
    <t>Groupe :  1</t>
  </si>
  <si>
    <t>Groupe : 1</t>
  </si>
  <si>
    <t>Équipe</t>
  </si>
  <si>
    <t>Terrain</t>
  </si>
  <si>
    <t>Équipement</t>
  </si>
  <si>
    <t>Stade</t>
  </si>
  <si>
    <t>billeterie</t>
  </si>
  <si>
    <t>Masse salariale</t>
  </si>
  <si>
    <t>masse salariale</t>
  </si>
  <si>
    <t>Droits de diffusion</t>
  </si>
  <si>
    <t>campagne publicitaire</t>
  </si>
  <si>
    <t xml:space="preserve">autre frais </t>
  </si>
  <si>
    <t>amortissement équipement</t>
  </si>
  <si>
    <t>Amortissement stade</t>
  </si>
  <si>
    <t>DPA equipement</t>
  </si>
  <si>
    <t>DPA stade</t>
  </si>
  <si>
    <t>taux d'imposition</t>
  </si>
  <si>
    <t>impot à payer</t>
  </si>
  <si>
    <t>Équipement (fermeture)</t>
  </si>
  <si>
    <t>Stade non fermeture</t>
  </si>
  <si>
    <t>IGC terrain</t>
  </si>
  <si>
    <t>IGC equipe</t>
  </si>
  <si>
    <t>Equipe</t>
  </si>
  <si>
    <t>equipement</t>
  </si>
  <si>
    <t xml:space="preserve">stade </t>
  </si>
  <si>
    <t>FNACC equipement</t>
  </si>
  <si>
    <t>FNACC stade</t>
  </si>
  <si>
    <t>Si on augmante de 10 % la masse salariale on peut s'attendre à 3,4% de variation sur la VAN. On peut conclure que la masse salariale joue une petite partie de l'équation de la VAN.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</si>
</sst>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)\ &quot;$&quot;_ ;_ * \(#,##0.00\)\ &quot;$&quot;_ ;_ * &quot;-&quot;??_)\ &quot;$&quot;_ ;_ @_ "/>
    <numFmt numFmtId="165" formatCode="_-* #,##0\ &quot;$&quot;_-;_-* #,##0\ &quot;$&quot;\-;_-* &quot;-&quot;??\ &quot;$&quot;_-;_-@_-"/>
    <numFmt numFmtId="166" formatCode="_ * #,##0_)\ &quot;$&quot;_ ;_ * \(#,##0\)\ &quot;$&quot;_ ;_ * &quot;-&quot;??_)\ &quot;$&quot;_ ;_ @_ "/>
    <numFmt numFmtId="167" formatCode="#,##0\ &quot;$&quot;_-;[Red]#,##0\ &quot;$&quot;\-"/>
    <numFmt numFmtId="168" formatCode="0.0000"/>
    <numFmt numFmtId="169" formatCode="#,##0\ &quot;$&quot;"/>
    <numFmt numFmtId="170" formatCode="h&quot; h &quot;mm;@"/>
    <numFmt numFmtId="171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u/>
      <sz val="11"/>
      <name val="Arial"/>
      <family val="2"/>
    </font>
    <font>
      <b/>
      <i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29">
    <xf numFmtId="0" fontId="0" fillId="0" borderId="0" xfId="0"/>
    <xf numFmtId="0" fontId="4" fillId="0" borderId="0" xfId="3" applyFont="1" applyAlignment="1">
      <alignment vertical="center"/>
    </xf>
    <xf numFmtId="0" fontId="2" fillId="0" borderId="0" xfId="3"/>
    <xf numFmtId="0" fontId="6" fillId="0" borderId="0" xfId="3" applyFont="1"/>
    <xf numFmtId="0" fontId="4" fillId="2" borderId="2" xfId="3" applyFont="1" applyFill="1" applyBorder="1" applyAlignment="1">
      <alignment vertical="center"/>
    </xf>
    <xf numFmtId="0" fontId="2" fillId="2" borderId="7" xfId="3" applyFill="1" applyBorder="1" applyAlignment="1">
      <alignment horizontal="center" vertical="center"/>
    </xf>
    <xf numFmtId="165" fontId="0" fillId="2" borderId="2" xfId="1" applyNumberFormat="1" applyFont="1" applyFill="1" applyBorder="1" applyAlignment="1">
      <alignment horizontal="center" vertical="center"/>
    </xf>
    <xf numFmtId="166" fontId="2" fillId="2" borderId="2" xfId="3" applyNumberFormat="1" applyFill="1" applyBorder="1" applyAlignment="1">
      <alignment vertical="center"/>
    </xf>
    <xf numFmtId="9" fontId="9" fillId="0" borderId="9" xfId="3" applyNumberFormat="1" applyFont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right" vertical="center"/>
    </xf>
    <xf numFmtId="0" fontId="9" fillId="0" borderId="9" xfId="3" applyFont="1" applyBorder="1" applyAlignment="1">
      <alignment horizontal="center" vertical="center"/>
    </xf>
    <xf numFmtId="166" fontId="11" fillId="0" borderId="0" xfId="1" applyNumberFormat="1" applyFont="1" applyFill="1" applyBorder="1" applyAlignment="1">
      <alignment horizontal="right" vertical="center"/>
    </xf>
    <xf numFmtId="0" fontId="4" fillId="2" borderId="11" xfId="3" applyFont="1" applyFill="1" applyBorder="1" applyAlignment="1">
      <alignment vertical="center"/>
    </xf>
    <xf numFmtId="9" fontId="2" fillId="2" borderId="12" xfId="3" applyNumberFormat="1" applyFill="1" applyBorder="1" applyAlignment="1">
      <alignment horizontal="center" vertical="center"/>
    </xf>
    <xf numFmtId="0" fontId="2" fillId="2" borderId="11" xfId="3" applyFill="1" applyBorder="1" applyAlignment="1">
      <alignment horizontal="center" vertical="center"/>
    </xf>
    <xf numFmtId="1" fontId="2" fillId="2" borderId="11" xfId="3" applyNumberFormat="1" applyFill="1" applyBorder="1" applyAlignment="1">
      <alignment horizontal="center" vertical="center"/>
    </xf>
    <xf numFmtId="3" fontId="9" fillId="0" borderId="0" xfId="1" applyNumberFormat="1" applyFont="1" applyFill="1" applyBorder="1" applyAlignment="1">
      <alignment horizontal="right" vertical="center"/>
    </xf>
    <xf numFmtId="164" fontId="9" fillId="0" borderId="0" xfId="1" applyFont="1" applyFill="1" applyBorder="1" applyAlignment="1">
      <alignment horizontal="center" vertical="center"/>
    </xf>
    <xf numFmtId="0" fontId="2" fillId="2" borderId="11" xfId="3" applyFill="1" applyBorder="1" applyAlignment="1">
      <alignment vertical="center"/>
    </xf>
    <xf numFmtId="167" fontId="2" fillId="2" borderId="12" xfId="3" applyNumberFormat="1" applyFill="1" applyBorder="1" applyAlignment="1">
      <alignment horizontal="center" vertical="center"/>
    </xf>
    <xf numFmtId="9" fontId="0" fillId="2" borderId="12" xfId="2" applyFont="1" applyFill="1" applyBorder="1" applyAlignment="1">
      <alignment horizontal="center" vertical="center"/>
    </xf>
    <xf numFmtId="165" fontId="0" fillId="2" borderId="11" xfId="1" applyNumberFormat="1" applyFont="1" applyFill="1" applyBorder="1" applyAlignment="1">
      <alignment horizontal="center" vertical="center"/>
    </xf>
    <xf numFmtId="166" fontId="2" fillId="2" borderId="11" xfId="3" applyNumberFormat="1" applyFill="1" applyBorder="1" applyAlignment="1">
      <alignment vertical="center"/>
    </xf>
    <xf numFmtId="0" fontId="4" fillId="0" borderId="11" xfId="3" applyFont="1" applyBorder="1" applyAlignment="1">
      <alignment vertical="center"/>
    </xf>
    <xf numFmtId="0" fontId="9" fillId="0" borderId="12" xfId="3" applyFont="1" applyBorder="1" applyAlignment="1">
      <alignment horizontal="center" vertical="center"/>
    </xf>
    <xf numFmtId="166" fontId="11" fillId="0" borderId="13" xfId="1" applyNumberFormat="1" applyFont="1" applyFill="1" applyBorder="1" applyAlignment="1">
      <alignment horizontal="right" vertical="center"/>
    </xf>
    <xf numFmtId="0" fontId="2" fillId="0" borderId="0" xfId="3" applyAlignment="1">
      <alignment horizontal="center"/>
    </xf>
    <xf numFmtId="0" fontId="2" fillId="0" borderId="10" xfId="3" applyBorder="1"/>
    <xf numFmtId="0" fontId="6" fillId="0" borderId="5" xfId="3" applyFont="1" applyBorder="1"/>
    <xf numFmtId="0" fontId="2" fillId="0" borderId="6" xfId="3" applyBorder="1"/>
    <xf numFmtId="0" fontId="12" fillId="0" borderId="0" xfId="3" applyFont="1"/>
    <xf numFmtId="0" fontId="4" fillId="5" borderId="0" xfId="3" applyFont="1" applyFill="1" applyAlignment="1">
      <alignment vertical="center"/>
    </xf>
    <xf numFmtId="9" fontId="9" fillId="5" borderId="9" xfId="3" applyNumberFormat="1" applyFont="1" applyFill="1" applyBorder="1" applyAlignment="1">
      <alignment horizontal="center" vertical="center"/>
    </xf>
    <xf numFmtId="166" fontId="9" fillId="5" borderId="0" xfId="1" applyNumberFormat="1" applyFont="1" applyFill="1" applyBorder="1" applyAlignment="1">
      <alignment horizontal="right" vertical="center"/>
    </xf>
    <xf numFmtId="0" fontId="4" fillId="2" borderId="21" xfId="0" applyFont="1" applyFill="1" applyBorder="1" applyAlignment="1">
      <alignment horizontal="left" vertical="center"/>
    </xf>
    <xf numFmtId="166" fontId="2" fillId="2" borderId="22" xfId="3" applyNumberFormat="1" applyFill="1" applyBorder="1" applyAlignment="1">
      <alignment vertical="center"/>
    </xf>
    <xf numFmtId="0" fontId="8" fillId="0" borderId="14" xfId="0" applyFont="1" applyBorder="1" applyAlignment="1">
      <alignment horizontal="left" vertical="center" indent="1"/>
    </xf>
    <xf numFmtId="166" fontId="9" fillId="0" borderId="16" xfId="1" applyNumberFormat="1" applyFont="1" applyFill="1" applyBorder="1" applyAlignment="1">
      <alignment horizontal="right" vertical="center"/>
    </xf>
    <xf numFmtId="0" fontId="10" fillId="0" borderId="14" xfId="0" applyFont="1" applyBorder="1" applyAlignment="1">
      <alignment horizontal="left" vertical="center" indent="1"/>
    </xf>
    <xf numFmtId="0" fontId="10" fillId="5" borderId="14" xfId="0" applyFont="1" applyFill="1" applyBorder="1" applyAlignment="1">
      <alignment horizontal="left" vertical="center"/>
    </xf>
    <xf numFmtId="166" fontId="9" fillId="5" borderId="16" xfId="1" applyNumberFormat="1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left" vertical="center"/>
    </xf>
    <xf numFmtId="1" fontId="2" fillId="2" borderId="20" xfId="3" applyNumberForma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 indent="2"/>
    </xf>
    <xf numFmtId="166" fontId="11" fillId="0" borderId="16" xfId="1" applyNumberFormat="1" applyFont="1" applyFill="1" applyBorder="1" applyAlignment="1">
      <alignment horizontal="right" vertical="center"/>
    </xf>
    <xf numFmtId="0" fontId="2" fillId="2" borderId="20" xfId="3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166" fontId="2" fillId="2" borderId="20" xfId="3" applyNumberForma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3" applyFont="1" applyBorder="1" applyAlignment="1">
      <alignment vertical="center"/>
    </xf>
    <xf numFmtId="0" fontId="9" fillId="0" borderId="23" xfId="3" applyFont="1" applyBorder="1" applyAlignment="1">
      <alignment horizontal="center" vertical="center"/>
    </xf>
    <xf numFmtId="166" fontId="11" fillId="0" borderId="17" xfId="1" applyNumberFormat="1" applyFont="1" applyFill="1" applyBorder="1" applyAlignment="1">
      <alignment horizontal="right" vertical="center"/>
    </xf>
    <xf numFmtId="168" fontId="9" fillId="5" borderId="14" xfId="3" applyNumberFormat="1" applyFont="1" applyFill="1" applyBorder="1" applyAlignment="1">
      <alignment horizontal="center" vertical="center"/>
    </xf>
    <xf numFmtId="168" fontId="9" fillId="5" borderId="0" xfId="3" applyNumberFormat="1" applyFont="1" applyFill="1" applyAlignment="1">
      <alignment horizontal="center" vertical="center"/>
    </xf>
    <xf numFmtId="0" fontId="4" fillId="0" borderId="0" xfId="0" applyFont="1" applyAlignment="1">
      <alignment horizontal="right" indent="1"/>
    </xf>
    <xf numFmtId="0" fontId="4" fillId="0" borderId="13" xfId="3" applyFont="1" applyBorder="1" applyAlignment="1">
      <alignment vertical="center"/>
    </xf>
    <xf numFmtId="0" fontId="4" fillId="0" borderId="12" xfId="3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0" fontId="4" fillId="0" borderId="20" xfId="3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4" fillId="6" borderId="19" xfId="3" applyFont="1" applyFill="1" applyBorder="1" applyAlignment="1">
      <alignment vertical="center"/>
    </xf>
    <xf numFmtId="9" fontId="9" fillId="6" borderId="25" xfId="3" applyNumberFormat="1" applyFont="1" applyFill="1" applyBorder="1" applyAlignment="1">
      <alignment horizontal="center" vertical="center"/>
    </xf>
    <xf numFmtId="166" fontId="9" fillId="6" borderId="19" xfId="1" applyNumberFormat="1" applyFont="1" applyFill="1" applyBorder="1" applyAlignment="1">
      <alignment horizontal="right" vertical="center"/>
    </xf>
    <xf numFmtId="0" fontId="4" fillId="6" borderId="26" xfId="0" applyFont="1" applyFill="1" applyBorder="1" applyAlignment="1">
      <alignment horizontal="left" vertical="center"/>
    </xf>
    <xf numFmtId="9" fontId="0" fillId="4" borderId="0" xfId="0" applyNumberFormat="1" applyFill="1"/>
    <xf numFmtId="0" fontId="0" fillId="0" borderId="0" xfId="0" applyAlignment="1">
      <alignment horizontal="center"/>
    </xf>
    <xf numFmtId="0" fontId="0" fillId="0" borderId="1" xfId="0" applyBorder="1"/>
    <xf numFmtId="9" fontId="0" fillId="0" borderId="2" xfId="0" applyNumberFormat="1" applyBorder="1" applyAlignment="1">
      <alignment horizontal="center"/>
    </xf>
    <xf numFmtId="9" fontId="0" fillId="0" borderId="2" xfId="2" applyFont="1" applyBorder="1"/>
    <xf numFmtId="9" fontId="0" fillId="0" borderId="2" xfId="0" applyNumberFormat="1" applyBorder="1"/>
    <xf numFmtId="0" fontId="4" fillId="0" borderId="8" xfId="0" applyFont="1" applyBorder="1" applyAlignment="1">
      <alignment horizontal="righ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2" fillId="0" borderId="5" xfId="3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0" fontId="0" fillId="0" borderId="0" xfId="2" applyNumberFormat="1" applyFont="1" applyFill="1"/>
    <xf numFmtId="10" fontId="0" fillId="4" borderId="27" xfId="2" applyNumberFormat="1" applyFont="1" applyFill="1" applyBorder="1" applyAlignment="1">
      <alignment horizontal="center"/>
    </xf>
    <xf numFmtId="49" fontId="16" fillId="0" borderId="13" xfId="0" applyNumberFormat="1" applyFont="1" applyBorder="1" applyAlignment="1">
      <alignment horizontal="right"/>
    </xf>
    <xf numFmtId="49" fontId="16" fillId="0" borderId="13" xfId="0" applyNumberFormat="1" applyFont="1" applyBorder="1" applyAlignment="1" applyProtection="1">
      <alignment horizontal="right"/>
      <protection locked="0"/>
    </xf>
    <xf numFmtId="0" fontId="4" fillId="0" borderId="20" xfId="3" applyFont="1" applyBorder="1" applyAlignment="1">
      <alignment vertical="center"/>
    </xf>
    <xf numFmtId="49" fontId="15" fillId="0" borderId="13" xfId="0" applyNumberFormat="1" applyFont="1" applyBorder="1"/>
    <xf numFmtId="49" fontId="16" fillId="0" borderId="13" xfId="0" applyNumberFormat="1" applyFont="1" applyBorder="1"/>
    <xf numFmtId="0" fontId="3" fillId="0" borderId="20" xfId="3" applyFont="1" applyBorder="1" applyAlignment="1">
      <alignment vertical="center"/>
    </xf>
    <xf numFmtId="49" fontId="16" fillId="0" borderId="14" xfId="0" applyNumberFormat="1" applyFont="1" applyBorder="1" applyAlignment="1">
      <alignment horizontal="right"/>
    </xf>
    <xf numFmtId="49" fontId="16" fillId="0" borderId="14" xfId="0" applyNumberFormat="1" applyFont="1" applyBorder="1" applyAlignment="1" applyProtection="1">
      <alignment horizontal="right"/>
      <protection locked="0"/>
    </xf>
    <xf numFmtId="171" fontId="13" fillId="0" borderId="16" xfId="0" applyNumberFormat="1" applyFont="1" applyBorder="1"/>
    <xf numFmtId="49" fontId="15" fillId="0" borderId="14" xfId="0" applyNumberFormat="1" applyFont="1" applyBorder="1"/>
    <xf numFmtId="0" fontId="4" fillId="0" borderId="16" xfId="3" applyFont="1" applyBorder="1"/>
    <xf numFmtId="49" fontId="16" fillId="0" borderId="14" xfId="0" applyNumberFormat="1" applyFont="1" applyBorder="1"/>
    <xf numFmtId="0" fontId="5" fillId="0" borderId="16" xfId="3" applyFont="1" applyBorder="1" applyAlignment="1">
      <alignment horizontal="right"/>
    </xf>
    <xf numFmtId="49" fontId="16" fillId="0" borderId="17" xfId="0" applyNumberFormat="1" applyFont="1" applyBorder="1" applyAlignment="1">
      <alignment horizontal="right"/>
    </xf>
    <xf numFmtId="49" fontId="16" fillId="0" borderId="17" xfId="0" applyNumberFormat="1" applyFont="1" applyBorder="1" applyAlignment="1" applyProtection="1">
      <alignment horizontal="right"/>
      <protection locked="0"/>
    </xf>
    <xf numFmtId="49" fontId="15" fillId="0" borderId="17" xfId="0" applyNumberFormat="1" applyFont="1" applyBorder="1"/>
    <xf numFmtId="0" fontId="6" fillId="0" borderId="24" xfId="3" applyFont="1" applyBorder="1" applyAlignment="1">
      <alignment horizontal="left"/>
    </xf>
    <xf numFmtId="49" fontId="16" fillId="0" borderId="17" xfId="0" applyNumberFormat="1" applyFont="1" applyBorder="1"/>
    <xf numFmtId="0" fontId="5" fillId="2" borderId="0" xfId="3" applyFont="1" applyFill="1" applyAlignment="1">
      <alignment vertical="top" wrapText="1"/>
    </xf>
    <xf numFmtId="170" fontId="13" fillId="2" borderId="0" xfId="0" applyNumberFormat="1" applyFont="1" applyFill="1" applyAlignment="1">
      <alignment horizontal="center"/>
    </xf>
    <xf numFmtId="0" fontId="17" fillId="0" borderId="24" xfId="3" applyFont="1" applyBorder="1" applyAlignment="1">
      <alignment horizontal="left"/>
    </xf>
    <xf numFmtId="49" fontId="17" fillId="0" borderId="24" xfId="3" applyNumberFormat="1" applyFont="1" applyBorder="1" applyAlignment="1">
      <alignment horizontal="left"/>
    </xf>
    <xf numFmtId="164" fontId="9" fillId="0" borderId="0" xfId="3" applyNumberFormat="1" applyFont="1"/>
    <xf numFmtId="9" fontId="4" fillId="0" borderId="0" xfId="2" applyFont="1" applyAlignment="1">
      <alignment vertical="center"/>
    </xf>
    <xf numFmtId="166" fontId="2" fillId="0" borderId="0" xfId="3" applyNumberFormat="1"/>
    <xf numFmtId="9" fontId="2" fillId="0" borderId="2" xfId="2" applyFont="1" applyBorder="1"/>
    <xf numFmtId="9" fontId="6" fillId="0" borderId="2" xfId="2" applyFont="1" applyBorder="1"/>
    <xf numFmtId="9" fontId="2" fillId="0" borderId="3" xfId="2" applyFont="1" applyBorder="1"/>
    <xf numFmtId="0" fontId="2" fillId="0" borderId="0" xfId="0" applyFont="1" applyAlignment="1">
      <alignment horizontal="center"/>
    </xf>
    <xf numFmtId="0" fontId="4" fillId="0" borderId="11" xfId="3" applyFont="1" applyBorder="1" applyAlignment="1">
      <alignment horizontal="center" vertical="center"/>
    </xf>
    <xf numFmtId="0" fontId="4" fillId="0" borderId="20" xfId="3" applyFont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4" fillId="0" borderId="16" xfId="3" applyFont="1" applyBorder="1" applyAlignment="1">
      <alignment horizontal="center" vertical="center"/>
    </xf>
    <xf numFmtId="0" fontId="18" fillId="0" borderId="18" xfId="3" applyFont="1" applyBorder="1" applyAlignment="1">
      <alignment horizontal="center" vertical="center"/>
    </xf>
    <xf numFmtId="0" fontId="18" fillId="0" borderId="24" xfId="3" applyFont="1" applyBorder="1" applyAlignment="1">
      <alignment horizontal="center" vertical="center"/>
    </xf>
    <xf numFmtId="171" fontId="13" fillId="2" borderId="18" xfId="0" applyNumberFormat="1" applyFont="1" applyFill="1" applyBorder="1" applyAlignment="1">
      <alignment horizontal="right"/>
    </xf>
    <xf numFmtId="0" fontId="14" fillId="7" borderId="0" xfId="3" applyFont="1" applyFill="1" applyAlignment="1">
      <alignment horizontal="left" vertical="top" wrapText="1"/>
    </xf>
    <xf numFmtId="49" fontId="2" fillId="4" borderId="0" xfId="3" applyNumberFormat="1" applyFill="1" applyAlignment="1">
      <alignment horizontal="left" vertical="top" wrapText="1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169" fontId="4" fillId="4" borderId="15" xfId="3" applyNumberFormat="1" applyFont="1" applyFill="1" applyBorder="1" applyAlignment="1">
      <alignment horizontal="center" vertical="center"/>
    </xf>
    <xf numFmtId="169" fontId="4" fillId="4" borderId="6" xfId="3" applyNumberFormat="1" applyFont="1" applyFill="1" applyBorder="1" applyAlignment="1">
      <alignment horizontal="center" vertical="center"/>
    </xf>
    <xf numFmtId="0" fontId="7" fillId="3" borderId="13" xfId="3" applyFont="1" applyFill="1" applyBorder="1" applyAlignment="1">
      <alignment horizontal="center" vertical="center"/>
    </xf>
    <xf numFmtId="0" fontId="7" fillId="3" borderId="11" xfId="3" applyFont="1" applyFill="1" applyBorder="1" applyAlignment="1">
      <alignment horizontal="center" vertical="center"/>
    </xf>
    <xf numFmtId="0" fontId="7" fillId="3" borderId="20" xfId="3" applyFont="1" applyFill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2" xfId="3" xr:uid="{A742C438-64C8-274D-A270-12F38B6B393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7F95-F907-0042-B748-1E6BEEA9FFCF}">
  <sheetPr>
    <pageSetUpPr fitToPage="1"/>
  </sheetPr>
  <dimension ref="A1:L73"/>
  <sheetViews>
    <sheetView tabSelected="1" view="pageLayout" zoomScale="85" zoomScaleNormal="100" zoomScalePageLayoutView="85" workbookViewId="0">
      <selection activeCell="K5" sqref="K5"/>
    </sheetView>
  </sheetViews>
  <sheetFormatPr defaultColWidth="11" defaultRowHeight="15.75" x14ac:dyDescent="0.5"/>
  <cols>
    <col min="1" max="1" width="37.875" style="2" bestFit="1" customWidth="1"/>
    <col min="2" max="2" width="12.875" style="2" customWidth="1"/>
    <col min="3" max="3" width="20.25" style="2" bestFit="1" customWidth="1"/>
    <col min="4" max="4" width="14.125" style="26" bestFit="1" customWidth="1"/>
    <col min="5" max="9" width="14.125" style="2" bestFit="1" customWidth="1"/>
    <col min="10" max="10" width="13" style="2" customWidth="1"/>
    <col min="11" max="11" width="18.875" bestFit="1" customWidth="1"/>
  </cols>
  <sheetData>
    <row r="1" spans="1:10" x14ac:dyDescent="0.5">
      <c r="A1" s="84" t="s">
        <v>19</v>
      </c>
      <c r="B1" s="113"/>
      <c r="C1" s="114"/>
      <c r="D1" s="85" t="s">
        <v>20</v>
      </c>
      <c r="E1" s="86"/>
      <c r="F1" s="87" t="s">
        <v>21</v>
      </c>
      <c r="G1" s="86"/>
      <c r="H1" s="88" t="s">
        <v>23</v>
      </c>
      <c r="I1" s="89"/>
    </row>
    <row r="2" spans="1:10" x14ac:dyDescent="0.5">
      <c r="A2" s="90" t="s">
        <v>19</v>
      </c>
      <c r="B2" s="115"/>
      <c r="C2" s="116"/>
      <c r="D2" s="91" t="s">
        <v>20</v>
      </c>
      <c r="E2" s="92"/>
      <c r="F2" s="93" t="s">
        <v>21</v>
      </c>
      <c r="G2" s="94"/>
      <c r="H2" s="95" t="s">
        <v>24</v>
      </c>
      <c r="I2" s="96"/>
    </row>
    <row r="3" spans="1:10" x14ac:dyDescent="0.5">
      <c r="A3" s="97" t="s">
        <v>19</v>
      </c>
      <c r="B3" s="117"/>
      <c r="C3" s="118"/>
      <c r="D3" s="98" t="s">
        <v>20</v>
      </c>
      <c r="E3" s="105"/>
      <c r="F3" s="99" t="s">
        <v>21</v>
      </c>
      <c r="G3" s="104"/>
      <c r="H3" s="101" t="s">
        <v>24</v>
      </c>
      <c r="I3" s="100"/>
    </row>
    <row r="4" spans="1:10" x14ac:dyDescent="0.5">
      <c r="A4" s="102" t="s">
        <v>17</v>
      </c>
      <c r="B4" s="102"/>
      <c r="C4" s="102"/>
      <c r="D4" s="102"/>
      <c r="E4" s="102"/>
      <c r="F4" s="102"/>
      <c r="G4" s="119"/>
      <c r="H4" s="119"/>
      <c r="I4" s="103"/>
      <c r="J4" s="3"/>
    </row>
    <row r="5" spans="1:10" x14ac:dyDescent="0.5">
      <c r="A5" s="126" t="s">
        <v>22</v>
      </c>
      <c r="B5" s="127"/>
      <c r="C5" s="127"/>
      <c r="D5" s="127"/>
      <c r="E5" s="127"/>
      <c r="F5" s="127"/>
      <c r="G5" s="127"/>
      <c r="H5" s="127"/>
      <c r="I5" s="128"/>
    </row>
    <row r="6" spans="1:10" ht="16.149999999999999" thickBot="1" x14ac:dyDescent="0.55000000000000004">
      <c r="A6" s="57"/>
      <c r="B6" s="23"/>
      <c r="C6" s="58" t="s">
        <v>0</v>
      </c>
      <c r="D6" s="59">
        <v>2023</v>
      </c>
      <c r="E6" s="59">
        <v>2024</v>
      </c>
      <c r="F6" s="59">
        <v>2025</v>
      </c>
      <c r="G6" s="59">
        <v>2026</v>
      </c>
      <c r="H6" s="59">
        <v>2027</v>
      </c>
      <c r="I6" s="60">
        <v>2028</v>
      </c>
    </row>
    <row r="7" spans="1:10" x14ac:dyDescent="0.5">
      <c r="A7" s="34" t="s">
        <v>7</v>
      </c>
      <c r="B7" s="4"/>
      <c r="C7" s="5"/>
      <c r="D7" s="6"/>
      <c r="E7" s="7"/>
      <c r="F7" s="7"/>
      <c r="G7" s="7"/>
      <c r="H7" s="7"/>
      <c r="I7" s="35"/>
    </row>
    <row r="8" spans="1:10" x14ac:dyDescent="0.5">
      <c r="A8" s="36" t="s">
        <v>25</v>
      </c>
      <c r="B8" s="9">
        <v>288000000</v>
      </c>
      <c r="C8" s="8"/>
      <c r="D8" s="9">
        <v>288000000</v>
      </c>
      <c r="E8" s="9"/>
      <c r="F8" s="9"/>
      <c r="G8" s="9"/>
      <c r="H8" s="9"/>
      <c r="I8" s="37"/>
    </row>
    <row r="9" spans="1:10" x14ac:dyDescent="0.5">
      <c r="A9" s="36" t="s">
        <v>26</v>
      </c>
      <c r="B9" s="9">
        <v>35000000</v>
      </c>
      <c r="C9" s="10"/>
      <c r="D9" s="9">
        <v>35000000</v>
      </c>
      <c r="E9" s="9"/>
      <c r="F9" s="9"/>
      <c r="G9" s="9"/>
      <c r="H9" s="9"/>
      <c r="I9" s="37"/>
    </row>
    <row r="10" spans="1:10" x14ac:dyDescent="0.5">
      <c r="A10" s="36" t="s">
        <v>27</v>
      </c>
      <c r="B10" s="9">
        <v>85000000</v>
      </c>
      <c r="C10" s="10"/>
      <c r="D10" s="9">
        <v>85000000</v>
      </c>
      <c r="E10" s="9"/>
      <c r="F10" s="9"/>
      <c r="G10" s="9"/>
      <c r="H10" s="9"/>
      <c r="I10" s="37"/>
    </row>
    <row r="11" spans="1:10" x14ac:dyDescent="0.5">
      <c r="A11" s="36" t="s">
        <v>28</v>
      </c>
      <c r="B11" s="9">
        <v>105000000</v>
      </c>
      <c r="C11" s="10"/>
      <c r="D11" s="9">
        <v>105000000</v>
      </c>
      <c r="E11" s="9"/>
      <c r="F11" s="9"/>
      <c r="G11" s="9"/>
      <c r="H11" s="9"/>
      <c r="I11" s="37"/>
    </row>
    <row r="12" spans="1:10" x14ac:dyDescent="0.5">
      <c r="A12" s="38"/>
      <c r="B12" s="1"/>
      <c r="C12" s="10"/>
      <c r="D12" s="11"/>
      <c r="E12" s="9"/>
      <c r="F12" s="9"/>
      <c r="G12" s="9"/>
      <c r="H12" s="9"/>
      <c r="I12" s="37"/>
    </row>
    <row r="13" spans="1:10" x14ac:dyDescent="0.5">
      <c r="A13" s="39" t="s">
        <v>3</v>
      </c>
      <c r="B13" s="31"/>
      <c r="C13" s="32"/>
      <c r="D13" s="33">
        <f>-SUM(D8:D12)</f>
        <v>-513000000</v>
      </c>
      <c r="E13" s="33">
        <f t="shared" ref="E13:I13" si="0">SUM(E8:E12)</f>
        <v>0</v>
      </c>
      <c r="F13" s="33">
        <f t="shared" si="0"/>
        <v>0</v>
      </c>
      <c r="G13" s="33">
        <f t="shared" si="0"/>
        <v>0</v>
      </c>
      <c r="H13" s="33">
        <f t="shared" si="0"/>
        <v>0</v>
      </c>
      <c r="I13" s="40">
        <f t="shared" si="0"/>
        <v>0</v>
      </c>
    </row>
    <row r="14" spans="1:10" x14ac:dyDescent="0.5">
      <c r="A14" s="41" t="s">
        <v>4</v>
      </c>
      <c r="B14" s="12"/>
      <c r="C14" s="13"/>
      <c r="D14" s="14"/>
      <c r="E14" s="15"/>
      <c r="F14" s="15"/>
      <c r="G14" s="15"/>
      <c r="H14" s="15"/>
      <c r="I14" s="42"/>
    </row>
    <row r="15" spans="1:10" x14ac:dyDescent="0.5">
      <c r="A15" s="43" t="s">
        <v>29</v>
      </c>
      <c r="B15" s="1">
        <f>(55*74000)*(182/2)*0.85</f>
        <v>314814500</v>
      </c>
      <c r="C15" s="8">
        <v>0.03</v>
      </c>
      <c r="E15" s="9">
        <f>B15</f>
        <v>314814500</v>
      </c>
      <c r="F15" s="16">
        <f>E15*(1+0.03)</f>
        <v>324258935</v>
      </c>
      <c r="G15" s="16">
        <f t="shared" ref="G15:I15" si="1">F15*(1+0.03)</f>
        <v>333986703.05000001</v>
      </c>
      <c r="H15" s="16">
        <f t="shared" si="1"/>
        <v>344006304.1415</v>
      </c>
      <c r="I15" s="16">
        <f t="shared" si="1"/>
        <v>354326493.26574498</v>
      </c>
    </row>
    <row r="16" spans="1:10" x14ac:dyDescent="0.5">
      <c r="A16" s="43" t="s">
        <v>32</v>
      </c>
      <c r="B16" s="1">
        <f>-B22/4</f>
        <v>28250000</v>
      </c>
      <c r="C16" s="8"/>
      <c r="D16" s="9"/>
      <c r="E16" s="17">
        <f>-E22/4</f>
        <v>28250000</v>
      </c>
      <c r="F16" s="17">
        <f t="shared" ref="F16:I16" si="2">-F22/4</f>
        <v>29097500</v>
      </c>
      <c r="G16" s="17">
        <f t="shared" si="2"/>
        <v>29970425</v>
      </c>
      <c r="H16" s="17">
        <f t="shared" si="2"/>
        <v>30869537.75</v>
      </c>
      <c r="I16" s="17">
        <f t="shared" si="2"/>
        <v>31795623.8825</v>
      </c>
    </row>
    <row r="17" spans="1:12" x14ac:dyDescent="0.5">
      <c r="A17" s="36"/>
      <c r="B17" s="1"/>
      <c r="C17" s="10"/>
      <c r="D17" s="9"/>
      <c r="E17" s="9"/>
      <c r="F17" s="9"/>
      <c r="G17" s="9"/>
      <c r="H17" s="9"/>
      <c r="I17" s="37"/>
    </row>
    <row r="18" spans="1:12" x14ac:dyDescent="0.5">
      <c r="A18" s="36"/>
      <c r="B18" s="1"/>
      <c r="C18" s="10"/>
      <c r="D18" s="9"/>
      <c r="E18" s="9"/>
      <c r="F18" s="9"/>
      <c r="G18" s="9"/>
      <c r="H18" s="9"/>
      <c r="I18" s="37"/>
      <c r="K18" t="s">
        <v>36</v>
      </c>
    </row>
    <row r="19" spans="1:12" x14ac:dyDescent="0.5">
      <c r="A19" s="38"/>
      <c r="B19" s="1"/>
      <c r="C19" s="10"/>
      <c r="D19" s="9"/>
      <c r="E19" s="11"/>
      <c r="F19" s="11"/>
      <c r="G19" s="11"/>
      <c r="H19" s="11"/>
      <c r="I19" s="44"/>
      <c r="K19">
        <v>2024</v>
      </c>
      <c r="L19">
        <v>6533333</v>
      </c>
    </row>
    <row r="20" spans="1:12" x14ac:dyDescent="0.5">
      <c r="A20" s="39" t="s">
        <v>3</v>
      </c>
      <c r="B20" s="31"/>
      <c r="C20" s="32"/>
      <c r="D20" s="33">
        <f>SUM(D15:D19)</f>
        <v>0</v>
      </c>
      <c r="E20" s="33">
        <f>SUM(E15:E19)</f>
        <v>343064500</v>
      </c>
      <c r="F20" s="33">
        <f t="shared" ref="F20" si="3">SUM(F15:F19)</f>
        <v>353356435</v>
      </c>
      <c r="G20" s="33">
        <f t="shared" ref="G20" si="4">SUM(G15:G19)</f>
        <v>363957128.05000001</v>
      </c>
      <c r="H20" s="33">
        <f t="shared" ref="H20" si="5">SUM(H15:H19)</f>
        <v>374875841.8915</v>
      </c>
      <c r="I20" s="40">
        <f t="shared" ref="I20" si="6">SUM(I15:I19)</f>
        <v>386122117.14824498</v>
      </c>
      <c r="K20">
        <v>2025</v>
      </c>
      <c r="L20">
        <v>6066667</v>
      </c>
    </row>
    <row r="21" spans="1:12" x14ac:dyDescent="0.5">
      <c r="A21" s="41" t="s">
        <v>5</v>
      </c>
      <c r="B21" s="18"/>
      <c r="C21" s="19"/>
      <c r="D21" s="14"/>
      <c r="E21" s="18"/>
      <c r="F21" s="18"/>
      <c r="G21" s="18"/>
      <c r="H21" s="18"/>
      <c r="I21" s="45"/>
      <c r="K21">
        <v>2026</v>
      </c>
      <c r="L21">
        <v>5600000</v>
      </c>
    </row>
    <row r="22" spans="1:12" x14ac:dyDescent="0.5">
      <c r="A22" s="36" t="s">
        <v>31</v>
      </c>
      <c r="B22" s="1">
        <v>-113000000</v>
      </c>
      <c r="C22" s="8">
        <v>0.03</v>
      </c>
      <c r="E22" s="9">
        <v>-113000000</v>
      </c>
      <c r="F22" s="9">
        <f>E22*(1+0.03)</f>
        <v>-116390000</v>
      </c>
      <c r="G22" s="9">
        <f t="shared" ref="G22:I22" si="7">F22*(1+0.03)</f>
        <v>-119881700</v>
      </c>
      <c r="H22" s="9">
        <f t="shared" si="7"/>
        <v>-123478151</v>
      </c>
      <c r="I22" s="9">
        <f t="shared" si="7"/>
        <v>-127182495.53</v>
      </c>
      <c r="K22">
        <v>2027</v>
      </c>
      <c r="L22">
        <v>5133333</v>
      </c>
    </row>
    <row r="23" spans="1:12" x14ac:dyDescent="0.5">
      <c r="A23" s="36" t="s">
        <v>33</v>
      </c>
      <c r="B23" s="1">
        <v>-3500000</v>
      </c>
      <c r="C23" s="8"/>
      <c r="D23" s="9"/>
      <c r="E23" s="9"/>
      <c r="F23" s="9">
        <v>-3500000</v>
      </c>
      <c r="G23" s="9">
        <v>-3500000</v>
      </c>
      <c r="H23" s="9"/>
      <c r="I23" s="37"/>
      <c r="K23">
        <v>2028</v>
      </c>
      <c r="L23">
        <v>4666667</v>
      </c>
    </row>
    <row r="24" spans="1:12" x14ac:dyDescent="0.5">
      <c r="A24" s="36" t="s">
        <v>34</v>
      </c>
      <c r="B24" s="1">
        <v>63000000</v>
      </c>
      <c r="C24" s="10"/>
      <c r="D24" s="9"/>
      <c r="E24" s="106">
        <v>-49000000</v>
      </c>
      <c r="F24" s="9">
        <f>-($B$24-$L19-$B$25)</f>
        <v>-49466667</v>
      </c>
      <c r="G24" s="9">
        <f>-(B24-B25-L20)</f>
        <v>-49933333</v>
      </c>
      <c r="H24" s="9">
        <f>-(B24-B25-L21)</f>
        <v>-50400000</v>
      </c>
      <c r="I24" s="9">
        <f>-(B24-B25-L22)</f>
        <v>-50866667</v>
      </c>
    </row>
    <row r="25" spans="1:12" x14ac:dyDescent="0.5">
      <c r="A25" s="36" t="s">
        <v>35</v>
      </c>
      <c r="B25" s="1">
        <v>7000000</v>
      </c>
      <c r="C25" s="10"/>
      <c r="D25" s="9"/>
      <c r="E25" s="9"/>
      <c r="F25" s="9"/>
      <c r="G25" s="9"/>
      <c r="H25" s="9"/>
      <c r="I25" s="37"/>
    </row>
    <row r="26" spans="1:12" x14ac:dyDescent="0.5">
      <c r="A26" s="38"/>
      <c r="B26" s="1"/>
      <c r="C26" s="10"/>
      <c r="D26" s="9"/>
      <c r="E26" s="11"/>
      <c r="F26" s="11"/>
      <c r="G26" s="11"/>
      <c r="H26" s="11"/>
      <c r="I26" s="44"/>
    </row>
    <row r="27" spans="1:12" x14ac:dyDescent="0.5">
      <c r="A27" s="39" t="s">
        <v>3</v>
      </c>
      <c r="B27" s="31"/>
      <c r="C27" s="32"/>
      <c r="D27" s="33">
        <f>SUM(D22:D26)</f>
        <v>0</v>
      </c>
      <c r="E27" s="33">
        <f>SUM(E22:E26)</f>
        <v>-162000000</v>
      </c>
      <c r="F27" s="33">
        <f t="shared" ref="F27:I27" si="8">SUM(F22:F26)</f>
        <v>-169356667</v>
      </c>
      <c r="G27" s="33">
        <f t="shared" si="8"/>
        <v>-173315033</v>
      </c>
      <c r="H27" s="33">
        <f t="shared" si="8"/>
        <v>-173878151</v>
      </c>
      <c r="I27" s="40">
        <f t="shared" si="8"/>
        <v>-178049162.53</v>
      </c>
    </row>
    <row r="28" spans="1:12" x14ac:dyDescent="0.5">
      <c r="A28" s="46" t="s">
        <v>8</v>
      </c>
      <c r="B28" s="18"/>
      <c r="C28" s="18"/>
      <c r="D28" s="18">
        <v>0</v>
      </c>
      <c r="E28" s="18">
        <v>1</v>
      </c>
      <c r="F28" s="18">
        <v>2</v>
      </c>
      <c r="G28" s="18">
        <v>3</v>
      </c>
      <c r="H28" s="18">
        <v>4</v>
      </c>
      <c r="I28" s="45">
        <v>5</v>
      </c>
      <c r="J28"/>
    </row>
    <row r="29" spans="1:12" x14ac:dyDescent="0.5">
      <c r="A29" s="61" t="s">
        <v>37</v>
      </c>
      <c r="B29" s="1"/>
      <c r="C29" s="8">
        <v>0.1</v>
      </c>
      <c r="E29" s="9">
        <f>D10*C29*0.5*C31</f>
        <v>977500</v>
      </c>
      <c r="F29" s="9">
        <f>$D$10*$C$29*(1-($C$29/2))*(1-$C$29)^(F28-2)*$C$31</f>
        <v>1857250</v>
      </c>
      <c r="G29" s="9">
        <f>$D$10*$C$29*(1-($C$29/2))*(1-$C$29)^(G28-2)*$C$31</f>
        <v>1671525</v>
      </c>
      <c r="H29" s="9">
        <f t="shared" ref="H29:I29" si="9">$D$10*$C$29*(1-($C$29/2))*(1-$C$29)^(H28-2)*$C$31</f>
        <v>1504372.5</v>
      </c>
      <c r="I29" s="9">
        <f t="shared" si="9"/>
        <v>1353935.2500000002</v>
      </c>
      <c r="J29"/>
    </row>
    <row r="30" spans="1:12" x14ac:dyDescent="0.5">
      <c r="A30" s="61" t="s">
        <v>38</v>
      </c>
      <c r="B30" s="1"/>
      <c r="C30" s="8">
        <v>0.2</v>
      </c>
      <c r="D30" s="9"/>
      <c r="E30" s="9">
        <f>D11*C30*0.5*C31</f>
        <v>2415000</v>
      </c>
      <c r="F30" s="9">
        <f>$D$11*$C$30*(1-($C$30/2))*(1-$C$30)^(F28-2)*$C$31</f>
        <v>4347000</v>
      </c>
      <c r="G30" s="9">
        <f t="shared" ref="G30:I30" si="10">$D$11*$C$30*(1-($C$30/2))*(1-$C$30)^(G28-2)*$C$31</f>
        <v>3477600</v>
      </c>
      <c r="H30" s="9">
        <f t="shared" si="10"/>
        <v>2782080.0000000005</v>
      </c>
      <c r="I30" s="9">
        <f t="shared" si="10"/>
        <v>2225664.0000000005</v>
      </c>
      <c r="J30"/>
    </row>
    <row r="31" spans="1:12" x14ac:dyDescent="0.5">
      <c r="A31" s="61" t="s">
        <v>39</v>
      </c>
      <c r="B31" s="1"/>
      <c r="C31" s="8">
        <v>0.23</v>
      </c>
      <c r="D31" s="9"/>
      <c r="E31" s="9"/>
      <c r="F31" s="9"/>
      <c r="G31" s="9"/>
      <c r="H31" s="9"/>
      <c r="I31" s="37"/>
      <c r="J31"/>
    </row>
    <row r="32" spans="1:12" x14ac:dyDescent="0.5">
      <c r="A32" s="61" t="s">
        <v>40</v>
      </c>
      <c r="B32" s="1"/>
      <c r="C32" s="8"/>
      <c r="D32" s="9"/>
      <c r="E32" s="9">
        <f>-(E20+E27)*$C$31</f>
        <v>-41644835</v>
      </c>
      <c r="F32" s="9">
        <f>-(F20+F27)*$C$31</f>
        <v>-42319946.640000001</v>
      </c>
      <c r="G32" s="9">
        <f>-(G20+G27)*$C$31</f>
        <v>-43847681.861500002</v>
      </c>
      <c r="H32" s="9">
        <f>-(H20+H27)*$C$31</f>
        <v>-46229468.905045003</v>
      </c>
      <c r="I32" s="9">
        <f>-(I20+I27)*$C$31</f>
        <v>-47856779.562196344</v>
      </c>
      <c r="J32"/>
    </row>
    <row r="33" spans="1:11" x14ac:dyDescent="0.5">
      <c r="A33" s="61"/>
      <c r="B33" s="1"/>
      <c r="C33" s="8"/>
      <c r="D33" s="9"/>
      <c r="E33" s="9"/>
      <c r="F33" s="9"/>
      <c r="G33" s="9"/>
      <c r="H33" s="9"/>
      <c r="I33" s="37"/>
      <c r="J33"/>
    </row>
    <row r="34" spans="1:11" x14ac:dyDescent="0.5">
      <c r="A34" s="61"/>
      <c r="B34" s="1"/>
      <c r="C34" s="8"/>
      <c r="D34" s="9"/>
      <c r="E34" s="9"/>
      <c r="F34" s="9"/>
      <c r="G34" s="9"/>
      <c r="H34" s="9"/>
      <c r="I34" s="37"/>
      <c r="J34"/>
    </row>
    <row r="35" spans="1:11" x14ac:dyDescent="0.5">
      <c r="A35" s="39" t="s">
        <v>18</v>
      </c>
      <c r="B35" s="31"/>
      <c r="C35" s="32"/>
      <c r="D35" s="33"/>
      <c r="E35" s="33">
        <f>SUM(E29:E32)</f>
        <v>-38252335</v>
      </c>
      <c r="F35" s="33">
        <f t="shared" ref="F35:I35" si="11">SUM(F29:F32)</f>
        <v>-36115696.640000001</v>
      </c>
      <c r="G35" s="33">
        <f t="shared" si="11"/>
        <v>-38698556.861500002</v>
      </c>
      <c r="H35" s="33">
        <f t="shared" si="11"/>
        <v>-41943016.405045003</v>
      </c>
      <c r="I35" s="33">
        <f t="shared" si="11"/>
        <v>-44277180.312196344</v>
      </c>
      <c r="J35"/>
    </row>
    <row r="36" spans="1:11" x14ac:dyDescent="0.5">
      <c r="A36" s="65" t="s">
        <v>10</v>
      </c>
      <c r="B36" s="62"/>
      <c r="C36" s="63"/>
      <c r="D36" s="64">
        <f>D13</f>
        <v>-513000000</v>
      </c>
      <c r="E36" s="64">
        <f>E20+E27+E35</f>
        <v>142812165</v>
      </c>
      <c r="F36" s="64">
        <f t="shared" ref="F36:I36" si="12">F20+F27+F35</f>
        <v>147884071.36000001</v>
      </c>
      <c r="G36" s="64">
        <f t="shared" si="12"/>
        <v>151943538.18850002</v>
      </c>
      <c r="H36" s="64">
        <f t="shared" si="12"/>
        <v>159054674.48645499</v>
      </c>
      <c r="I36" s="64">
        <f t="shared" si="12"/>
        <v>163795774.30604863</v>
      </c>
      <c r="J36"/>
    </row>
    <row r="37" spans="1:11" x14ac:dyDescent="0.5">
      <c r="A37" s="46" t="s">
        <v>9</v>
      </c>
      <c r="B37" s="18"/>
      <c r="C37" s="18"/>
      <c r="D37" s="18"/>
      <c r="E37" s="18"/>
      <c r="F37" s="18"/>
      <c r="G37" s="18"/>
      <c r="H37" s="18"/>
      <c r="I37" s="45"/>
      <c r="J37"/>
    </row>
    <row r="38" spans="1:11" x14ac:dyDescent="0.5">
      <c r="A38" s="61" t="s">
        <v>41</v>
      </c>
      <c r="B38" s="1"/>
      <c r="C38" s="8">
        <v>0.1</v>
      </c>
      <c r="D38" s="9"/>
      <c r="E38" s="9"/>
      <c r="F38" s="9"/>
      <c r="G38" s="9"/>
      <c r="H38" s="9"/>
      <c r="I38" s="37">
        <f>(K41-I46)*C31</f>
        <v>-2367343.9999999967</v>
      </c>
      <c r="J38"/>
    </row>
    <row r="39" spans="1:11" x14ac:dyDescent="0.5">
      <c r="A39" s="61" t="s">
        <v>42</v>
      </c>
      <c r="B39" s="1"/>
      <c r="C39" s="8">
        <v>0.2</v>
      </c>
      <c r="D39" s="9"/>
      <c r="E39" s="9"/>
      <c r="F39" s="9"/>
      <c r="G39" s="9"/>
      <c r="H39" s="9"/>
      <c r="I39" s="37">
        <f>(K41-I47)*((C31*C39)/(0.085+C39))</f>
        <v>-6180592.2807017518</v>
      </c>
      <c r="J39"/>
    </row>
    <row r="40" spans="1:11" x14ac:dyDescent="0.5">
      <c r="A40" s="61" t="s">
        <v>43</v>
      </c>
      <c r="B40" s="1"/>
      <c r="C40" s="8"/>
      <c r="D40" s="9"/>
      <c r="E40" s="9"/>
      <c r="F40" s="9"/>
      <c r="G40" s="9"/>
      <c r="H40" s="9"/>
      <c r="I40" s="37">
        <f>(I44-B9)*0.5*C31</f>
        <v>483000.00000000087</v>
      </c>
      <c r="J40"/>
      <c r="K40" t="s">
        <v>49</v>
      </c>
    </row>
    <row r="41" spans="1:11" x14ac:dyDescent="0.5">
      <c r="A41" s="61" t="s">
        <v>44</v>
      </c>
      <c r="B41" s="1"/>
      <c r="C41" s="8"/>
      <c r="D41" s="9"/>
      <c r="E41" s="9"/>
      <c r="F41" s="9"/>
      <c r="G41" s="9"/>
      <c r="H41" s="9"/>
      <c r="I41" s="37">
        <f>(I45-B8)*0.5*C31</f>
        <v>3312000</v>
      </c>
      <c r="K41" s="75">
        <f>B11*(1-(C30/2))*(1-C30)^(I28-1)</f>
        <v>38707200.000000015</v>
      </c>
    </row>
    <row r="42" spans="1:11" x14ac:dyDescent="0.5">
      <c r="A42" s="39" t="s">
        <v>3</v>
      </c>
      <c r="B42" s="31"/>
      <c r="C42" s="32"/>
      <c r="D42" s="33">
        <f>SUM(D38:D41)</f>
        <v>0</v>
      </c>
      <c r="E42" s="33">
        <f t="shared" ref="E42" si="13">SUM(E38:E41)</f>
        <v>0</v>
      </c>
      <c r="F42" s="33">
        <f t="shared" ref="F42" si="14">SUM(F38:F41)</f>
        <v>0</v>
      </c>
      <c r="G42" s="33">
        <f t="shared" ref="G42" si="15">SUM(G38:G41)</f>
        <v>0</v>
      </c>
      <c r="H42" s="33">
        <f t="shared" ref="H42" si="16">SUM(H38:H41)</f>
        <v>0</v>
      </c>
      <c r="I42" s="40">
        <f t="shared" ref="I42" si="17">SUM(I38:I41)</f>
        <v>-4752936.2807017481</v>
      </c>
      <c r="K42" t="s">
        <v>48</v>
      </c>
    </row>
    <row r="43" spans="1:11" x14ac:dyDescent="0.5">
      <c r="A43" s="46" t="s">
        <v>6</v>
      </c>
      <c r="B43" s="12"/>
      <c r="C43" s="20"/>
      <c r="D43" s="21"/>
      <c r="E43" s="22"/>
      <c r="F43" s="22"/>
      <c r="G43" s="22"/>
      <c r="H43" s="22"/>
      <c r="I43" s="47"/>
      <c r="K43" s="75">
        <f>B10*(1-(C38/2))*(1-C38)^4</f>
        <v>52980075.000000007</v>
      </c>
    </row>
    <row r="44" spans="1:11" x14ac:dyDescent="0.5">
      <c r="A44" s="36" t="s">
        <v>26</v>
      </c>
      <c r="C44" s="107">
        <v>1.1200000000000001</v>
      </c>
      <c r="D44" s="9"/>
      <c r="E44" s="9"/>
      <c r="F44" s="9"/>
      <c r="G44" s="9"/>
      <c r="H44" s="9"/>
      <c r="I44" s="37">
        <f>C44*B9</f>
        <v>39200000.000000007</v>
      </c>
    </row>
    <row r="45" spans="1:11" x14ac:dyDescent="0.5">
      <c r="A45" s="36" t="s">
        <v>45</v>
      </c>
      <c r="C45" s="107">
        <v>1.1000000000000001</v>
      </c>
      <c r="D45" s="9"/>
      <c r="E45" s="9"/>
      <c r="F45" s="9"/>
      <c r="G45" s="9"/>
      <c r="H45" s="9"/>
      <c r="I45" s="37">
        <f>C45*B8</f>
        <v>316800000</v>
      </c>
    </row>
    <row r="46" spans="1:11" x14ac:dyDescent="0.5">
      <c r="A46" s="36" t="s">
        <v>46</v>
      </c>
      <c r="B46" s="1"/>
      <c r="C46" s="10"/>
      <c r="D46" s="9"/>
      <c r="E46" s="9"/>
      <c r="F46" s="9"/>
      <c r="G46" s="9"/>
      <c r="H46" s="9"/>
      <c r="I46" s="37">
        <v>49000000</v>
      </c>
    </row>
    <row r="47" spans="1:11" x14ac:dyDescent="0.5">
      <c r="A47" s="36" t="s">
        <v>47</v>
      </c>
      <c r="B47" s="1"/>
      <c r="C47" s="10"/>
      <c r="D47" s="9"/>
      <c r="E47" s="9"/>
      <c r="F47" s="9"/>
      <c r="G47" s="9"/>
      <c r="H47" s="9"/>
      <c r="I47" s="108">
        <f>B11-SUM(L19:L23)</f>
        <v>77000000</v>
      </c>
    </row>
    <row r="48" spans="1:11" x14ac:dyDescent="0.5">
      <c r="A48" s="38"/>
      <c r="B48" s="1"/>
      <c r="C48" s="10"/>
      <c r="D48" s="9"/>
      <c r="E48" s="9"/>
      <c r="F48" s="9"/>
      <c r="G48" s="9"/>
      <c r="H48" s="9"/>
      <c r="I48" s="44"/>
    </row>
    <row r="49" spans="1:9" x14ac:dyDescent="0.5">
      <c r="A49" s="39" t="s">
        <v>3</v>
      </c>
      <c r="B49" s="31"/>
      <c r="C49" s="32"/>
      <c r="D49" s="33">
        <f>SUM(D44:D48)</f>
        <v>0</v>
      </c>
      <c r="E49" s="33">
        <f t="shared" ref="E49" si="18">SUM(E44:E48)</f>
        <v>0</v>
      </c>
      <c r="F49" s="33">
        <f t="shared" ref="F49" si="19">SUM(F44:F48)</f>
        <v>0</v>
      </c>
      <c r="G49" s="33">
        <f t="shared" ref="G49" si="20">SUM(G44:G48)</f>
        <v>0</v>
      </c>
      <c r="H49" s="33">
        <f t="shared" ref="H49" si="21">SUM(H44:H48)</f>
        <v>0</v>
      </c>
      <c r="I49" s="40">
        <f>SUM(I44:I48)</f>
        <v>482000000</v>
      </c>
    </row>
    <row r="50" spans="1:9" x14ac:dyDescent="0.5">
      <c r="A50" s="48" t="s">
        <v>11</v>
      </c>
      <c r="B50" s="23"/>
      <c r="C50" s="24"/>
      <c r="D50" s="25">
        <f>D36</f>
        <v>-513000000</v>
      </c>
      <c r="E50" s="25">
        <f t="shared" ref="E50:H50" si="22">E36</f>
        <v>142812165</v>
      </c>
      <c r="F50" s="25">
        <f t="shared" si="22"/>
        <v>147884071.36000001</v>
      </c>
      <c r="G50" s="25">
        <f t="shared" si="22"/>
        <v>151943538.18850002</v>
      </c>
      <c r="H50" s="25">
        <f t="shared" si="22"/>
        <v>159054674.48645499</v>
      </c>
      <c r="I50" s="25">
        <f>I36+I42+I49</f>
        <v>641042838.02534688</v>
      </c>
    </row>
    <row r="51" spans="1:9" x14ac:dyDescent="0.5">
      <c r="A51" s="49" t="s">
        <v>1</v>
      </c>
      <c r="B51" s="1"/>
      <c r="C51" s="32">
        <v>0.11</v>
      </c>
      <c r="D51" s="54">
        <v>1</v>
      </c>
      <c r="E51" s="55">
        <f>(1+$C$51)^-E28</f>
        <v>0.9009009009009008</v>
      </c>
      <c r="F51" s="55">
        <f t="shared" ref="F51:I51" si="23">(1+$C$51)^-F28</f>
        <v>0.8116224332440547</v>
      </c>
      <c r="G51" s="55">
        <f t="shared" si="23"/>
        <v>0.73119138130095018</v>
      </c>
      <c r="H51" s="55">
        <f t="shared" si="23"/>
        <v>0.65873097414500015</v>
      </c>
      <c r="I51" s="55">
        <f t="shared" si="23"/>
        <v>0.5934513280585586</v>
      </c>
    </row>
    <row r="52" spans="1:9" x14ac:dyDescent="0.5">
      <c r="A52" s="50" t="s">
        <v>12</v>
      </c>
      <c r="B52" s="51"/>
      <c r="C52" s="52"/>
      <c r="D52" s="53">
        <f>D50*D51</f>
        <v>-513000000</v>
      </c>
      <c r="E52" s="53">
        <f t="shared" ref="E52:I52" si="24">E50*E51</f>
        <v>128659608.10810809</v>
      </c>
      <c r="F52" s="53">
        <f t="shared" si="24"/>
        <v>120026029.83524063</v>
      </c>
      <c r="G52" s="53">
        <f t="shared" si="24"/>
        <v>111099805.567803</v>
      </c>
      <c r="H52" s="53">
        <f t="shared" si="24"/>
        <v>104774240.6667784</v>
      </c>
      <c r="I52" s="53">
        <f t="shared" si="24"/>
        <v>380427723.5685696</v>
      </c>
    </row>
    <row r="53" spans="1:9" ht="16.149999999999999" thickBot="1" x14ac:dyDescent="0.55000000000000004">
      <c r="A53" s="122" t="s">
        <v>2</v>
      </c>
      <c r="B53" s="123"/>
      <c r="C53" s="124">
        <f>SUM(D52:I52)</f>
        <v>331987407.74649972</v>
      </c>
      <c r="D53" s="125"/>
    </row>
    <row r="54" spans="1:9" ht="17.649999999999999" x14ac:dyDescent="0.5">
      <c r="A54" s="120" t="s">
        <v>13</v>
      </c>
      <c r="B54" s="120"/>
      <c r="C54" s="120"/>
      <c r="D54" s="120"/>
      <c r="E54" s="120"/>
      <c r="F54" s="120"/>
      <c r="G54" s="120"/>
      <c r="H54" s="120"/>
      <c r="I54" s="120"/>
    </row>
    <row r="55" spans="1:9" ht="16.149999999999999" thickBot="1" x14ac:dyDescent="0.55000000000000004">
      <c r="A55" s="56" t="s">
        <v>14</v>
      </c>
      <c r="B55" s="66">
        <v>0.1</v>
      </c>
      <c r="C55" s="67"/>
      <c r="D55"/>
      <c r="E55"/>
      <c r="G55" s="3"/>
      <c r="H55" s="3"/>
    </row>
    <row r="56" spans="1:9" x14ac:dyDescent="0.5">
      <c r="A56" s="67" t="s">
        <v>30</v>
      </c>
      <c r="B56" s="68"/>
      <c r="C56" s="69">
        <v>-0.1</v>
      </c>
      <c r="D56" s="70">
        <v>0</v>
      </c>
      <c r="E56" s="71">
        <v>0.1</v>
      </c>
      <c r="F56" s="109"/>
      <c r="G56" s="110"/>
      <c r="H56" s="110"/>
      <c r="I56" s="111"/>
    </row>
    <row r="57" spans="1:9" x14ac:dyDescent="0.5">
      <c r="A57" s="26">
        <v>2023</v>
      </c>
      <c r="B57" s="72"/>
      <c r="C57" s="73">
        <f>D57+(E22*C56)</f>
        <v>343287407.74649972</v>
      </c>
      <c r="D57" s="73">
        <f>$C$53</f>
        <v>331987407.74649972</v>
      </c>
      <c r="E57" s="73">
        <f>D57+(E22*E56)</f>
        <v>320687407.74649972</v>
      </c>
      <c r="F57" s="73"/>
      <c r="G57" s="73"/>
      <c r="H57" s="73"/>
      <c r="I57" s="73"/>
    </row>
    <row r="58" spans="1:9" x14ac:dyDescent="0.5">
      <c r="A58" s="67"/>
      <c r="B58" s="72"/>
      <c r="C58" s="74"/>
      <c r="D58" s="73"/>
      <c r="E58" s="73"/>
      <c r="G58" s="3"/>
      <c r="H58" s="3"/>
      <c r="I58" s="27"/>
    </row>
    <row r="59" spans="1:9" x14ac:dyDescent="0.5">
      <c r="A59" s="67"/>
      <c r="B59" s="72"/>
      <c r="C59" s="74"/>
      <c r="D59" s="73"/>
      <c r="E59" s="73"/>
      <c r="G59" s="3"/>
      <c r="H59" s="3"/>
      <c r="I59" s="27"/>
    </row>
    <row r="60" spans="1:9" x14ac:dyDescent="0.5">
      <c r="A60" s="67"/>
      <c r="B60" s="72"/>
      <c r="C60" s="74"/>
      <c r="D60" s="73"/>
      <c r="E60" s="73"/>
      <c r="G60" s="3"/>
      <c r="H60" s="3"/>
      <c r="I60" s="27"/>
    </row>
    <row r="61" spans="1:9" x14ac:dyDescent="0.5">
      <c r="A61" s="67"/>
      <c r="B61" s="72"/>
      <c r="C61" s="74"/>
      <c r="D61" s="73"/>
      <c r="E61" s="73"/>
      <c r="G61" s="3"/>
      <c r="H61" s="3"/>
      <c r="I61" s="27"/>
    </row>
    <row r="62" spans="1:9" x14ac:dyDescent="0.5">
      <c r="A62" s="112"/>
      <c r="B62" s="72"/>
      <c r="C62" s="73"/>
      <c r="D62" s="73"/>
      <c r="E62" s="73"/>
      <c r="G62" s="3"/>
      <c r="H62" s="3"/>
      <c r="I62" s="27"/>
    </row>
    <row r="63" spans="1:9" ht="16.149999999999999" thickBot="1" x14ac:dyDescent="0.55000000000000004">
      <c r="A63"/>
      <c r="B63" s="76"/>
      <c r="C63" s="77"/>
      <c r="D63" s="78"/>
      <c r="E63" s="78"/>
      <c r="F63" s="79"/>
      <c r="G63" s="28"/>
      <c r="H63" s="28"/>
      <c r="I63" s="29"/>
    </row>
    <row r="64" spans="1:9" ht="16.149999999999999" thickBot="1" x14ac:dyDescent="0.55000000000000004">
      <c r="A64" s="81" t="s">
        <v>16</v>
      </c>
      <c r="B64" s="80"/>
      <c r="C64" s="80" t="s">
        <v>15</v>
      </c>
      <c r="D64" s="83">
        <f>ABS((E57/D57)-1)</f>
        <v>3.4037435566316665E-2</v>
      </c>
      <c r="E64" s="82"/>
      <c r="G64" s="3"/>
      <c r="H64" s="3"/>
    </row>
    <row r="65" spans="1:9" x14ac:dyDescent="0.5">
      <c r="A65" s="121" t="s">
        <v>50</v>
      </c>
      <c r="B65" s="121"/>
      <c r="C65" s="121"/>
      <c r="D65" s="121"/>
      <c r="E65" s="121"/>
      <c r="F65" s="121"/>
      <c r="G65" s="121"/>
      <c r="H65" s="121"/>
      <c r="I65" s="121"/>
    </row>
    <row r="66" spans="1:9" x14ac:dyDescent="0.5">
      <c r="A66" s="121"/>
      <c r="B66" s="121"/>
      <c r="C66" s="121"/>
      <c r="D66" s="121"/>
      <c r="E66" s="121"/>
      <c r="F66" s="121"/>
      <c r="G66" s="121"/>
      <c r="H66" s="121"/>
      <c r="I66" s="121"/>
    </row>
    <row r="67" spans="1:9" x14ac:dyDescent="0.5">
      <c r="A67" s="121"/>
      <c r="B67" s="121"/>
      <c r="C67" s="121"/>
      <c r="D67" s="121"/>
      <c r="E67" s="121"/>
      <c r="F67" s="121"/>
      <c r="G67" s="121"/>
      <c r="H67" s="121"/>
      <c r="I67" s="121"/>
    </row>
    <row r="68" spans="1:9" x14ac:dyDescent="0.5">
      <c r="D68" s="2"/>
    </row>
    <row r="69" spans="1:9" x14ac:dyDescent="0.5">
      <c r="D69" s="2"/>
    </row>
    <row r="73" spans="1:9" x14ac:dyDescent="0.5">
      <c r="A73" s="30"/>
    </row>
  </sheetData>
  <mergeCells count="9">
    <mergeCell ref="A65:I67"/>
    <mergeCell ref="A53:B53"/>
    <mergeCell ref="C53:D53"/>
    <mergeCell ref="A5:I5"/>
    <mergeCell ref="B1:C1"/>
    <mergeCell ref="B2:C2"/>
    <mergeCell ref="B3:C3"/>
    <mergeCell ref="G4:H4"/>
    <mergeCell ref="A54:I54"/>
  </mergeCells>
  <pageMargins left="0.23622047244094491" right="0.23622047244094491" top="0.35433070866141736" bottom="0.35433070866141736" header="0" footer="0"/>
  <pageSetup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joliann morissette</dc:creator>
  <cp:keywords/>
  <dc:description/>
  <cp:lastModifiedBy>Alexia Macoveiciuc</cp:lastModifiedBy>
  <cp:revision/>
  <cp:lastPrinted>2024-04-11T14:56:29Z</cp:lastPrinted>
  <dcterms:created xsi:type="dcterms:W3CDTF">2022-05-18T13:57:10Z</dcterms:created>
  <dcterms:modified xsi:type="dcterms:W3CDTF">2024-04-14T01:35:01Z</dcterms:modified>
  <cp:category/>
  <cp:contentStatus/>
</cp:coreProperties>
</file>